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8DC4B5F4-0925-4F78-B630-F6FF13C00C47}" xr6:coauthVersionLast="47" xr6:coauthVersionMax="47" xr10:uidLastSave="{00000000-0000-0000-0000-000000000000}"/>
  <bookViews>
    <workbookView xWindow="28680" yWindow="-120" windowWidth="29040" windowHeight="15720" activeTab="1" xr2:uid="{EB623980-6B9F-4B8C-8F1B-DA04ABA98CE2}"/>
  </bookViews>
  <sheets>
    <sheet name="SubSector Analysis" sheetId="3" r:id="rId1"/>
    <sheet name="Nifty 750 Analysis" sheetId="2" r:id="rId2"/>
    <sheet name="Price_Filter_14_08_2024 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3" l="1"/>
  <c r="I21" i="3"/>
  <c r="I33" i="3"/>
  <c r="I8" i="3"/>
  <c r="I31" i="3"/>
  <c r="I46" i="3"/>
  <c r="I61" i="3"/>
  <c r="I32" i="3"/>
  <c r="I57" i="3"/>
  <c r="I71" i="3"/>
  <c r="I56" i="3"/>
  <c r="I65" i="3"/>
  <c r="I58" i="3"/>
  <c r="I102" i="3"/>
  <c r="I53" i="3"/>
  <c r="I91" i="3"/>
  <c r="I84" i="3"/>
  <c r="I80" i="3"/>
  <c r="I114" i="3"/>
  <c r="B57" i="3"/>
  <c r="E57" i="3" s="1"/>
  <c r="B34" i="3"/>
  <c r="H34" i="3" s="1"/>
  <c r="B46" i="3"/>
  <c r="B2" i="3"/>
  <c r="H2" i="3" s="1"/>
  <c r="B15" i="3"/>
  <c r="G15" i="3" s="1"/>
  <c r="B11" i="3"/>
  <c r="G11" i="3" s="1"/>
  <c r="B64" i="3"/>
  <c r="I64" i="3" s="1"/>
  <c r="B39" i="3"/>
  <c r="I39" i="3" s="1"/>
  <c r="B7" i="3"/>
  <c r="P7" i="3" s="1"/>
  <c r="B12" i="3"/>
  <c r="E12" i="3" s="1"/>
  <c r="B65" i="3"/>
  <c r="D65" i="3" s="1"/>
  <c r="B56" i="3"/>
  <c r="G56" i="3" s="1"/>
  <c r="B41" i="3"/>
  <c r="G41" i="3" s="1"/>
  <c r="B38" i="3"/>
  <c r="F38" i="3" s="1"/>
  <c r="B21" i="3"/>
  <c r="B6" i="3"/>
  <c r="I6" i="3" s="1"/>
  <c r="B18" i="3"/>
  <c r="H18" i="3" s="1"/>
  <c r="B67" i="3"/>
  <c r="I67" i="3" s="1"/>
  <c r="B47" i="3"/>
  <c r="F47" i="3" s="1"/>
  <c r="B26" i="3"/>
  <c r="F26" i="3" s="1"/>
  <c r="B79" i="3"/>
  <c r="F79" i="3" s="1"/>
  <c r="B45" i="3"/>
  <c r="H45" i="3" s="1"/>
  <c r="B84" i="3"/>
  <c r="B17" i="3"/>
  <c r="I17" i="3" s="1"/>
  <c r="B8" i="3"/>
  <c r="B13" i="3"/>
  <c r="F13" i="3" s="1"/>
  <c r="B62" i="3"/>
  <c r="I62" i="3" s="1"/>
  <c r="B14" i="3"/>
  <c r="G14" i="3" s="1"/>
  <c r="B76" i="3"/>
  <c r="I76" i="3" s="1"/>
  <c r="B53" i="3"/>
  <c r="B30" i="3"/>
  <c r="I30" i="3" s="1"/>
  <c r="B71" i="3"/>
  <c r="F71" i="3" s="1"/>
  <c r="B20" i="3"/>
  <c r="F20" i="3" s="1"/>
  <c r="B48" i="3"/>
  <c r="D48" i="3" s="1"/>
  <c r="B103" i="3"/>
  <c r="P103" i="3" s="1"/>
  <c r="B107" i="3"/>
  <c r="E107" i="3" s="1"/>
  <c r="B32" i="3"/>
  <c r="B9" i="3"/>
  <c r="H9" i="3" s="1"/>
  <c r="B5" i="3"/>
  <c r="U5" i="3" s="1"/>
  <c r="B85" i="3"/>
  <c r="I85" i="3" s="1"/>
  <c r="B77" i="3"/>
  <c r="G77" i="3" s="1"/>
  <c r="B36" i="3"/>
  <c r="D36" i="3" s="1"/>
  <c r="B60" i="3"/>
  <c r="F60" i="3" s="1"/>
  <c r="B33" i="3"/>
  <c r="E33" i="3" s="1"/>
  <c r="B16" i="3"/>
  <c r="G16" i="3" s="1"/>
  <c r="B25" i="3"/>
  <c r="G25" i="3" s="1"/>
  <c r="B31" i="3"/>
  <c r="P31" i="3" s="1"/>
  <c r="B109" i="3"/>
  <c r="Q109" i="3" s="1"/>
  <c r="B49" i="3"/>
  <c r="I49" i="3" s="1"/>
  <c r="B28" i="3"/>
  <c r="E28" i="3" s="1"/>
  <c r="B63" i="3"/>
  <c r="I63" i="3" s="1"/>
  <c r="B88" i="3"/>
  <c r="H88" i="3" s="1"/>
  <c r="B24" i="3"/>
  <c r="E24" i="3" s="1"/>
  <c r="B87" i="3"/>
  <c r="Q87" i="3" s="1"/>
  <c r="B83" i="3"/>
  <c r="I83" i="3" s="1"/>
  <c r="B81" i="3"/>
  <c r="F81" i="3" s="1"/>
  <c r="B89" i="3"/>
  <c r="P89" i="3" s="1"/>
  <c r="B105" i="3"/>
  <c r="E105" i="3" s="1"/>
  <c r="B113" i="3"/>
  <c r="D113" i="3" s="1"/>
  <c r="B27" i="3"/>
  <c r="D27" i="3" s="1"/>
  <c r="B102" i="3"/>
  <c r="D102" i="3" s="1"/>
  <c r="B86" i="3"/>
  <c r="I86" i="3" s="1"/>
  <c r="B50" i="3"/>
  <c r="I50" i="3" s="1"/>
  <c r="B51" i="3"/>
  <c r="D51" i="3" s="1"/>
  <c r="B54" i="3"/>
  <c r="H54" i="3" s="1"/>
  <c r="B92" i="3"/>
  <c r="E92" i="3" s="1"/>
  <c r="B44" i="3"/>
  <c r="I44" i="3" s="1"/>
  <c r="B52" i="3"/>
  <c r="G52" i="3" s="1"/>
  <c r="B35" i="3"/>
  <c r="I35" i="3" s="1"/>
  <c r="B37" i="3"/>
  <c r="E37" i="3" s="1"/>
  <c r="B42" i="3"/>
  <c r="H42" i="3" s="1"/>
  <c r="B58" i="3"/>
  <c r="D58" i="3" s="1"/>
  <c r="B78" i="3"/>
  <c r="D78" i="3" s="1"/>
  <c r="B23" i="3"/>
  <c r="G23" i="3" s="1"/>
  <c r="B10" i="3"/>
  <c r="I10" i="3" s="1"/>
  <c r="B111" i="3"/>
  <c r="G111" i="3" s="1"/>
  <c r="B69" i="3"/>
  <c r="H69" i="3" s="1"/>
  <c r="B96" i="3"/>
  <c r="H96" i="3" s="1"/>
  <c r="B97" i="3"/>
  <c r="E97" i="3" s="1"/>
  <c r="B82" i="3"/>
  <c r="E82" i="3" s="1"/>
  <c r="B70" i="3"/>
  <c r="G70" i="3" s="1"/>
  <c r="B93" i="3"/>
  <c r="G93" i="3" s="1"/>
  <c r="B104" i="3"/>
  <c r="F104" i="3" s="1"/>
  <c r="B90" i="3"/>
  <c r="G90" i="3" s="1"/>
  <c r="B40" i="3"/>
  <c r="I40" i="3" s="1"/>
  <c r="B68" i="3"/>
  <c r="G68" i="3" s="1"/>
  <c r="B59" i="3"/>
  <c r="I59" i="3" s="1"/>
  <c r="B3" i="3"/>
  <c r="E3" i="3" s="1"/>
  <c r="B19" i="3"/>
  <c r="E19" i="3" s="1"/>
  <c r="B106" i="3"/>
  <c r="V106" i="3" s="1"/>
  <c r="B73" i="3"/>
  <c r="D73" i="3" s="1"/>
  <c r="B112" i="3"/>
  <c r="E112" i="3" s="1"/>
  <c r="B108" i="3"/>
  <c r="G108" i="3" s="1"/>
  <c r="B98" i="3"/>
  <c r="E98" i="3" s="1"/>
  <c r="B29" i="3"/>
  <c r="H29" i="3" s="1"/>
  <c r="B80" i="3"/>
  <c r="F80" i="3" s="1"/>
  <c r="B91" i="3"/>
  <c r="B43" i="3"/>
  <c r="I43" i="3" s="1"/>
  <c r="B114" i="3"/>
  <c r="B55" i="3"/>
  <c r="F55" i="3" s="1"/>
  <c r="B110" i="3"/>
  <c r="E110" i="3" s="1"/>
  <c r="B115" i="3"/>
  <c r="F115" i="3" s="1"/>
  <c r="B74" i="3"/>
  <c r="I74" i="3" s="1"/>
  <c r="B22" i="3"/>
  <c r="I22" i="3" s="1"/>
  <c r="B61" i="3"/>
  <c r="D61" i="3" s="1"/>
  <c r="B99" i="3"/>
  <c r="E99" i="3" s="1"/>
  <c r="B95" i="3"/>
  <c r="I95" i="3" s="1"/>
  <c r="B116" i="3"/>
  <c r="G116" i="3" s="1"/>
  <c r="B72" i="3"/>
  <c r="E72" i="3" s="1"/>
  <c r="B75" i="3"/>
  <c r="Q75" i="3" s="1"/>
  <c r="B4" i="3"/>
  <c r="I4" i="3" s="1"/>
  <c r="B94" i="3"/>
  <c r="I94" i="3" s="1"/>
  <c r="B100" i="3"/>
  <c r="D100" i="3" s="1"/>
  <c r="B101" i="3"/>
  <c r="E101" i="3" s="1"/>
  <c r="B117" i="3"/>
  <c r="G117" i="3" s="1"/>
  <c r="B118" i="3"/>
  <c r="G118" i="3" s="1"/>
  <c r="B119" i="3"/>
  <c r="F119" i="3" s="1"/>
  <c r="B66" i="3"/>
  <c r="H66" i="3" s="1"/>
  <c r="B120" i="3"/>
  <c r="F120" i="3" s="1"/>
  <c r="B121" i="3"/>
  <c r="I121" i="3" s="1"/>
  <c r="B122" i="3"/>
  <c r="I122" i="3" s="1"/>
  <c r="AQ559" i="2"/>
  <c r="AQ566" i="2"/>
  <c r="AQ602" i="2"/>
  <c r="AQ130" i="2"/>
  <c r="AQ386" i="2"/>
  <c r="AQ535" i="2"/>
  <c r="AQ326" i="2"/>
  <c r="AQ526" i="2"/>
  <c r="AQ587" i="2"/>
  <c r="AQ338" i="2"/>
  <c r="AQ316" i="2"/>
  <c r="AQ495" i="2"/>
  <c r="AQ247" i="2"/>
  <c r="AQ149" i="2"/>
  <c r="AQ684" i="2"/>
  <c r="AQ170" i="2"/>
  <c r="AQ115" i="2"/>
  <c r="AQ384" i="2"/>
  <c r="AQ483" i="2"/>
  <c r="AQ667" i="2"/>
  <c r="AQ481" i="2"/>
  <c r="AQ56" i="2"/>
  <c r="AQ334" i="2"/>
  <c r="AQ409" i="2"/>
  <c r="AQ237" i="2"/>
  <c r="AQ26" i="2"/>
  <c r="AQ164" i="2"/>
  <c r="AQ183" i="2"/>
  <c r="AQ531" i="2"/>
  <c r="AQ660" i="2"/>
  <c r="AQ337" i="2"/>
  <c r="AQ127" i="2"/>
  <c r="AQ90" i="2"/>
  <c r="AQ655" i="2"/>
  <c r="AQ53" i="2"/>
  <c r="AQ663" i="2"/>
  <c r="AQ150" i="2"/>
  <c r="AQ618" i="2"/>
  <c r="AQ89" i="2"/>
  <c r="AQ342" i="2"/>
  <c r="AQ8" i="2"/>
  <c r="AQ95" i="2"/>
  <c r="AQ564" i="2"/>
  <c r="AQ28" i="2"/>
  <c r="AQ445" i="2"/>
  <c r="AQ291" i="2"/>
  <c r="AQ217" i="2"/>
  <c r="AQ578" i="2"/>
  <c r="AQ405" i="2"/>
  <c r="AQ328" i="2"/>
  <c r="AQ55" i="2"/>
  <c r="AQ206" i="2"/>
  <c r="AQ171" i="2"/>
  <c r="AQ637" i="2"/>
  <c r="AQ118" i="2"/>
  <c r="AQ522" i="2"/>
  <c r="AQ390" i="2"/>
  <c r="AQ196" i="2"/>
  <c r="AQ491" i="2"/>
  <c r="AQ136" i="2"/>
  <c r="AQ86" i="2"/>
  <c r="AQ569" i="2"/>
  <c r="AQ353" i="2"/>
  <c r="AQ433" i="2"/>
  <c r="AQ352" i="2"/>
  <c r="AQ458" i="2"/>
  <c r="AQ442" i="2"/>
  <c r="AQ307" i="2"/>
  <c r="AQ219" i="2"/>
  <c r="AQ199" i="2"/>
  <c r="AQ417" i="2"/>
  <c r="AQ165" i="2"/>
  <c r="AQ294" i="2"/>
  <c r="AQ408" i="2"/>
  <c r="AQ82" i="2"/>
  <c r="AQ479" i="2"/>
  <c r="AQ162" i="2"/>
  <c r="AQ309" i="2"/>
  <c r="AQ3" i="2"/>
  <c r="AQ473" i="2"/>
  <c r="AQ201" i="2"/>
  <c r="AQ501" i="2"/>
  <c r="AQ266" i="2"/>
  <c r="AQ320" i="2"/>
  <c r="AQ148" i="2"/>
  <c r="AQ267" i="2"/>
  <c r="AQ234" i="2"/>
  <c r="AQ108" i="2"/>
  <c r="AQ51" i="2"/>
  <c r="AQ12" i="2"/>
  <c r="AQ607" i="2"/>
  <c r="AQ9" i="2"/>
  <c r="AQ362" i="2"/>
  <c r="AQ639" i="2"/>
  <c r="AQ403" i="2"/>
  <c r="AQ48" i="2"/>
  <c r="AQ278" i="2"/>
  <c r="AQ330" i="2"/>
  <c r="AQ54" i="2"/>
  <c r="AQ5" i="2"/>
  <c r="AQ332" i="2"/>
  <c r="AQ235" i="2"/>
  <c r="AQ399" i="2"/>
  <c r="AQ157" i="2"/>
  <c r="AQ311" i="2"/>
  <c r="AQ163" i="2"/>
  <c r="AQ179" i="2"/>
  <c r="AQ211" i="2"/>
  <c r="AQ256" i="2"/>
  <c r="AQ524" i="2"/>
  <c r="AQ259" i="2"/>
  <c r="AQ582" i="2"/>
  <c r="AQ101" i="2"/>
  <c r="AQ41" i="2"/>
  <c r="AQ228" i="2"/>
  <c r="AQ427" i="2"/>
  <c r="AQ146" i="2"/>
  <c r="AQ562" i="2"/>
  <c r="AQ370" i="2"/>
  <c r="AQ700" i="2"/>
  <c r="AQ181" i="2"/>
  <c r="AQ324" i="2"/>
  <c r="AQ515" i="2"/>
  <c r="AQ43" i="2"/>
  <c r="AQ227" i="2"/>
  <c r="AQ257" i="2"/>
  <c r="AQ290" i="2"/>
  <c r="AQ475" i="2"/>
  <c r="AQ279" i="2"/>
  <c r="AQ550" i="2"/>
  <c r="AQ187" i="2"/>
  <c r="AQ375" i="2"/>
  <c r="AQ189" i="2"/>
  <c r="AQ447" i="2"/>
  <c r="AQ243" i="2"/>
  <c r="AQ16" i="2"/>
  <c r="AQ173" i="2"/>
  <c r="AQ44" i="2"/>
  <c r="AQ397" i="2"/>
  <c r="AQ275" i="2"/>
  <c r="AQ249" i="2"/>
  <c r="AQ439" i="2"/>
  <c r="AQ719" i="2"/>
  <c r="AQ242" i="2"/>
  <c r="AQ378" i="2"/>
  <c r="AQ690" i="2"/>
  <c r="AQ77" i="2"/>
  <c r="AQ192" i="2"/>
  <c r="AQ238" i="2"/>
  <c r="AQ381" i="2"/>
  <c r="AQ191" i="2"/>
  <c r="AQ81" i="2"/>
  <c r="AQ107" i="2"/>
  <c r="AQ359" i="2"/>
  <c r="AQ17" i="2"/>
  <c r="AQ2" i="2"/>
  <c r="AQ450" i="2"/>
  <c r="AQ517" i="2"/>
  <c r="AQ29" i="2"/>
  <c r="AQ601" i="2"/>
  <c r="AQ142" i="2"/>
  <c r="AQ87" i="2"/>
  <c r="AQ251" i="2"/>
  <c r="AQ606" i="2"/>
  <c r="AQ465" i="2"/>
  <c r="AQ499" i="2"/>
  <c r="AQ443" i="2"/>
  <c r="AQ632" i="2"/>
  <c r="AQ542" i="2"/>
  <c r="AQ572" i="2"/>
  <c r="AQ604" i="2"/>
  <c r="AQ523" i="2"/>
  <c r="AQ592" i="2"/>
  <c r="AQ202" i="2"/>
  <c r="AQ654" i="2"/>
  <c r="AQ534" i="2"/>
  <c r="AQ167" i="2"/>
  <c r="AQ180" i="2"/>
  <c r="AQ360" i="2"/>
  <c r="AQ218" i="2"/>
  <c r="AQ185" i="2"/>
  <c r="AQ31" i="2"/>
  <c r="AQ194" i="2"/>
  <c r="AQ21" i="2"/>
  <c r="AQ610" i="2"/>
  <c r="AQ573" i="2"/>
  <c r="AQ413" i="2"/>
  <c r="AQ661" i="2"/>
  <c r="AQ333" i="2"/>
  <c r="AQ297" i="2"/>
  <c r="AQ659" i="2"/>
  <c r="AQ400" i="2"/>
  <c r="AQ620" i="2"/>
  <c r="AQ66" i="2"/>
  <c r="AQ454" i="2"/>
  <c r="AQ92" i="2"/>
  <c r="AQ568" i="2"/>
  <c r="AQ628" i="2"/>
  <c r="AQ404" i="2"/>
  <c r="AQ215" i="2"/>
  <c r="AQ452" i="2"/>
  <c r="AQ208" i="2"/>
  <c r="AQ396" i="2"/>
  <c r="AQ552" i="2"/>
  <c r="AQ258" i="2"/>
  <c r="AQ486" i="2"/>
  <c r="AQ647" i="2"/>
  <c r="AQ371" i="2"/>
  <c r="AQ356" i="2"/>
  <c r="AQ75" i="2"/>
  <c r="AQ503" i="2"/>
  <c r="AQ182" i="2"/>
  <c r="AQ245" i="2"/>
  <c r="AQ488" i="2"/>
  <c r="AQ84" i="2"/>
  <c r="AQ502" i="2"/>
  <c r="AQ93" i="2"/>
  <c r="AQ570" i="2"/>
  <c r="AQ168" i="2"/>
  <c r="AQ216" i="2"/>
  <c r="AQ521" i="2"/>
  <c r="AQ49" i="2"/>
  <c r="AQ395" i="2"/>
  <c r="AQ327" i="2"/>
  <c r="AQ248" i="2"/>
  <c r="AQ285" i="2"/>
  <c r="AQ112" i="2"/>
  <c r="AQ544" i="2"/>
  <c r="AQ430" i="2"/>
  <c r="AQ668" i="2"/>
  <c r="AQ50" i="2"/>
  <c r="AQ583" i="2"/>
  <c r="AQ533" i="2"/>
  <c r="AQ721" i="2"/>
  <c r="AQ622" i="2"/>
  <c r="AQ293" i="2"/>
  <c r="AQ529" i="2"/>
  <c r="AQ314" i="2"/>
  <c r="AQ62" i="2"/>
  <c r="AQ166" i="2"/>
  <c r="AQ449" i="2"/>
  <c r="AQ687" i="2"/>
  <c r="AQ708" i="2"/>
  <c r="AQ272" i="2"/>
  <c r="AQ536" i="2"/>
  <c r="AQ276" i="2"/>
  <c r="AQ322" i="2"/>
  <c r="AQ176" i="2"/>
  <c r="AQ15" i="2"/>
  <c r="AQ221" i="2"/>
  <c r="AQ455" i="2"/>
  <c r="AQ151" i="2"/>
  <c r="AQ319" i="2"/>
  <c r="AQ210" i="2"/>
  <c r="AQ91" i="2"/>
  <c r="AQ379" i="2"/>
  <c r="AQ554" i="2"/>
  <c r="AQ64" i="2"/>
  <c r="AQ545" i="2"/>
  <c r="AQ331" i="2"/>
  <c r="AQ354" i="2"/>
  <c r="AQ20" i="2"/>
  <c r="AQ646" i="2"/>
  <c r="AQ581" i="2"/>
  <c r="AQ298" i="2"/>
  <c r="AQ344" i="2"/>
  <c r="AQ134" i="2"/>
  <c r="AQ411" i="2"/>
  <c r="AQ446" i="2"/>
  <c r="AQ69" i="2"/>
  <c r="AQ376" i="2"/>
  <c r="AQ203" i="2"/>
  <c r="AQ565" i="2"/>
  <c r="AQ579" i="2"/>
  <c r="AQ143" i="2"/>
  <c r="AQ34" i="2"/>
  <c r="AQ437" i="2"/>
  <c r="AQ472" i="2"/>
  <c r="AQ160" i="2"/>
  <c r="AQ301" i="2"/>
  <c r="AQ96" i="2"/>
  <c r="AQ262" i="2"/>
  <c r="AQ265" i="2"/>
  <c r="AQ520" i="2"/>
  <c r="AQ709" i="2"/>
  <c r="AQ32" i="2"/>
  <c r="AQ85" i="2"/>
  <c r="AQ277" i="2"/>
  <c r="AQ609" i="2"/>
  <c r="AQ45" i="2"/>
  <c r="AQ121" i="2"/>
  <c r="AQ563" i="2"/>
  <c r="AQ152" i="2"/>
  <c r="AQ123" i="2"/>
  <c r="AQ6" i="2"/>
  <c r="AQ46" i="2"/>
  <c r="AQ302" i="2"/>
  <c r="AQ94" i="2"/>
  <c r="AQ492" i="2"/>
  <c r="AQ553" i="2"/>
  <c r="AQ643" i="2"/>
  <c r="AQ200" i="2"/>
  <c r="AQ460" i="2"/>
  <c r="AQ260" i="2"/>
  <c r="AQ226" i="2"/>
  <c r="AQ303" i="2"/>
  <c r="AQ252" i="2"/>
  <c r="AQ340" i="2"/>
  <c r="AQ440" i="2"/>
  <c r="AQ144" i="2"/>
  <c r="AQ546" i="2"/>
  <c r="AQ255" i="2"/>
  <c r="AQ335" i="2"/>
  <c r="AQ662" i="2"/>
  <c r="AQ190" i="2"/>
  <c r="AQ122" i="2"/>
  <c r="AQ441" i="2"/>
  <c r="AQ220" i="2"/>
  <c r="AQ692" i="2"/>
  <c r="AQ125" i="2"/>
  <c r="AQ63" i="2"/>
  <c r="AQ224" i="2"/>
  <c r="AQ67" i="2"/>
  <c r="AQ464" i="2"/>
  <c r="AQ102" i="2"/>
  <c r="AQ585" i="2"/>
  <c r="AQ470" i="2"/>
  <c r="AQ586" i="2"/>
  <c r="AQ36" i="2"/>
  <c r="AQ47" i="2"/>
  <c r="AQ174" i="2"/>
  <c r="AQ649" i="2"/>
  <c r="AQ407" i="2"/>
  <c r="AQ584" i="2"/>
  <c r="AQ715" i="2"/>
  <c r="AQ57" i="2"/>
  <c r="AQ10" i="2"/>
  <c r="AQ42" i="2"/>
  <c r="AQ664" i="2"/>
  <c r="AQ336" i="2"/>
  <c r="AQ487" i="2"/>
  <c r="AQ705" i="2"/>
  <c r="AQ467" i="2"/>
  <c r="AQ19" i="2"/>
  <c r="AQ73" i="2"/>
  <c r="AQ116" i="2"/>
  <c r="AQ494" i="2"/>
  <c r="AQ329" i="2"/>
  <c r="AQ145" i="2"/>
  <c r="AQ305" i="2"/>
  <c r="AQ431" i="2"/>
  <c r="AQ677" i="2"/>
  <c r="AQ186" i="2"/>
  <c r="AQ525" i="2"/>
  <c r="AQ551" i="2"/>
  <c r="AQ137" i="2"/>
  <c r="AQ532" i="2"/>
  <c r="AQ250" i="2"/>
  <c r="AQ350" i="2"/>
  <c r="AQ577" i="2"/>
  <c r="AQ304" i="2"/>
  <c r="AQ611" i="2"/>
  <c r="AQ323" i="2"/>
  <c r="AQ147" i="2"/>
  <c r="AQ383" i="2"/>
  <c r="AQ244" i="2"/>
  <c r="AQ135" i="2"/>
  <c r="AQ505" i="2"/>
  <c r="AQ106" i="2"/>
  <c r="AQ670" i="2"/>
  <c r="AQ694" i="2"/>
  <c r="AQ299" i="2"/>
  <c r="AQ158" i="2"/>
  <c r="AQ414" i="2"/>
  <c r="AQ177" i="2"/>
  <c r="AQ428" i="2"/>
  <c r="AQ510" i="2"/>
  <c r="AQ598" i="2"/>
  <c r="AQ625" i="2"/>
  <c r="AQ117" i="2"/>
  <c r="AQ364" i="2"/>
  <c r="AQ246" i="2"/>
  <c r="AQ296" i="2"/>
  <c r="AQ448" i="2"/>
  <c r="AQ178" i="2"/>
  <c r="AQ253" i="2"/>
  <c r="AQ129" i="2"/>
  <c r="AQ695" i="2"/>
  <c r="AQ37" i="2"/>
  <c r="AQ126" i="2"/>
  <c r="AQ421" i="2"/>
  <c r="AQ110" i="2"/>
  <c r="AQ24" i="2"/>
  <c r="AQ232" i="2"/>
  <c r="AQ105" i="2"/>
  <c r="AQ119" i="2"/>
  <c r="AQ72" i="2"/>
  <c r="AQ388" i="2"/>
  <c r="AQ365" i="2"/>
  <c r="AQ59" i="2"/>
  <c r="AQ642" i="2"/>
  <c r="AQ27" i="2"/>
  <c r="AQ392" i="2"/>
  <c r="AQ195" i="2"/>
  <c r="AQ367" i="2"/>
  <c r="AQ469" i="2"/>
  <c r="AQ213" i="2"/>
  <c r="AQ22" i="2"/>
  <c r="AQ254" i="2"/>
  <c r="AQ589" i="2"/>
  <c r="AQ489" i="2"/>
  <c r="AQ7" i="2"/>
  <c r="AQ310" i="2"/>
  <c r="AQ14" i="2"/>
  <c r="AQ456" i="2"/>
  <c r="AQ193" i="2"/>
  <c r="AQ214" i="2"/>
  <c r="AQ731" i="2"/>
  <c r="AQ313" i="2"/>
  <c r="AQ222" i="2"/>
  <c r="AQ656" i="2"/>
  <c r="AQ184" i="2"/>
  <c r="AQ516" i="2"/>
  <c r="AQ476" i="2"/>
  <c r="AQ83" i="2"/>
  <c r="AQ613" i="2"/>
  <c r="AQ128" i="2"/>
  <c r="AQ612" i="2"/>
  <c r="AQ65" i="2"/>
  <c r="AQ120" i="2"/>
  <c r="AQ11" i="2"/>
  <c r="AQ281" i="2"/>
  <c r="AQ155" i="2"/>
  <c r="AQ345" i="2"/>
  <c r="AQ385" i="2"/>
  <c r="AQ682" i="2"/>
  <c r="AQ629" i="2"/>
  <c r="AQ241" i="2"/>
  <c r="AQ457" i="2"/>
  <c r="AQ683" i="2"/>
  <c r="AQ429" i="2"/>
  <c r="AQ361" i="2"/>
  <c r="AQ389" i="2"/>
  <c r="AQ225" i="2"/>
  <c r="AQ369" i="2"/>
  <c r="AQ104" i="2"/>
  <c r="AQ416" i="2"/>
  <c r="AQ4" i="2"/>
  <c r="AQ263" i="2"/>
  <c r="AQ207" i="2"/>
  <c r="AQ432" i="2"/>
  <c r="AQ98" i="2"/>
  <c r="AQ727" i="2"/>
  <c r="AQ141" i="2"/>
  <c r="AQ18" i="2"/>
  <c r="AQ175" i="2"/>
  <c r="AQ60" i="2"/>
  <c r="AQ543" i="2"/>
  <c r="AQ38" i="2"/>
  <c r="AQ537" i="2"/>
  <c r="AQ315" i="2"/>
  <c r="AQ355" i="2"/>
  <c r="AQ197" i="2"/>
  <c r="AQ287" i="2"/>
  <c r="AQ426" i="2"/>
  <c r="AQ627" i="2"/>
  <c r="AQ380" i="2"/>
  <c r="AQ726" i="2"/>
  <c r="AQ346" i="2"/>
  <c r="AQ461" i="2"/>
  <c r="AQ349" i="2"/>
  <c r="AQ636" i="2"/>
  <c r="AQ172" i="2"/>
  <c r="AQ124" i="2"/>
  <c r="AQ732" i="2"/>
  <c r="AQ463" i="2"/>
  <c r="AQ549" i="2"/>
  <c r="AQ615" i="2"/>
  <c r="AQ497" i="2"/>
  <c r="AQ114" i="2"/>
  <c r="AQ680" i="2"/>
  <c r="AQ674" i="2"/>
  <c r="AQ412" i="2"/>
  <c r="AQ471" i="2"/>
  <c r="AQ13" i="2"/>
  <c r="AQ325" i="2"/>
  <c r="AQ283" i="2"/>
  <c r="AQ605" i="2"/>
  <c r="AQ485" i="2"/>
  <c r="AQ23" i="2"/>
  <c r="AQ418" i="2"/>
  <c r="AQ630" i="2"/>
  <c r="AQ701" i="2"/>
  <c r="AQ133" i="2"/>
  <c r="AQ231" i="2"/>
  <c r="AQ169" i="2"/>
  <c r="AQ513" i="2"/>
  <c r="AQ669" i="2"/>
  <c r="AQ280" i="2"/>
  <c r="AQ528" i="2"/>
  <c r="AQ415" i="2"/>
  <c r="AQ373" i="2"/>
  <c r="AQ451" i="2"/>
  <c r="AQ477" i="2"/>
  <c r="AQ498" i="2"/>
  <c r="AQ733" i="2"/>
  <c r="AQ391" i="2"/>
  <c r="AQ593" i="2"/>
  <c r="AQ634" i="2"/>
  <c r="AQ25" i="2"/>
  <c r="AQ68" i="2"/>
  <c r="AQ696" i="2"/>
  <c r="AQ205" i="2"/>
  <c r="AQ282" i="2"/>
  <c r="AQ406" i="2"/>
  <c r="AQ161" i="2"/>
  <c r="AQ398" i="2"/>
  <c r="AQ198" i="2"/>
  <c r="AQ435" i="2"/>
  <c r="AQ500" i="2"/>
  <c r="AQ273" i="2"/>
  <c r="AQ153" i="2"/>
  <c r="AQ88" i="2"/>
  <c r="AQ599" i="2"/>
  <c r="AQ597" i="2"/>
  <c r="AQ269" i="2"/>
  <c r="AQ358" i="2"/>
  <c r="AQ459" i="2"/>
  <c r="AQ468" i="2"/>
  <c r="AQ80" i="2"/>
  <c r="AQ109" i="2"/>
  <c r="AQ511" i="2"/>
  <c r="AQ616" i="2"/>
  <c r="AQ30" i="2"/>
  <c r="AQ374" i="2"/>
  <c r="AQ229" i="2"/>
  <c r="AQ78" i="2"/>
  <c r="AQ70" i="2"/>
  <c r="AQ539" i="2"/>
  <c r="AQ624" i="2"/>
  <c r="AQ575" i="2"/>
  <c r="AQ645" i="2"/>
  <c r="AQ39" i="2"/>
  <c r="AQ474" i="2"/>
  <c r="AQ514" i="2"/>
  <c r="AQ519" i="2"/>
  <c r="AQ35" i="2"/>
  <c r="AQ490" i="2"/>
  <c r="AQ268" i="2"/>
  <c r="AQ74" i="2"/>
  <c r="AQ204" i="2"/>
  <c r="AQ52" i="2"/>
  <c r="AQ675" i="2"/>
  <c r="AQ236" i="2"/>
  <c r="AQ482" i="2"/>
  <c r="AQ394" i="2"/>
  <c r="AQ295" i="2"/>
  <c r="AQ61" i="2"/>
  <c r="AQ648" i="2"/>
  <c r="AQ292" i="2"/>
  <c r="AQ33" i="2"/>
  <c r="AQ274" i="2"/>
  <c r="AQ363" i="2"/>
  <c r="AQ699" i="2"/>
  <c r="AQ508" i="2"/>
  <c r="AQ438" i="2"/>
  <c r="AQ261" i="2"/>
  <c r="AQ321" i="2"/>
  <c r="AQ131" i="2"/>
  <c r="AQ652" i="2"/>
  <c r="AQ444" i="2"/>
  <c r="AQ40" i="2"/>
  <c r="AQ720" i="2"/>
  <c r="AQ650" i="2"/>
  <c r="AQ672" i="2"/>
  <c r="AQ480" i="2"/>
  <c r="AQ423" i="2"/>
  <c r="AQ366" i="2"/>
  <c r="AQ693" i="2"/>
  <c r="AQ159" i="2"/>
  <c r="AQ341" i="2"/>
  <c r="AQ223" i="2"/>
  <c r="AQ209" i="2"/>
  <c r="AQ676" i="2"/>
  <c r="AQ111" i="2"/>
  <c r="AQ99" i="2"/>
  <c r="AQ698" i="2"/>
  <c r="AQ339" i="2"/>
  <c r="AQ140" i="2"/>
  <c r="AQ71" i="2"/>
  <c r="AQ679" i="2"/>
  <c r="AQ103" i="2"/>
  <c r="AQ591" i="2"/>
  <c r="AQ100" i="2"/>
  <c r="AQ76" i="2"/>
  <c r="AQ506" i="2"/>
  <c r="AQ58" i="2"/>
  <c r="AQ139" i="2"/>
  <c r="AQ270" i="2"/>
  <c r="AQ557" i="2"/>
  <c r="AQ478" i="2"/>
  <c r="AQ401" i="2"/>
  <c r="AQ271" i="2"/>
  <c r="AQ239" i="2"/>
  <c r="AQ730" i="2"/>
  <c r="AQ132" i="2"/>
  <c r="AQ504" i="2"/>
  <c r="AQ240" i="2"/>
  <c r="AQ704" i="2"/>
  <c r="AQ368" i="2"/>
  <c r="AQ538" i="2"/>
  <c r="AQ651" i="2"/>
  <c r="AQ289" i="2"/>
  <c r="AQ633" i="2"/>
  <c r="AQ706" i="2"/>
  <c r="AQ509" i="2"/>
  <c r="AQ422" i="2"/>
  <c r="AQ351" i="2"/>
  <c r="AQ347" i="2"/>
  <c r="AQ697" i="2"/>
  <c r="AQ154" i="2"/>
  <c r="AQ608" i="2"/>
  <c r="AQ576" i="2"/>
  <c r="AQ673" i="2"/>
  <c r="AQ681" i="2"/>
  <c r="AQ372" i="2"/>
  <c r="AQ710" i="2"/>
  <c r="AQ571" i="2"/>
  <c r="AQ300" i="2"/>
  <c r="AQ97" i="2"/>
  <c r="AQ685" i="2"/>
  <c r="AQ580" i="2"/>
  <c r="AQ264" i="2"/>
  <c r="AQ594" i="2"/>
  <c r="AQ496" i="2"/>
  <c r="AQ631" i="2"/>
  <c r="AQ735" i="2"/>
  <c r="AQ588" i="2"/>
  <c r="AQ548" i="2"/>
  <c r="AQ318" i="2"/>
  <c r="AQ558" i="2"/>
  <c r="AQ357" i="2"/>
  <c r="AQ702" i="2"/>
  <c r="AQ653" i="2"/>
  <c r="AQ343" i="2"/>
  <c r="AQ377" i="2"/>
  <c r="AQ308" i="2"/>
  <c r="AQ424" i="2"/>
  <c r="AQ138" i="2"/>
  <c r="AQ113" i="2"/>
  <c r="AQ233" i="2"/>
  <c r="AQ410" i="2"/>
  <c r="AQ595" i="2"/>
  <c r="AQ317" i="2"/>
  <c r="AQ79" i="2"/>
  <c r="AQ728" i="2"/>
  <c r="AQ555" i="2"/>
  <c r="AQ561" i="2"/>
  <c r="AQ348" i="2"/>
  <c r="AQ312" i="2"/>
  <c r="AQ212" i="2"/>
  <c r="AQ286" i="2"/>
  <c r="AQ462" i="2"/>
  <c r="AQ188" i="2"/>
  <c r="AQ590" i="2"/>
  <c r="AQ686" i="2"/>
  <c r="AQ484" i="2"/>
  <c r="AQ420" i="2"/>
  <c r="AQ603" i="2"/>
  <c r="AQ453" i="2"/>
  <c r="AQ560" i="2"/>
  <c r="AQ518" i="2"/>
  <c r="AQ507" i="2"/>
  <c r="AQ547" i="2"/>
  <c r="AQ156" i="2"/>
  <c r="AQ640" i="2"/>
  <c r="AQ567" i="2"/>
  <c r="AQ284" i="2"/>
  <c r="AQ635" i="2"/>
  <c r="AQ541" i="2"/>
  <c r="AQ436" i="2"/>
  <c r="AQ466" i="2"/>
  <c r="AQ527" i="2"/>
  <c r="AQ419" i="2"/>
  <c r="AQ288" i="2"/>
  <c r="AQ703" i="2"/>
  <c r="AQ306" i="2"/>
  <c r="AQ512" i="2"/>
  <c r="AQ716" i="2"/>
  <c r="AQ707" i="2"/>
  <c r="AQ382" i="2"/>
  <c r="AQ678" i="2"/>
  <c r="AQ540" i="2"/>
  <c r="AQ387" i="2"/>
  <c r="AQ402" i="2"/>
  <c r="AQ393" i="2"/>
  <c r="AQ230" i="2"/>
  <c r="AQ493" i="2"/>
  <c r="AQ434" i="2"/>
  <c r="AQ638" i="2"/>
  <c r="AQ619" i="2"/>
  <c r="AQ574" i="2"/>
  <c r="AQ712" i="2"/>
  <c r="AQ621" i="2"/>
  <c r="AQ717" i="2"/>
  <c r="AQ722" i="2"/>
  <c r="AQ556" i="2"/>
  <c r="AQ425" i="2"/>
  <c r="AQ530" i="2"/>
  <c r="AQ666" i="2"/>
  <c r="AQ734" i="2"/>
  <c r="AQ658" i="2"/>
  <c r="AQ713" i="2"/>
  <c r="AQ657" i="2"/>
  <c r="AQ623" i="2"/>
  <c r="AQ617" i="2"/>
  <c r="AQ691" i="2"/>
  <c r="AQ714" i="2"/>
  <c r="AQ600" i="2"/>
  <c r="AQ614" i="2"/>
  <c r="AQ644" i="2"/>
  <c r="AQ725" i="2"/>
  <c r="AQ723" i="2"/>
  <c r="AQ688" i="2"/>
  <c r="AQ665" i="2"/>
  <c r="AQ711" i="2"/>
  <c r="AQ718" i="2"/>
  <c r="AQ671" i="2"/>
  <c r="AQ724" i="2"/>
  <c r="AQ626" i="2"/>
  <c r="AQ641" i="2"/>
  <c r="AQ596" i="2"/>
  <c r="AQ689" i="2"/>
  <c r="AQ729" i="2"/>
  <c r="AK559" i="2"/>
  <c r="AR559" i="2" s="1"/>
  <c r="AK566" i="2"/>
  <c r="AK602" i="2"/>
  <c r="AK130" i="2"/>
  <c r="AK386" i="2"/>
  <c r="AK535" i="2"/>
  <c r="AK326" i="2"/>
  <c r="AR326" i="2" s="1"/>
  <c r="AK526" i="2"/>
  <c r="AK587" i="2"/>
  <c r="AK338" i="2"/>
  <c r="AK316" i="2"/>
  <c r="AK495" i="2"/>
  <c r="AK247" i="2"/>
  <c r="AK149" i="2"/>
  <c r="AK684" i="2"/>
  <c r="AR684" i="2" s="1"/>
  <c r="AK170" i="2"/>
  <c r="AK115" i="2"/>
  <c r="AK384" i="2"/>
  <c r="AR384" i="2" s="1"/>
  <c r="AK483" i="2"/>
  <c r="AR483" i="2" s="1"/>
  <c r="AK667" i="2"/>
  <c r="AK481" i="2"/>
  <c r="AR481" i="2" s="1"/>
  <c r="AK56" i="2"/>
  <c r="AK334" i="2"/>
  <c r="AK409" i="2"/>
  <c r="AK237" i="2"/>
  <c r="AK26" i="2"/>
  <c r="AR26" i="2" s="1"/>
  <c r="AK164" i="2"/>
  <c r="AK183" i="2"/>
  <c r="AK531" i="2"/>
  <c r="AR531" i="2" s="1"/>
  <c r="AK660" i="2"/>
  <c r="AR660" i="2" s="1"/>
  <c r="AK337" i="2"/>
  <c r="AR337" i="2" s="1"/>
  <c r="AK127" i="2"/>
  <c r="AK90" i="2"/>
  <c r="AK655" i="2"/>
  <c r="AK53" i="2"/>
  <c r="AR53" i="2" s="1"/>
  <c r="AK663" i="2"/>
  <c r="AR663" i="2" s="1"/>
  <c r="AK150" i="2"/>
  <c r="AR150" i="2" s="1"/>
  <c r="AK618" i="2"/>
  <c r="AR618" i="2" s="1"/>
  <c r="AK89" i="2"/>
  <c r="AK342" i="2"/>
  <c r="AK8" i="2"/>
  <c r="AK95" i="2"/>
  <c r="AK564" i="2"/>
  <c r="AR564" i="2" s="1"/>
  <c r="AK28" i="2"/>
  <c r="AK445" i="2"/>
  <c r="AR445" i="2" s="1"/>
  <c r="AK291" i="2"/>
  <c r="AR291" i="2" s="1"/>
  <c r="AK217" i="2"/>
  <c r="AR217" i="2" s="1"/>
  <c r="AK578" i="2"/>
  <c r="AR578" i="2" s="1"/>
  <c r="AK405" i="2"/>
  <c r="AK328" i="2"/>
  <c r="AK55" i="2"/>
  <c r="AR55" i="2" s="1"/>
  <c r="AK206" i="2"/>
  <c r="AR206" i="2" s="1"/>
  <c r="AK171" i="2"/>
  <c r="AK637" i="2"/>
  <c r="AK118" i="2"/>
  <c r="AK522" i="2"/>
  <c r="AK390" i="2"/>
  <c r="AR390" i="2" s="1"/>
  <c r="AK196" i="2"/>
  <c r="AK491" i="2"/>
  <c r="AK136" i="2"/>
  <c r="AK86" i="2"/>
  <c r="AK569" i="2"/>
  <c r="AK353" i="2"/>
  <c r="AK433" i="2"/>
  <c r="AK352" i="2"/>
  <c r="AR352" i="2" s="1"/>
  <c r="AK458" i="2"/>
  <c r="AK442" i="2"/>
  <c r="AK307" i="2"/>
  <c r="AK219" i="2"/>
  <c r="AR219" i="2" s="1"/>
  <c r="AK199" i="2"/>
  <c r="AR199" i="2" s="1"/>
  <c r="AK417" i="2"/>
  <c r="AK165" i="2"/>
  <c r="AK294" i="2"/>
  <c r="AR294" i="2" s="1"/>
  <c r="AK408" i="2"/>
  <c r="AR408" i="2" s="1"/>
  <c r="AK82" i="2"/>
  <c r="AK479" i="2"/>
  <c r="AK162" i="2"/>
  <c r="AK309" i="2"/>
  <c r="AK3" i="2"/>
  <c r="AK473" i="2"/>
  <c r="AK201" i="2"/>
  <c r="AK501" i="2"/>
  <c r="AK266" i="2"/>
  <c r="AK320" i="2"/>
  <c r="AR320" i="2" s="1"/>
  <c r="AK148" i="2"/>
  <c r="AK267" i="2"/>
  <c r="AK234" i="2"/>
  <c r="AK108" i="2"/>
  <c r="AK51" i="2"/>
  <c r="AK12" i="2"/>
  <c r="AK607" i="2"/>
  <c r="AK9" i="2"/>
  <c r="AK362" i="2"/>
  <c r="AK639" i="2"/>
  <c r="AR639" i="2" s="1"/>
  <c r="AK403" i="2"/>
  <c r="AK48" i="2"/>
  <c r="AK278" i="2"/>
  <c r="AK330" i="2"/>
  <c r="AR330" i="2" s="1"/>
  <c r="AK54" i="2"/>
  <c r="AK5" i="2"/>
  <c r="AK332" i="2"/>
  <c r="AK235" i="2"/>
  <c r="AK399" i="2"/>
  <c r="AK157" i="2"/>
  <c r="AK311" i="2"/>
  <c r="AR311" i="2" s="1"/>
  <c r="AK163" i="2"/>
  <c r="AK179" i="2"/>
  <c r="AK211" i="2"/>
  <c r="AR211" i="2" s="1"/>
  <c r="AK256" i="2"/>
  <c r="AR256" i="2" s="1"/>
  <c r="AK524" i="2"/>
  <c r="AK259" i="2"/>
  <c r="AK582" i="2"/>
  <c r="AR582" i="2" s="1"/>
  <c r="AK101" i="2"/>
  <c r="AK41" i="2"/>
  <c r="AK228" i="2"/>
  <c r="AK427" i="2"/>
  <c r="AR427" i="2" s="1"/>
  <c r="AK146" i="2"/>
  <c r="AK562" i="2"/>
  <c r="AR562" i="2" s="1"/>
  <c r="AK370" i="2"/>
  <c r="AK700" i="2"/>
  <c r="AR700" i="2" s="1"/>
  <c r="AK181" i="2"/>
  <c r="AK324" i="2"/>
  <c r="AK515" i="2"/>
  <c r="AK43" i="2"/>
  <c r="AK227" i="2"/>
  <c r="AK257" i="2"/>
  <c r="AK290" i="2"/>
  <c r="C98" i="3" s="1"/>
  <c r="AK475" i="2"/>
  <c r="AK279" i="2"/>
  <c r="AK550" i="2"/>
  <c r="AK187" i="2"/>
  <c r="AK375" i="2"/>
  <c r="AK189" i="2"/>
  <c r="AK447" i="2"/>
  <c r="AR447" i="2" s="1"/>
  <c r="AK243" i="2"/>
  <c r="AK16" i="2"/>
  <c r="AK173" i="2"/>
  <c r="AK44" i="2"/>
  <c r="AK397" i="2"/>
  <c r="AK275" i="2"/>
  <c r="AK249" i="2"/>
  <c r="AR249" i="2" s="1"/>
  <c r="AK439" i="2"/>
  <c r="AK719" i="2"/>
  <c r="AR719" i="2" s="1"/>
  <c r="AK242" i="2"/>
  <c r="AK378" i="2"/>
  <c r="AK690" i="2"/>
  <c r="AR690" i="2" s="1"/>
  <c r="AK77" i="2"/>
  <c r="AK192" i="2"/>
  <c r="AK238" i="2"/>
  <c r="AR238" i="2" s="1"/>
  <c r="AK381" i="2"/>
  <c r="AR381" i="2" s="1"/>
  <c r="AK191" i="2"/>
  <c r="AR191" i="2" s="1"/>
  <c r="AK81" i="2"/>
  <c r="AR81" i="2" s="1"/>
  <c r="AK107" i="2"/>
  <c r="AK359" i="2"/>
  <c r="AR359" i="2" s="1"/>
  <c r="AK17" i="2"/>
  <c r="AK2" i="2"/>
  <c r="AK450" i="2"/>
  <c r="AR450" i="2" s="1"/>
  <c r="AK517" i="2"/>
  <c r="AK29" i="2"/>
  <c r="AK601" i="2"/>
  <c r="AK142" i="2"/>
  <c r="AR142" i="2" s="1"/>
  <c r="AK87" i="2"/>
  <c r="AK251" i="2"/>
  <c r="AK606" i="2"/>
  <c r="AK465" i="2"/>
  <c r="AK499" i="2"/>
  <c r="AK443" i="2"/>
  <c r="AR443" i="2" s="1"/>
  <c r="AK632" i="2"/>
  <c r="AR632" i="2" s="1"/>
  <c r="AK542" i="2"/>
  <c r="AR542" i="2" s="1"/>
  <c r="AK572" i="2"/>
  <c r="AK604" i="2"/>
  <c r="AK523" i="2"/>
  <c r="AR523" i="2" s="1"/>
  <c r="AK592" i="2"/>
  <c r="AK202" i="2"/>
  <c r="AK654" i="2"/>
  <c r="AR654" i="2" s="1"/>
  <c r="AK534" i="2"/>
  <c r="AR534" i="2" s="1"/>
  <c r="AK167" i="2"/>
  <c r="AK180" i="2"/>
  <c r="AK360" i="2"/>
  <c r="AR360" i="2" s="1"/>
  <c r="AK218" i="2"/>
  <c r="AK185" i="2"/>
  <c r="AR185" i="2" s="1"/>
  <c r="AK31" i="2"/>
  <c r="AR31" i="2" s="1"/>
  <c r="AK194" i="2"/>
  <c r="AK21" i="2"/>
  <c r="AK610" i="2"/>
  <c r="AR610" i="2" s="1"/>
  <c r="AK573" i="2"/>
  <c r="AK413" i="2"/>
  <c r="AR413" i="2" s="1"/>
  <c r="AK661" i="2"/>
  <c r="AR661" i="2" s="1"/>
  <c r="AK333" i="2"/>
  <c r="AK297" i="2"/>
  <c r="AR297" i="2" s="1"/>
  <c r="AK659" i="2"/>
  <c r="AR659" i="2" s="1"/>
  <c r="AK400" i="2"/>
  <c r="AR400" i="2" s="1"/>
  <c r="AK620" i="2"/>
  <c r="AR620" i="2" s="1"/>
  <c r="AK66" i="2"/>
  <c r="AK454" i="2"/>
  <c r="AK92" i="2"/>
  <c r="AR92" i="2" s="1"/>
  <c r="AK568" i="2"/>
  <c r="AK628" i="2"/>
  <c r="AR628" i="2" s="1"/>
  <c r="AK404" i="2"/>
  <c r="AK215" i="2"/>
  <c r="AK452" i="2"/>
  <c r="AR452" i="2" s="1"/>
  <c r="AK208" i="2"/>
  <c r="AR208" i="2" s="1"/>
  <c r="AK396" i="2"/>
  <c r="AK552" i="2"/>
  <c r="AR552" i="2" s="1"/>
  <c r="AK258" i="2"/>
  <c r="AK486" i="2"/>
  <c r="AK647" i="2"/>
  <c r="AK371" i="2"/>
  <c r="AK356" i="2"/>
  <c r="AK75" i="2"/>
  <c r="AR75" i="2" s="1"/>
  <c r="AK503" i="2"/>
  <c r="AK182" i="2"/>
  <c r="AK245" i="2"/>
  <c r="AR245" i="2" s="1"/>
  <c r="AK488" i="2"/>
  <c r="AK84" i="2"/>
  <c r="AK502" i="2"/>
  <c r="AK93" i="2"/>
  <c r="AK570" i="2"/>
  <c r="AK168" i="2"/>
  <c r="AK216" i="2"/>
  <c r="AR216" i="2" s="1"/>
  <c r="AK521" i="2"/>
  <c r="AK49" i="2"/>
  <c r="AK395" i="2"/>
  <c r="AR395" i="2" s="1"/>
  <c r="AK327" i="2"/>
  <c r="AK248" i="2"/>
  <c r="AK285" i="2"/>
  <c r="AK112" i="2"/>
  <c r="AR112" i="2" s="1"/>
  <c r="AK544" i="2"/>
  <c r="AR544" i="2" s="1"/>
  <c r="AK430" i="2"/>
  <c r="AK668" i="2"/>
  <c r="AK50" i="2"/>
  <c r="AK583" i="2"/>
  <c r="AK533" i="2"/>
  <c r="AK721" i="2"/>
  <c r="AR721" i="2" s="1"/>
  <c r="AK622" i="2"/>
  <c r="AK293" i="2"/>
  <c r="AK529" i="2"/>
  <c r="AK314" i="2"/>
  <c r="AK62" i="2"/>
  <c r="AK166" i="2"/>
  <c r="AK449" i="2"/>
  <c r="AK687" i="2"/>
  <c r="AR687" i="2" s="1"/>
  <c r="AK708" i="2"/>
  <c r="AR708" i="2" s="1"/>
  <c r="AK272" i="2"/>
  <c r="AK536" i="2"/>
  <c r="AK276" i="2"/>
  <c r="AR276" i="2" s="1"/>
  <c r="AK322" i="2"/>
  <c r="AK176" i="2"/>
  <c r="AR176" i="2" s="1"/>
  <c r="AK15" i="2"/>
  <c r="AK221" i="2"/>
  <c r="AR221" i="2" s="1"/>
  <c r="AK455" i="2"/>
  <c r="AK151" i="2"/>
  <c r="AK319" i="2"/>
  <c r="AK210" i="2"/>
  <c r="AR210" i="2" s="1"/>
  <c r="AK91" i="2"/>
  <c r="AK379" i="2"/>
  <c r="AK554" i="2"/>
  <c r="AR554" i="2" s="1"/>
  <c r="AK64" i="2"/>
  <c r="AK545" i="2"/>
  <c r="AK331" i="2"/>
  <c r="AK354" i="2"/>
  <c r="AK20" i="2"/>
  <c r="AK646" i="2"/>
  <c r="AR646" i="2" s="1"/>
  <c r="AK581" i="2"/>
  <c r="AR581" i="2" s="1"/>
  <c r="AK298" i="2"/>
  <c r="AR298" i="2" s="1"/>
  <c r="AK344" i="2"/>
  <c r="AK134" i="2"/>
  <c r="AK411" i="2"/>
  <c r="AK446" i="2"/>
  <c r="AR446" i="2" s="1"/>
  <c r="AK69" i="2"/>
  <c r="AK376" i="2"/>
  <c r="AK203" i="2"/>
  <c r="AK565" i="2"/>
  <c r="AK579" i="2"/>
  <c r="AR579" i="2" s="1"/>
  <c r="AK143" i="2"/>
  <c r="AR143" i="2" s="1"/>
  <c r="AK34" i="2"/>
  <c r="AK437" i="2"/>
  <c r="AK472" i="2"/>
  <c r="AR472" i="2" s="1"/>
  <c r="AK160" i="2"/>
  <c r="AK301" i="2"/>
  <c r="AK96" i="2"/>
  <c r="AK262" i="2"/>
  <c r="AK265" i="2"/>
  <c r="AK520" i="2"/>
  <c r="AR520" i="2" s="1"/>
  <c r="AK709" i="2"/>
  <c r="AR709" i="2" s="1"/>
  <c r="AK32" i="2"/>
  <c r="AR32" i="2" s="1"/>
  <c r="AK85" i="2"/>
  <c r="AK277" i="2"/>
  <c r="AR277" i="2" s="1"/>
  <c r="AK609" i="2"/>
  <c r="AR609" i="2" s="1"/>
  <c r="AK45" i="2"/>
  <c r="AK121" i="2"/>
  <c r="AK563" i="2"/>
  <c r="AK152" i="2"/>
  <c r="AK123" i="2"/>
  <c r="AK6" i="2"/>
  <c r="AK46" i="2"/>
  <c r="AK302" i="2"/>
  <c r="AR302" i="2" s="1"/>
  <c r="AK94" i="2"/>
  <c r="AK492" i="2"/>
  <c r="AR492" i="2" s="1"/>
  <c r="AK553" i="2"/>
  <c r="AK643" i="2"/>
  <c r="AK200" i="2"/>
  <c r="AK460" i="2"/>
  <c r="AK260" i="2"/>
  <c r="AK226" i="2"/>
  <c r="AK303" i="2"/>
  <c r="AK252" i="2"/>
  <c r="AK340" i="2"/>
  <c r="AK440" i="2"/>
  <c r="AK144" i="2"/>
  <c r="AR144" i="2" s="1"/>
  <c r="AK546" i="2"/>
  <c r="AK255" i="2"/>
  <c r="AK335" i="2"/>
  <c r="AK662" i="2"/>
  <c r="AR662" i="2" s="1"/>
  <c r="AK190" i="2"/>
  <c r="AK122" i="2"/>
  <c r="AK441" i="2"/>
  <c r="AR441" i="2" s="1"/>
  <c r="AK220" i="2"/>
  <c r="AK692" i="2"/>
  <c r="AK125" i="2"/>
  <c r="AK63" i="2"/>
  <c r="AK224" i="2"/>
  <c r="AK67" i="2"/>
  <c r="AK464" i="2"/>
  <c r="AR464" i="2" s="1"/>
  <c r="AK102" i="2"/>
  <c r="AR102" i="2" s="1"/>
  <c r="AK585" i="2"/>
  <c r="AR585" i="2" s="1"/>
  <c r="AK470" i="2"/>
  <c r="AR470" i="2" s="1"/>
  <c r="AK586" i="2"/>
  <c r="AR586" i="2" s="1"/>
  <c r="AK36" i="2"/>
  <c r="AK47" i="2"/>
  <c r="AR47" i="2" s="1"/>
  <c r="AK174" i="2"/>
  <c r="AK649" i="2"/>
  <c r="AR649" i="2" s="1"/>
  <c r="AK407" i="2"/>
  <c r="AK584" i="2"/>
  <c r="AR584" i="2" s="1"/>
  <c r="AK715" i="2"/>
  <c r="AR715" i="2" s="1"/>
  <c r="AK57" i="2"/>
  <c r="AK10" i="2"/>
  <c r="AK42" i="2"/>
  <c r="AR42" i="2" s="1"/>
  <c r="AK664" i="2"/>
  <c r="AK336" i="2"/>
  <c r="AK487" i="2"/>
  <c r="AK705" i="2"/>
  <c r="AK467" i="2"/>
  <c r="AR467" i="2" s="1"/>
  <c r="AK19" i="2"/>
  <c r="AK73" i="2"/>
  <c r="AK116" i="2"/>
  <c r="AK494" i="2"/>
  <c r="AK329" i="2"/>
  <c r="AR329" i="2" s="1"/>
  <c r="AK145" i="2"/>
  <c r="AK305" i="2"/>
  <c r="AK431" i="2"/>
  <c r="AK677" i="2"/>
  <c r="AR677" i="2" s="1"/>
  <c r="AK186" i="2"/>
  <c r="AK525" i="2"/>
  <c r="AR525" i="2" s="1"/>
  <c r="AK551" i="2"/>
  <c r="AK137" i="2"/>
  <c r="AK532" i="2"/>
  <c r="AK250" i="2"/>
  <c r="AK350" i="2"/>
  <c r="AK577" i="2"/>
  <c r="AK304" i="2"/>
  <c r="AR304" i="2" s="1"/>
  <c r="AK611" i="2"/>
  <c r="AR611" i="2" s="1"/>
  <c r="AK323" i="2"/>
  <c r="AK147" i="2"/>
  <c r="AR147" i="2" s="1"/>
  <c r="AK383" i="2"/>
  <c r="AK244" i="2"/>
  <c r="AK135" i="2"/>
  <c r="AK505" i="2"/>
  <c r="AK106" i="2"/>
  <c r="AK670" i="2"/>
  <c r="AR670" i="2" s="1"/>
  <c r="AK694" i="2"/>
  <c r="AK299" i="2"/>
  <c r="AK158" i="2"/>
  <c r="AK414" i="2"/>
  <c r="AK177" i="2"/>
  <c r="AK428" i="2"/>
  <c r="AR428" i="2" s="1"/>
  <c r="AK510" i="2"/>
  <c r="AR510" i="2" s="1"/>
  <c r="AK598" i="2"/>
  <c r="AR598" i="2" s="1"/>
  <c r="AK625" i="2"/>
  <c r="AR625" i="2" s="1"/>
  <c r="AK117" i="2"/>
  <c r="AK364" i="2"/>
  <c r="AK246" i="2"/>
  <c r="AR246" i="2" s="1"/>
  <c r="AK296" i="2"/>
  <c r="AK448" i="2"/>
  <c r="AK178" i="2"/>
  <c r="AR178" i="2" s="1"/>
  <c r="AK253" i="2"/>
  <c r="AK129" i="2"/>
  <c r="AK695" i="2"/>
  <c r="AR695" i="2" s="1"/>
  <c r="AK37" i="2"/>
  <c r="AK126" i="2"/>
  <c r="AR126" i="2" s="1"/>
  <c r="AK421" i="2"/>
  <c r="AK110" i="2"/>
  <c r="AK24" i="2"/>
  <c r="AK232" i="2"/>
  <c r="AR232" i="2" s="1"/>
  <c r="AK105" i="2"/>
  <c r="AK119" i="2"/>
  <c r="AR119" i="2" s="1"/>
  <c r="AK72" i="2"/>
  <c r="AK388" i="2"/>
  <c r="AK365" i="2"/>
  <c r="AK59" i="2"/>
  <c r="AK642" i="2"/>
  <c r="AR642" i="2" s="1"/>
  <c r="AK27" i="2"/>
  <c r="AK392" i="2"/>
  <c r="AK195" i="2"/>
  <c r="AK367" i="2"/>
  <c r="AR367" i="2" s="1"/>
  <c r="AK469" i="2"/>
  <c r="AK213" i="2"/>
  <c r="AR213" i="2" s="1"/>
  <c r="AK22" i="2"/>
  <c r="AK254" i="2"/>
  <c r="AK589" i="2"/>
  <c r="AR589" i="2" s="1"/>
  <c r="AK489" i="2"/>
  <c r="AK7" i="2"/>
  <c r="AK310" i="2"/>
  <c r="AK14" i="2"/>
  <c r="AK456" i="2"/>
  <c r="AR456" i="2" s="1"/>
  <c r="AK193" i="2"/>
  <c r="AK214" i="2"/>
  <c r="AK731" i="2"/>
  <c r="AR731" i="2" s="1"/>
  <c r="AK313" i="2"/>
  <c r="AK222" i="2"/>
  <c r="AR222" i="2" s="1"/>
  <c r="AK656" i="2"/>
  <c r="AR656" i="2" s="1"/>
  <c r="AK184" i="2"/>
  <c r="AR184" i="2" s="1"/>
  <c r="AK516" i="2"/>
  <c r="AR516" i="2" s="1"/>
  <c r="AK476" i="2"/>
  <c r="AR476" i="2" s="1"/>
  <c r="AK83" i="2"/>
  <c r="AK613" i="2"/>
  <c r="AR613" i="2" s="1"/>
  <c r="AK128" i="2"/>
  <c r="AK612" i="2"/>
  <c r="AR612" i="2" s="1"/>
  <c r="AK65" i="2"/>
  <c r="AK120" i="2"/>
  <c r="AK11" i="2"/>
  <c r="AK281" i="2"/>
  <c r="AR281" i="2" s="1"/>
  <c r="AK155" i="2"/>
  <c r="AK345" i="2"/>
  <c r="AR345" i="2" s="1"/>
  <c r="AK385" i="2"/>
  <c r="AK682" i="2"/>
  <c r="AR682" i="2" s="1"/>
  <c r="AK629" i="2"/>
  <c r="AK241" i="2"/>
  <c r="AK457" i="2"/>
  <c r="AK683" i="2"/>
  <c r="AR683" i="2" s="1"/>
  <c r="AK429" i="2"/>
  <c r="AR429" i="2" s="1"/>
  <c r="AK361" i="2"/>
  <c r="AK389" i="2"/>
  <c r="AR389" i="2" s="1"/>
  <c r="AK225" i="2"/>
  <c r="AK369" i="2"/>
  <c r="AK104" i="2"/>
  <c r="AK416" i="2"/>
  <c r="AK4" i="2"/>
  <c r="AK263" i="2"/>
  <c r="AR263" i="2" s="1"/>
  <c r="AK207" i="2"/>
  <c r="AK432" i="2"/>
  <c r="AK98" i="2"/>
  <c r="AK727" i="2"/>
  <c r="AR727" i="2" s="1"/>
  <c r="AK141" i="2"/>
  <c r="AK18" i="2"/>
  <c r="AK175" i="2"/>
  <c r="AK60" i="2"/>
  <c r="AK543" i="2"/>
  <c r="AR543" i="2" s="1"/>
  <c r="AK38" i="2"/>
  <c r="AK537" i="2"/>
  <c r="AK315" i="2"/>
  <c r="AR315" i="2" s="1"/>
  <c r="AK355" i="2"/>
  <c r="AK197" i="2"/>
  <c r="AK287" i="2"/>
  <c r="AK426" i="2"/>
  <c r="AR426" i="2" s="1"/>
  <c r="AK627" i="2"/>
  <c r="AR627" i="2" s="1"/>
  <c r="AK380" i="2"/>
  <c r="AR380" i="2" s="1"/>
  <c r="AK726" i="2"/>
  <c r="AR726" i="2" s="1"/>
  <c r="AK346" i="2"/>
  <c r="AK461" i="2"/>
  <c r="AK349" i="2"/>
  <c r="AK636" i="2"/>
  <c r="AR636" i="2" s="1"/>
  <c r="AK172" i="2"/>
  <c r="AK124" i="2"/>
  <c r="AK732" i="2"/>
  <c r="AR732" i="2" s="1"/>
  <c r="AK463" i="2"/>
  <c r="AK549" i="2"/>
  <c r="AK615" i="2"/>
  <c r="AK497" i="2"/>
  <c r="AK114" i="2"/>
  <c r="AK680" i="2"/>
  <c r="AR680" i="2" s="1"/>
  <c r="AK674" i="2"/>
  <c r="AR674" i="2" s="1"/>
  <c r="AK412" i="2"/>
  <c r="AK471" i="2"/>
  <c r="AR471" i="2" s="1"/>
  <c r="AK13" i="2"/>
  <c r="AK325" i="2"/>
  <c r="AR325" i="2" s="1"/>
  <c r="AK283" i="2"/>
  <c r="AK605" i="2"/>
  <c r="AR605" i="2" s="1"/>
  <c r="AK485" i="2"/>
  <c r="AR485" i="2" s="1"/>
  <c r="AK23" i="2"/>
  <c r="AK418" i="2"/>
  <c r="AR418" i="2" s="1"/>
  <c r="AK630" i="2"/>
  <c r="AR630" i="2" s="1"/>
  <c r="AK701" i="2"/>
  <c r="AR701" i="2" s="1"/>
  <c r="AK133" i="2"/>
  <c r="AK231" i="2"/>
  <c r="AK169" i="2"/>
  <c r="AR169" i="2" s="1"/>
  <c r="AK513" i="2"/>
  <c r="AR513" i="2" s="1"/>
  <c r="AK669" i="2"/>
  <c r="AR669" i="2" s="1"/>
  <c r="AK280" i="2"/>
  <c r="AK528" i="2"/>
  <c r="AK415" i="2"/>
  <c r="AR415" i="2" s="1"/>
  <c r="AK373" i="2"/>
  <c r="AK451" i="2"/>
  <c r="AK477" i="2"/>
  <c r="AK498" i="2"/>
  <c r="AK733" i="2"/>
  <c r="AR733" i="2" s="1"/>
  <c r="AK391" i="2"/>
  <c r="AK593" i="2"/>
  <c r="AK634" i="2"/>
  <c r="AK25" i="2"/>
  <c r="AK68" i="2"/>
  <c r="AK696" i="2"/>
  <c r="AR696" i="2" s="1"/>
  <c r="AK205" i="2"/>
  <c r="AK282" i="2"/>
  <c r="AK406" i="2"/>
  <c r="AK161" i="2"/>
  <c r="AK398" i="2"/>
  <c r="AK198" i="2"/>
  <c r="AK435" i="2"/>
  <c r="AR435" i="2" s="1"/>
  <c r="AK500" i="2"/>
  <c r="AK273" i="2"/>
  <c r="AK153" i="2"/>
  <c r="AR153" i="2" s="1"/>
  <c r="AK88" i="2"/>
  <c r="AK599" i="2"/>
  <c r="AR599" i="2" s="1"/>
  <c r="AK597" i="2"/>
  <c r="AK269" i="2"/>
  <c r="AK358" i="2"/>
  <c r="AR358" i="2" s="1"/>
  <c r="AK459" i="2"/>
  <c r="AR459" i="2" s="1"/>
  <c r="AK468" i="2"/>
  <c r="AR468" i="2" s="1"/>
  <c r="AK80" i="2"/>
  <c r="AK109" i="2"/>
  <c r="AK511" i="2"/>
  <c r="AR511" i="2" s="1"/>
  <c r="AK616" i="2"/>
  <c r="AR616" i="2" s="1"/>
  <c r="AK30" i="2"/>
  <c r="AK374" i="2"/>
  <c r="AR374" i="2" s="1"/>
  <c r="AK229" i="2"/>
  <c r="AK78" i="2"/>
  <c r="AK70" i="2"/>
  <c r="AR70" i="2" s="1"/>
  <c r="AK539" i="2"/>
  <c r="AK624" i="2"/>
  <c r="AR624" i="2" s="1"/>
  <c r="AK575" i="2"/>
  <c r="AK645" i="2"/>
  <c r="AR645" i="2" s="1"/>
  <c r="AK39" i="2"/>
  <c r="AK474" i="2"/>
  <c r="AK514" i="2"/>
  <c r="AR514" i="2" s="1"/>
  <c r="AK519" i="2"/>
  <c r="AK35" i="2"/>
  <c r="AK490" i="2"/>
  <c r="AR490" i="2" s="1"/>
  <c r="AK268" i="2"/>
  <c r="AK74" i="2"/>
  <c r="AK204" i="2"/>
  <c r="AK52" i="2"/>
  <c r="AK675" i="2"/>
  <c r="AR675" i="2" s="1"/>
  <c r="AK236" i="2"/>
  <c r="AK482" i="2"/>
  <c r="AR482" i="2" s="1"/>
  <c r="AK394" i="2"/>
  <c r="AK295" i="2"/>
  <c r="AK61" i="2"/>
  <c r="AK648" i="2"/>
  <c r="AR648" i="2" s="1"/>
  <c r="AK292" i="2"/>
  <c r="AK33" i="2"/>
  <c r="AK274" i="2"/>
  <c r="AK363" i="2"/>
  <c r="AK699" i="2"/>
  <c r="AR699" i="2" s="1"/>
  <c r="AK508" i="2"/>
  <c r="AR508" i="2" s="1"/>
  <c r="AK438" i="2"/>
  <c r="AR438" i="2" s="1"/>
  <c r="AK261" i="2"/>
  <c r="AK321" i="2"/>
  <c r="AK131" i="2"/>
  <c r="AR131" i="2" s="1"/>
  <c r="AK652" i="2"/>
  <c r="AR652" i="2" s="1"/>
  <c r="AK444" i="2"/>
  <c r="AK40" i="2"/>
  <c r="AK720" i="2"/>
  <c r="AR720" i="2" s="1"/>
  <c r="AK650" i="2"/>
  <c r="AR650" i="2" s="1"/>
  <c r="AK672" i="2"/>
  <c r="AR672" i="2" s="1"/>
  <c r="AK480" i="2"/>
  <c r="AK423" i="2"/>
  <c r="AR423" i="2" s="1"/>
  <c r="AK366" i="2"/>
  <c r="AK693" i="2"/>
  <c r="AK159" i="2"/>
  <c r="AK341" i="2"/>
  <c r="AK223" i="2"/>
  <c r="AK209" i="2"/>
  <c r="AK676" i="2"/>
  <c r="AR676" i="2" s="1"/>
  <c r="AK111" i="2"/>
  <c r="AK99" i="2"/>
  <c r="AK698" i="2"/>
  <c r="AR698" i="2" s="1"/>
  <c r="AK339" i="2"/>
  <c r="AK140" i="2"/>
  <c r="AK71" i="2"/>
  <c r="AK679" i="2"/>
  <c r="AR679" i="2" s="1"/>
  <c r="AK103" i="2"/>
  <c r="AK591" i="2"/>
  <c r="AK100" i="2"/>
  <c r="AK76" i="2"/>
  <c r="AK506" i="2"/>
  <c r="AR506" i="2" s="1"/>
  <c r="AK58" i="2"/>
  <c r="AK139" i="2"/>
  <c r="AK270" i="2"/>
  <c r="AR270" i="2" s="1"/>
  <c r="AK557" i="2"/>
  <c r="AK478" i="2"/>
  <c r="AR478" i="2" s="1"/>
  <c r="AK401" i="2"/>
  <c r="AR401" i="2" s="1"/>
  <c r="AK271" i="2"/>
  <c r="AK239" i="2"/>
  <c r="AK730" i="2"/>
  <c r="AR730" i="2" s="1"/>
  <c r="AK132" i="2"/>
  <c r="AK504" i="2"/>
  <c r="AK240" i="2"/>
  <c r="AK704" i="2"/>
  <c r="AR704" i="2" s="1"/>
  <c r="AK368" i="2"/>
  <c r="AK538" i="2"/>
  <c r="AR538" i="2" s="1"/>
  <c r="AK651" i="2"/>
  <c r="AR651" i="2" s="1"/>
  <c r="AK289" i="2"/>
  <c r="AR289" i="2" s="1"/>
  <c r="AK633" i="2"/>
  <c r="AR633" i="2" s="1"/>
  <c r="AK706" i="2"/>
  <c r="AR706" i="2" s="1"/>
  <c r="AK509" i="2"/>
  <c r="AK422" i="2"/>
  <c r="AK351" i="2"/>
  <c r="AR351" i="2" s="1"/>
  <c r="AK347" i="2"/>
  <c r="AK697" i="2"/>
  <c r="AR697" i="2" s="1"/>
  <c r="AK154" i="2"/>
  <c r="AK608" i="2"/>
  <c r="AR608" i="2" s="1"/>
  <c r="AK576" i="2"/>
  <c r="AR576" i="2" s="1"/>
  <c r="AK673" i="2"/>
  <c r="AR673" i="2" s="1"/>
  <c r="AK681" i="2"/>
  <c r="AR681" i="2" s="1"/>
  <c r="AK372" i="2"/>
  <c r="AK710" i="2"/>
  <c r="AR710" i="2" s="1"/>
  <c r="AK571" i="2"/>
  <c r="AK300" i="2"/>
  <c r="AK97" i="2"/>
  <c r="AK685" i="2"/>
  <c r="AR685" i="2" s="1"/>
  <c r="AK580" i="2"/>
  <c r="AK264" i="2"/>
  <c r="AK594" i="2"/>
  <c r="AK496" i="2"/>
  <c r="AK631" i="2"/>
  <c r="AK735" i="2"/>
  <c r="AR735" i="2" s="1"/>
  <c r="AK588" i="2"/>
  <c r="AR588" i="2" s="1"/>
  <c r="AK548" i="2"/>
  <c r="AK318" i="2"/>
  <c r="AK558" i="2"/>
  <c r="AK357" i="2"/>
  <c r="AK702" i="2"/>
  <c r="AR702" i="2" s="1"/>
  <c r="AK653" i="2"/>
  <c r="AR653" i="2" s="1"/>
  <c r="AK343" i="2"/>
  <c r="AR343" i="2" s="1"/>
  <c r="AK377" i="2"/>
  <c r="AR377" i="2" s="1"/>
  <c r="AK308" i="2"/>
  <c r="AR308" i="2" s="1"/>
  <c r="AK424" i="2"/>
  <c r="AR424" i="2" s="1"/>
  <c r="AK138" i="2"/>
  <c r="AK113" i="2"/>
  <c r="AK233" i="2"/>
  <c r="AK410" i="2"/>
  <c r="AR410" i="2" s="1"/>
  <c r="AK595" i="2"/>
  <c r="AR595" i="2" s="1"/>
  <c r="AK317" i="2"/>
  <c r="AK79" i="2"/>
  <c r="AK728" i="2"/>
  <c r="AR728" i="2" s="1"/>
  <c r="AK555" i="2"/>
  <c r="AR555" i="2" s="1"/>
  <c r="AK561" i="2"/>
  <c r="AR561" i="2" s="1"/>
  <c r="AK348" i="2"/>
  <c r="AK312" i="2"/>
  <c r="AK212" i="2"/>
  <c r="AK286" i="2"/>
  <c r="AK462" i="2"/>
  <c r="AR462" i="2" s="1"/>
  <c r="AK188" i="2"/>
  <c r="AK590" i="2"/>
  <c r="AR590" i="2" s="1"/>
  <c r="AK686" i="2"/>
  <c r="AR686" i="2" s="1"/>
  <c r="AK484" i="2"/>
  <c r="AK420" i="2"/>
  <c r="AK603" i="2"/>
  <c r="AK453" i="2"/>
  <c r="AK560" i="2"/>
  <c r="AK518" i="2"/>
  <c r="AR518" i="2" s="1"/>
  <c r="AK507" i="2"/>
  <c r="AK547" i="2"/>
  <c r="AK156" i="2"/>
  <c r="AK640" i="2"/>
  <c r="AR640" i="2" s="1"/>
  <c r="AK567" i="2"/>
  <c r="AK284" i="2"/>
  <c r="AR284" i="2" s="1"/>
  <c r="AK635" i="2"/>
  <c r="AR635" i="2" s="1"/>
  <c r="AK541" i="2"/>
  <c r="AK436" i="2"/>
  <c r="AR436" i="2" s="1"/>
  <c r="AK466" i="2"/>
  <c r="AK527" i="2"/>
  <c r="AK419" i="2"/>
  <c r="AK288" i="2"/>
  <c r="AK703" i="2"/>
  <c r="AR703" i="2" s="1"/>
  <c r="AK306" i="2"/>
  <c r="AK512" i="2"/>
  <c r="AK716" i="2"/>
  <c r="AR716" i="2" s="1"/>
  <c r="AK707" i="2"/>
  <c r="AR707" i="2" s="1"/>
  <c r="AK382" i="2"/>
  <c r="AK678" i="2"/>
  <c r="AR678" i="2" s="1"/>
  <c r="AK540" i="2"/>
  <c r="AR540" i="2" s="1"/>
  <c r="AK387" i="2"/>
  <c r="AK402" i="2"/>
  <c r="AK393" i="2"/>
  <c r="AK230" i="2"/>
  <c r="AK493" i="2"/>
  <c r="AK434" i="2"/>
  <c r="AK638" i="2"/>
  <c r="AR638" i="2" s="1"/>
  <c r="AK619" i="2"/>
  <c r="AR619" i="2" s="1"/>
  <c r="AK574" i="2"/>
  <c r="AR574" i="2" s="1"/>
  <c r="AK712" i="2"/>
  <c r="AR712" i="2" s="1"/>
  <c r="AK621" i="2"/>
  <c r="AR621" i="2" s="1"/>
  <c r="AK717" i="2"/>
  <c r="AR717" i="2" s="1"/>
  <c r="AK722" i="2"/>
  <c r="AR722" i="2" s="1"/>
  <c r="AK556" i="2"/>
  <c r="AR556" i="2" s="1"/>
  <c r="AK425" i="2"/>
  <c r="AR425" i="2" s="1"/>
  <c r="AK530" i="2"/>
  <c r="AK666" i="2"/>
  <c r="AR666" i="2" s="1"/>
  <c r="AK734" i="2"/>
  <c r="AR734" i="2" s="1"/>
  <c r="AK658" i="2"/>
  <c r="AR658" i="2" s="1"/>
  <c r="AK713" i="2"/>
  <c r="AR713" i="2" s="1"/>
  <c r="AK657" i="2"/>
  <c r="AR657" i="2" s="1"/>
  <c r="AK623" i="2"/>
  <c r="AR623" i="2" s="1"/>
  <c r="AK617" i="2"/>
  <c r="AR617" i="2" s="1"/>
  <c r="AK691" i="2"/>
  <c r="AR691" i="2" s="1"/>
  <c r="AK714" i="2"/>
  <c r="AR714" i="2" s="1"/>
  <c r="AK600" i="2"/>
  <c r="AK614" i="2"/>
  <c r="AK644" i="2"/>
  <c r="AR644" i="2" s="1"/>
  <c r="AK725" i="2"/>
  <c r="AR725" i="2" s="1"/>
  <c r="AK723" i="2"/>
  <c r="AR723" i="2" s="1"/>
  <c r="AK688" i="2"/>
  <c r="AR688" i="2" s="1"/>
  <c r="AK665" i="2"/>
  <c r="AR665" i="2" s="1"/>
  <c r="AK711" i="2"/>
  <c r="AR711" i="2" s="1"/>
  <c r="AK718" i="2"/>
  <c r="AR718" i="2" s="1"/>
  <c r="AK671" i="2"/>
  <c r="AK724" i="2"/>
  <c r="AR724" i="2" s="1"/>
  <c r="AK626" i="2"/>
  <c r="AR626" i="2" s="1"/>
  <c r="AK641" i="2"/>
  <c r="AR641" i="2" s="1"/>
  <c r="AK596" i="2"/>
  <c r="AK689" i="2"/>
  <c r="AR689" i="2" s="1"/>
  <c r="AK729" i="2"/>
  <c r="AR729" i="2" s="1"/>
  <c r="AH559" i="2"/>
  <c r="AH566" i="2"/>
  <c r="AH602" i="2"/>
  <c r="AH130" i="2"/>
  <c r="AH386" i="2"/>
  <c r="AH535" i="2"/>
  <c r="AH326" i="2"/>
  <c r="AH526" i="2"/>
  <c r="AH587" i="2"/>
  <c r="AH338" i="2"/>
  <c r="AH316" i="2"/>
  <c r="AH495" i="2"/>
  <c r="AH247" i="2"/>
  <c r="AH149" i="2"/>
  <c r="AH684" i="2"/>
  <c r="AH170" i="2"/>
  <c r="AH115" i="2"/>
  <c r="AH384" i="2"/>
  <c r="AH483" i="2"/>
  <c r="AH667" i="2"/>
  <c r="AH481" i="2"/>
  <c r="AH56" i="2"/>
  <c r="AH334" i="2"/>
  <c r="AH409" i="2"/>
  <c r="AH237" i="2"/>
  <c r="AH26" i="2"/>
  <c r="AH164" i="2"/>
  <c r="AH183" i="2"/>
  <c r="AH531" i="2"/>
  <c r="AH660" i="2"/>
  <c r="AH337" i="2"/>
  <c r="AH127" i="2"/>
  <c r="AH90" i="2"/>
  <c r="AH655" i="2"/>
  <c r="AH53" i="2"/>
  <c r="AH663" i="2"/>
  <c r="AH150" i="2"/>
  <c r="AH618" i="2"/>
  <c r="AH89" i="2"/>
  <c r="AH342" i="2"/>
  <c r="AH8" i="2"/>
  <c r="AH95" i="2"/>
  <c r="AH564" i="2"/>
  <c r="AH28" i="2"/>
  <c r="AH445" i="2"/>
  <c r="AH291" i="2"/>
  <c r="AH217" i="2"/>
  <c r="AH578" i="2"/>
  <c r="AH405" i="2"/>
  <c r="AH328" i="2"/>
  <c r="AH55" i="2"/>
  <c r="AH206" i="2"/>
  <c r="AH171" i="2"/>
  <c r="AH637" i="2"/>
  <c r="AH118" i="2"/>
  <c r="AH522" i="2"/>
  <c r="AH390" i="2"/>
  <c r="AH196" i="2"/>
  <c r="AH491" i="2"/>
  <c r="AH136" i="2"/>
  <c r="AH86" i="2"/>
  <c r="AH569" i="2"/>
  <c r="AH353" i="2"/>
  <c r="AH433" i="2"/>
  <c r="AH352" i="2"/>
  <c r="AH458" i="2"/>
  <c r="AH442" i="2"/>
  <c r="AH307" i="2"/>
  <c r="AH219" i="2"/>
  <c r="AH199" i="2"/>
  <c r="AH417" i="2"/>
  <c r="AH165" i="2"/>
  <c r="AH294" i="2"/>
  <c r="AH408" i="2"/>
  <c r="AH82" i="2"/>
  <c r="AH479" i="2"/>
  <c r="AH162" i="2"/>
  <c r="AH309" i="2"/>
  <c r="AH3" i="2"/>
  <c r="AH473" i="2"/>
  <c r="AH201" i="2"/>
  <c r="AH501" i="2"/>
  <c r="AH266" i="2"/>
  <c r="AH320" i="2"/>
  <c r="AH148" i="2"/>
  <c r="AH267" i="2"/>
  <c r="AH234" i="2"/>
  <c r="AH108" i="2"/>
  <c r="AH51" i="2"/>
  <c r="AH12" i="2"/>
  <c r="AH607" i="2"/>
  <c r="AH9" i="2"/>
  <c r="AH362" i="2"/>
  <c r="AH639" i="2"/>
  <c r="AH403" i="2"/>
  <c r="AH48" i="2"/>
  <c r="AH278" i="2"/>
  <c r="AH330" i="2"/>
  <c r="AH54" i="2"/>
  <c r="AH5" i="2"/>
  <c r="AH332" i="2"/>
  <c r="AH235" i="2"/>
  <c r="AH399" i="2"/>
  <c r="AH157" i="2"/>
  <c r="AH311" i="2"/>
  <c r="AH163" i="2"/>
  <c r="AH179" i="2"/>
  <c r="AH211" i="2"/>
  <c r="AH256" i="2"/>
  <c r="AH524" i="2"/>
  <c r="AH259" i="2"/>
  <c r="AH582" i="2"/>
  <c r="AH101" i="2"/>
  <c r="AH41" i="2"/>
  <c r="AH228" i="2"/>
  <c r="AH427" i="2"/>
  <c r="AH146" i="2"/>
  <c r="AH562" i="2"/>
  <c r="AH370" i="2"/>
  <c r="AH700" i="2"/>
  <c r="AH181" i="2"/>
  <c r="AH324" i="2"/>
  <c r="AH515" i="2"/>
  <c r="AH43" i="2"/>
  <c r="AH227" i="2"/>
  <c r="AH257" i="2"/>
  <c r="AH290" i="2"/>
  <c r="AH475" i="2"/>
  <c r="AH279" i="2"/>
  <c r="AH550" i="2"/>
  <c r="AH187" i="2"/>
  <c r="AH375" i="2"/>
  <c r="AH189" i="2"/>
  <c r="AH447" i="2"/>
  <c r="AH243" i="2"/>
  <c r="AH16" i="2"/>
  <c r="AH173" i="2"/>
  <c r="AH44" i="2"/>
  <c r="AH397" i="2"/>
  <c r="AH275" i="2"/>
  <c r="AH249" i="2"/>
  <c r="AH439" i="2"/>
  <c r="AH719" i="2"/>
  <c r="AH242" i="2"/>
  <c r="AH378" i="2"/>
  <c r="AH690" i="2"/>
  <c r="AH77" i="2"/>
  <c r="AH192" i="2"/>
  <c r="AH238" i="2"/>
  <c r="AH381" i="2"/>
  <c r="AH191" i="2"/>
  <c r="AH81" i="2"/>
  <c r="AH107" i="2"/>
  <c r="AH359" i="2"/>
  <c r="AH17" i="2"/>
  <c r="AH2" i="2"/>
  <c r="AH450" i="2"/>
  <c r="AH517" i="2"/>
  <c r="AH29" i="2"/>
  <c r="AH601" i="2"/>
  <c r="AH142" i="2"/>
  <c r="AH87" i="2"/>
  <c r="AH251" i="2"/>
  <c r="AH606" i="2"/>
  <c r="AH465" i="2"/>
  <c r="AH499" i="2"/>
  <c r="AH443" i="2"/>
  <c r="AH632" i="2"/>
  <c r="AH542" i="2"/>
  <c r="AH572" i="2"/>
  <c r="AH604" i="2"/>
  <c r="AH523" i="2"/>
  <c r="AH592" i="2"/>
  <c r="AH202" i="2"/>
  <c r="AH654" i="2"/>
  <c r="AH534" i="2"/>
  <c r="AH167" i="2"/>
  <c r="AH180" i="2"/>
  <c r="AH360" i="2"/>
  <c r="AH218" i="2"/>
  <c r="AH185" i="2"/>
  <c r="AH31" i="2"/>
  <c r="AH194" i="2"/>
  <c r="AH21" i="2"/>
  <c r="AH610" i="2"/>
  <c r="AH573" i="2"/>
  <c r="AH413" i="2"/>
  <c r="AH661" i="2"/>
  <c r="AH333" i="2"/>
  <c r="AH297" i="2"/>
  <c r="AH659" i="2"/>
  <c r="AH400" i="2"/>
  <c r="AH620" i="2"/>
  <c r="AH66" i="2"/>
  <c r="AH454" i="2"/>
  <c r="AH92" i="2"/>
  <c r="AH568" i="2"/>
  <c r="AH628" i="2"/>
  <c r="AH404" i="2"/>
  <c r="AH215" i="2"/>
  <c r="AH452" i="2"/>
  <c r="AH208" i="2"/>
  <c r="AH396" i="2"/>
  <c r="AH552" i="2"/>
  <c r="AH258" i="2"/>
  <c r="AH486" i="2"/>
  <c r="AH647" i="2"/>
  <c r="AH371" i="2"/>
  <c r="AH356" i="2"/>
  <c r="AH75" i="2"/>
  <c r="AH503" i="2"/>
  <c r="AH182" i="2"/>
  <c r="AH245" i="2"/>
  <c r="AH488" i="2"/>
  <c r="AH84" i="2"/>
  <c r="AH502" i="2"/>
  <c r="AH93" i="2"/>
  <c r="AH570" i="2"/>
  <c r="AH168" i="2"/>
  <c r="AH216" i="2"/>
  <c r="AH521" i="2"/>
  <c r="AH49" i="2"/>
  <c r="AH395" i="2"/>
  <c r="AH327" i="2"/>
  <c r="AH248" i="2"/>
  <c r="AH285" i="2"/>
  <c r="AH112" i="2"/>
  <c r="AH544" i="2"/>
  <c r="AH430" i="2"/>
  <c r="AH668" i="2"/>
  <c r="AH50" i="2"/>
  <c r="AH583" i="2"/>
  <c r="AH533" i="2"/>
  <c r="AH721" i="2"/>
  <c r="AH622" i="2"/>
  <c r="AH293" i="2"/>
  <c r="AH529" i="2"/>
  <c r="AH314" i="2"/>
  <c r="AH62" i="2"/>
  <c r="AH166" i="2"/>
  <c r="AH449" i="2"/>
  <c r="AH687" i="2"/>
  <c r="AH708" i="2"/>
  <c r="AH272" i="2"/>
  <c r="AH536" i="2"/>
  <c r="AH276" i="2"/>
  <c r="AH322" i="2"/>
  <c r="AH176" i="2"/>
  <c r="AH15" i="2"/>
  <c r="AH221" i="2"/>
  <c r="AH455" i="2"/>
  <c r="AH151" i="2"/>
  <c r="AH319" i="2"/>
  <c r="AH210" i="2"/>
  <c r="AH91" i="2"/>
  <c r="AH379" i="2"/>
  <c r="AH554" i="2"/>
  <c r="AH64" i="2"/>
  <c r="AH545" i="2"/>
  <c r="AH331" i="2"/>
  <c r="AH354" i="2"/>
  <c r="AH20" i="2"/>
  <c r="AH646" i="2"/>
  <c r="AH581" i="2"/>
  <c r="AH298" i="2"/>
  <c r="AH344" i="2"/>
  <c r="AH134" i="2"/>
  <c r="AH411" i="2"/>
  <c r="AH446" i="2"/>
  <c r="AH69" i="2"/>
  <c r="AH376" i="2"/>
  <c r="AH203" i="2"/>
  <c r="AH565" i="2"/>
  <c r="AH579" i="2"/>
  <c r="AH143" i="2"/>
  <c r="AH34" i="2"/>
  <c r="AH437" i="2"/>
  <c r="AH472" i="2"/>
  <c r="AH160" i="2"/>
  <c r="AH301" i="2"/>
  <c r="AH96" i="2"/>
  <c r="AH262" i="2"/>
  <c r="AH265" i="2"/>
  <c r="AH520" i="2"/>
  <c r="AH709" i="2"/>
  <c r="AH32" i="2"/>
  <c r="AH85" i="2"/>
  <c r="AH277" i="2"/>
  <c r="AH609" i="2"/>
  <c r="AH45" i="2"/>
  <c r="AH121" i="2"/>
  <c r="AH563" i="2"/>
  <c r="AH152" i="2"/>
  <c r="AH123" i="2"/>
  <c r="AH6" i="2"/>
  <c r="AH46" i="2"/>
  <c r="AH302" i="2"/>
  <c r="AH94" i="2"/>
  <c r="AH492" i="2"/>
  <c r="AH553" i="2"/>
  <c r="AH643" i="2"/>
  <c r="AH200" i="2"/>
  <c r="AH460" i="2"/>
  <c r="AH260" i="2"/>
  <c r="AH226" i="2"/>
  <c r="AH303" i="2"/>
  <c r="AH252" i="2"/>
  <c r="AH340" i="2"/>
  <c r="AH440" i="2"/>
  <c r="AH144" i="2"/>
  <c r="AH546" i="2"/>
  <c r="AH255" i="2"/>
  <c r="AH335" i="2"/>
  <c r="AH662" i="2"/>
  <c r="AH190" i="2"/>
  <c r="AH122" i="2"/>
  <c r="AH441" i="2"/>
  <c r="AH220" i="2"/>
  <c r="AH692" i="2"/>
  <c r="AH125" i="2"/>
  <c r="AH63" i="2"/>
  <c r="AH224" i="2"/>
  <c r="AH67" i="2"/>
  <c r="AH464" i="2"/>
  <c r="AH102" i="2"/>
  <c r="AH585" i="2"/>
  <c r="AH470" i="2"/>
  <c r="AH586" i="2"/>
  <c r="AH36" i="2"/>
  <c r="AH47" i="2"/>
  <c r="AH174" i="2"/>
  <c r="AH649" i="2"/>
  <c r="AH407" i="2"/>
  <c r="AH584" i="2"/>
  <c r="AH715" i="2"/>
  <c r="AH57" i="2"/>
  <c r="AH10" i="2"/>
  <c r="AH42" i="2"/>
  <c r="AH664" i="2"/>
  <c r="AH336" i="2"/>
  <c r="AH487" i="2"/>
  <c r="AH705" i="2"/>
  <c r="AH467" i="2"/>
  <c r="AH19" i="2"/>
  <c r="AH73" i="2"/>
  <c r="AH116" i="2"/>
  <c r="AH494" i="2"/>
  <c r="AH329" i="2"/>
  <c r="AH145" i="2"/>
  <c r="AH305" i="2"/>
  <c r="AH431" i="2"/>
  <c r="AH677" i="2"/>
  <c r="AH186" i="2"/>
  <c r="AH525" i="2"/>
  <c r="AH551" i="2"/>
  <c r="AH137" i="2"/>
  <c r="AH532" i="2"/>
  <c r="AH250" i="2"/>
  <c r="AH350" i="2"/>
  <c r="AH577" i="2"/>
  <c r="AH304" i="2"/>
  <c r="AH611" i="2"/>
  <c r="AH323" i="2"/>
  <c r="AH147" i="2"/>
  <c r="AH383" i="2"/>
  <c r="AH244" i="2"/>
  <c r="AH135" i="2"/>
  <c r="AH505" i="2"/>
  <c r="AH106" i="2"/>
  <c r="AH670" i="2"/>
  <c r="AH694" i="2"/>
  <c r="AH299" i="2"/>
  <c r="AH158" i="2"/>
  <c r="AH414" i="2"/>
  <c r="AH177" i="2"/>
  <c r="AH428" i="2"/>
  <c r="AH510" i="2"/>
  <c r="AH598" i="2"/>
  <c r="AH625" i="2"/>
  <c r="AH117" i="2"/>
  <c r="AH364" i="2"/>
  <c r="AH246" i="2"/>
  <c r="AH296" i="2"/>
  <c r="AH448" i="2"/>
  <c r="AH178" i="2"/>
  <c r="AH253" i="2"/>
  <c r="AH129" i="2"/>
  <c r="AH695" i="2"/>
  <c r="AH37" i="2"/>
  <c r="AH126" i="2"/>
  <c r="AH421" i="2"/>
  <c r="AH110" i="2"/>
  <c r="AH24" i="2"/>
  <c r="AH232" i="2"/>
  <c r="AH105" i="2"/>
  <c r="AH119" i="2"/>
  <c r="AH72" i="2"/>
  <c r="AH388" i="2"/>
  <c r="AH365" i="2"/>
  <c r="AH59" i="2"/>
  <c r="AH642" i="2"/>
  <c r="AH27" i="2"/>
  <c r="AH392" i="2"/>
  <c r="AH195" i="2"/>
  <c r="AH367" i="2"/>
  <c r="AH469" i="2"/>
  <c r="AH213" i="2"/>
  <c r="AH22" i="2"/>
  <c r="AH254" i="2"/>
  <c r="AH589" i="2"/>
  <c r="AH489" i="2"/>
  <c r="AH7" i="2"/>
  <c r="AH310" i="2"/>
  <c r="AH14" i="2"/>
  <c r="AH456" i="2"/>
  <c r="AH193" i="2"/>
  <c r="AH214" i="2"/>
  <c r="AH731" i="2"/>
  <c r="AH313" i="2"/>
  <c r="AH222" i="2"/>
  <c r="AH656" i="2"/>
  <c r="AH184" i="2"/>
  <c r="AH516" i="2"/>
  <c r="AH476" i="2"/>
  <c r="AH83" i="2"/>
  <c r="AH613" i="2"/>
  <c r="AH128" i="2"/>
  <c r="AH612" i="2"/>
  <c r="AH65" i="2"/>
  <c r="AH120" i="2"/>
  <c r="AH11" i="2"/>
  <c r="AH281" i="2"/>
  <c r="AH155" i="2"/>
  <c r="AH345" i="2"/>
  <c r="AH385" i="2"/>
  <c r="AH682" i="2"/>
  <c r="AH629" i="2"/>
  <c r="AH241" i="2"/>
  <c r="AH457" i="2"/>
  <c r="AH683" i="2"/>
  <c r="AH429" i="2"/>
  <c r="AH361" i="2"/>
  <c r="AH389" i="2"/>
  <c r="AH225" i="2"/>
  <c r="AH369" i="2"/>
  <c r="AH104" i="2"/>
  <c r="AH416" i="2"/>
  <c r="AH4" i="2"/>
  <c r="AH263" i="2"/>
  <c r="AH207" i="2"/>
  <c r="AH432" i="2"/>
  <c r="AH98" i="2"/>
  <c r="AH727" i="2"/>
  <c r="AH141" i="2"/>
  <c r="AH18" i="2"/>
  <c r="AH175" i="2"/>
  <c r="AH60" i="2"/>
  <c r="AH543" i="2"/>
  <c r="AH38" i="2"/>
  <c r="AH537" i="2"/>
  <c r="AH315" i="2"/>
  <c r="AH355" i="2"/>
  <c r="AH197" i="2"/>
  <c r="AH287" i="2"/>
  <c r="AH426" i="2"/>
  <c r="AH627" i="2"/>
  <c r="AH380" i="2"/>
  <c r="AH726" i="2"/>
  <c r="AH346" i="2"/>
  <c r="AH461" i="2"/>
  <c r="AH349" i="2"/>
  <c r="AH636" i="2"/>
  <c r="AH172" i="2"/>
  <c r="AH124" i="2"/>
  <c r="AH732" i="2"/>
  <c r="AH463" i="2"/>
  <c r="AH549" i="2"/>
  <c r="AH615" i="2"/>
  <c r="AH497" i="2"/>
  <c r="AH114" i="2"/>
  <c r="AH680" i="2"/>
  <c r="AH674" i="2"/>
  <c r="AH412" i="2"/>
  <c r="AH471" i="2"/>
  <c r="AH13" i="2"/>
  <c r="AH325" i="2"/>
  <c r="AH283" i="2"/>
  <c r="AH605" i="2"/>
  <c r="AH485" i="2"/>
  <c r="AH23" i="2"/>
  <c r="AH418" i="2"/>
  <c r="AH630" i="2"/>
  <c r="AH701" i="2"/>
  <c r="AH133" i="2"/>
  <c r="AH231" i="2"/>
  <c r="AH169" i="2"/>
  <c r="AH513" i="2"/>
  <c r="AH669" i="2"/>
  <c r="AH280" i="2"/>
  <c r="AH528" i="2"/>
  <c r="AH415" i="2"/>
  <c r="AH373" i="2"/>
  <c r="AH451" i="2"/>
  <c r="AH477" i="2"/>
  <c r="AH498" i="2"/>
  <c r="AH733" i="2"/>
  <c r="AH391" i="2"/>
  <c r="AH593" i="2"/>
  <c r="AH634" i="2"/>
  <c r="AH25" i="2"/>
  <c r="AH68" i="2"/>
  <c r="AH696" i="2"/>
  <c r="AH205" i="2"/>
  <c r="AH282" i="2"/>
  <c r="AH406" i="2"/>
  <c r="AH161" i="2"/>
  <c r="AH398" i="2"/>
  <c r="AH198" i="2"/>
  <c r="AH435" i="2"/>
  <c r="AH500" i="2"/>
  <c r="AH273" i="2"/>
  <c r="AH153" i="2"/>
  <c r="AH88" i="2"/>
  <c r="AH599" i="2"/>
  <c r="AH597" i="2"/>
  <c r="AH269" i="2"/>
  <c r="AH358" i="2"/>
  <c r="AH459" i="2"/>
  <c r="AH468" i="2"/>
  <c r="AH80" i="2"/>
  <c r="AH109" i="2"/>
  <c r="AH511" i="2"/>
  <c r="AH616" i="2"/>
  <c r="AH30" i="2"/>
  <c r="AH374" i="2"/>
  <c r="AH229" i="2"/>
  <c r="AH78" i="2"/>
  <c r="AH70" i="2"/>
  <c r="AH539" i="2"/>
  <c r="AH624" i="2"/>
  <c r="AH575" i="2"/>
  <c r="AH645" i="2"/>
  <c r="AH39" i="2"/>
  <c r="AH474" i="2"/>
  <c r="AH514" i="2"/>
  <c r="AH519" i="2"/>
  <c r="AH35" i="2"/>
  <c r="AH490" i="2"/>
  <c r="AH268" i="2"/>
  <c r="AH74" i="2"/>
  <c r="AH204" i="2"/>
  <c r="AH52" i="2"/>
  <c r="AH675" i="2"/>
  <c r="AH236" i="2"/>
  <c r="AH482" i="2"/>
  <c r="AH394" i="2"/>
  <c r="AH295" i="2"/>
  <c r="AH61" i="2"/>
  <c r="AH648" i="2"/>
  <c r="AH292" i="2"/>
  <c r="AH33" i="2"/>
  <c r="AH274" i="2"/>
  <c r="AH363" i="2"/>
  <c r="AH699" i="2"/>
  <c r="AH508" i="2"/>
  <c r="AH438" i="2"/>
  <c r="AH261" i="2"/>
  <c r="AH321" i="2"/>
  <c r="AH131" i="2"/>
  <c r="AH652" i="2"/>
  <c r="AH444" i="2"/>
  <c r="AH40" i="2"/>
  <c r="AH720" i="2"/>
  <c r="AH650" i="2"/>
  <c r="AH672" i="2"/>
  <c r="AH480" i="2"/>
  <c r="AH423" i="2"/>
  <c r="AH366" i="2"/>
  <c r="AH693" i="2"/>
  <c r="AH159" i="2"/>
  <c r="AH341" i="2"/>
  <c r="AH223" i="2"/>
  <c r="AH209" i="2"/>
  <c r="AH676" i="2"/>
  <c r="AH111" i="2"/>
  <c r="AH99" i="2"/>
  <c r="AH698" i="2"/>
  <c r="AH339" i="2"/>
  <c r="AH140" i="2"/>
  <c r="AH71" i="2"/>
  <c r="AH679" i="2"/>
  <c r="AH103" i="2"/>
  <c r="AH591" i="2"/>
  <c r="AH100" i="2"/>
  <c r="AH76" i="2"/>
  <c r="AH506" i="2"/>
  <c r="AH58" i="2"/>
  <c r="AH139" i="2"/>
  <c r="AH270" i="2"/>
  <c r="AH557" i="2"/>
  <c r="AH478" i="2"/>
  <c r="AH401" i="2"/>
  <c r="AH271" i="2"/>
  <c r="AH239" i="2"/>
  <c r="AH730" i="2"/>
  <c r="AH132" i="2"/>
  <c r="AH504" i="2"/>
  <c r="AH240" i="2"/>
  <c r="AH704" i="2"/>
  <c r="AH368" i="2"/>
  <c r="AH538" i="2"/>
  <c r="AH651" i="2"/>
  <c r="AH289" i="2"/>
  <c r="AH633" i="2"/>
  <c r="AH706" i="2"/>
  <c r="AH509" i="2"/>
  <c r="AH422" i="2"/>
  <c r="AH351" i="2"/>
  <c r="AH347" i="2"/>
  <c r="AH697" i="2"/>
  <c r="AH154" i="2"/>
  <c r="AH608" i="2"/>
  <c r="AH576" i="2"/>
  <c r="AH673" i="2"/>
  <c r="AH681" i="2"/>
  <c r="AH372" i="2"/>
  <c r="AH710" i="2"/>
  <c r="AH571" i="2"/>
  <c r="AH300" i="2"/>
  <c r="AH97" i="2"/>
  <c r="AH685" i="2"/>
  <c r="AH580" i="2"/>
  <c r="AH264" i="2"/>
  <c r="AH594" i="2"/>
  <c r="AH496" i="2"/>
  <c r="AH631" i="2"/>
  <c r="AH735" i="2"/>
  <c r="AH588" i="2"/>
  <c r="AH548" i="2"/>
  <c r="AH318" i="2"/>
  <c r="AH558" i="2"/>
  <c r="AH357" i="2"/>
  <c r="AH702" i="2"/>
  <c r="AH653" i="2"/>
  <c r="AH343" i="2"/>
  <c r="AH377" i="2"/>
  <c r="AH308" i="2"/>
  <c r="AH424" i="2"/>
  <c r="AH138" i="2"/>
  <c r="AH113" i="2"/>
  <c r="AH233" i="2"/>
  <c r="AH410" i="2"/>
  <c r="AH595" i="2"/>
  <c r="AH317" i="2"/>
  <c r="AH79" i="2"/>
  <c r="AH728" i="2"/>
  <c r="AH555" i="2"/>
  <c r="AH561" i="2"/>
  <c r="AH348" i="2"/>
  <c r="AH312" i="2"/>
  <c r="AH212" i="2"/>
  <c r="AH286" i="2"/>
  <c r="AH462" i="2"/>
  <c r="AH188" i="2"/>
  <c r="AH590" i="2"/>
  <c r="AH686" i="2"/>
  <c r="AH484" i="2"/>
  <c r="AH420" i="2"/>
  <c r="AH603" i="2"/>
  <c r="AH453" i="2"/>
  <c r="AH560" i="2"/>
  <c r="AH518" i="2"/>
  <c r="AH507" i="2"/>
  <c r="AH547" i="2"/>
  <c r="AH156" i="2"/>
  <c r="AH640" i="2"/>
  <c r="AH567" i="2"/>
  <c r="AH284" i="2"/>
  <c r="AH635" i="2"/>
  <c r="AH541" i="2"/>
  <c r="AH436" i="2"/>
  <c r="AH466" i="2"/>
  <c r="AH527" i="2"/>
  <c r="AH419" i="2"/>
  <c r="AH288" i="2"/>
  <c r="AH703" i="2"/>
  <c r="AH306" i="2"/>
  <c r="AH512" i="2"/>
  <c r="AH716" i="2"/>
  <c r="AH707" i="2"/>
  <c r="AH382" i="2"/>
  <c r="AH678" i="2"/>
  <c r="AH540" i="2"/>
  <c r="AH387" i="2"/>
  <c r="AH402" i="2"/>
  <c r="AH393" i="2"/>
  <c r="AH230" i="2"/>
  <c r="AH493" i="2"/>
  <c r="AH434" i="2"/>
  <c r="AH638" i="2"/>
  <c r="AH619" i="2"/>
  <c r="AH574" i="2"/>
  <c r="AH712" i="2"/>
  <c r="AH621" i="2"/>
  <c r="AH717" i="2"/>
  <c r="AH722" i="2"/>
  <c r="AH556" i="2"/>
  <c r="AH425" i="2"/>
  <c r="AH530" i="2"/>
  <c r="AH666" i="2"/>
  <c r="AH734" i="2"/>
  <c r="AH658" i="2"/>
  <c r="AH713" i="2"/>
  <c r="AH657" i="2"/>
  <c r="AH623" i="2"/>
  <c r="AH617" i="2"/>
  <c r="AH691" i="2"/>
  <c r="AH714" i="2"/>
  <c r="AH600" i="2"/>
  <c r="AH614" i="2"/>
  <c r="AH644" i="2"/>
  <c r="AH725" i="2"/>
  <c r="AH723" i="2"/>
  <c r="AH688" i="2"/>
  <c r="AH665" i="2"/>
  <c r="AH711" i="2"/>
  <c r="AH718" i="2"/>
  <c r="AH671" i="2"/>
  <c r="AH724" i="2"/>
  <c r="AH626" i="2"/>
  <c r="AH641" i="2"/>
  <c r="AH596" i="2"/>
  <c r="AH689" i="2"/>
  <c r="AH729" i="2"/>
  <c r="AG559" i="2"/>
  <c r="AG566" i="2"/>
  <c r="AG602" i="2"/>
  <c r="AG130" i="2"/>
  <c r="AG386" i="2"/>
  <c r="AG535" i="2"/>
  <c r="AG326" i="2"/>
  <c r="AG526" i="2"/>
  <c r="AG587" i="2"/>
  <c r="AG338" i="2"/>
  <c r="AG316" i="2"/>
  <c r="AG495" i="2"/>
  <c r="AG247" i="2"/>
  <c r="AG149" i="2"/>
  <c r="AG684" i="2"/>
  <c r="AG170" i="2"/>
  <c r="AG115" i="2"/>
  <c r="AG384" i="2"/>
  <c r="AG483" i="2"/>
  <c r="AG667" i="2"/>
  <c r="AG481" i="2"/>
  <c r="AG56" i="2"/>
  <c r="AG334" i="2"/>
  <c r="AG409" i="2"/>
  <c r="AG237" i="2"/>
  <c r="AG26" i="2"/>
  <c r="AG164" i="2"/>
  <c r="AG183" i="2"/>
  <c r="AG531" i="2"/>
  <c r="AG660" i="2"/>
  <c r="AG337" i="2"/>
  <c r="AG127" i="2"/>
  <c r="AG90" i="2"/>
  <c r="AG655" i="2"/>
  <c r="AG53" i="2"/>
  <c r="AG663" i="2"/>
  <c r="AG150" i="2"/>
  <c r="AG618" i="2"/>
  <c r="AG89" i="2"/>
  <c r="AG342" i="2"/>
  <c r="AG8" i="2"/>
  <c r="AG95" i="2"/>
  <c r="AG564" i="2"/>
  <c r="AG28" i="2"/>
  <c r="AG445" i="2"/>
  <c r="AG291" i="2"/>
  <c r="AG217" i="2"/>
  <c r="AG578" i="2"/>
  <c r="AG405" i="2"/>
  <c r="AG328" i="2"/>
  <c r="AG55" i="2"/>
  <c r="AG206" i="2"/>
  <c r="AG171" i="2"/>
  <c r="AG637" i="2"/>
  <c r="AG118" i="2"/>
  <c r="AG522" i="2"/>
  <c r="AG390" i="2"/>
  <c r="AG196" i="2"/>
  <c r="AG491" i="2"/>
  <c r="AG136" i="2"/>
  <c r="AG86" i="2"/>
  <c r="AG569" i="2"/>
  <c r="AG353" i="2"/>
  <c r="AG433" i="2"/>
  <c r="AG352" i="2"/>
  <c r="AG458" i="2"/>
  <c r="AG442" i="2"/>
  <c r="AG307" i="2"/>
  <c r="AG219" i="2"/>
  <c r="AG199" i="2"/>
  <c r="AG417" i="2"/>
  <c r="AG165" i="2"/>
  <c r="AG294" i="2"/>
  <c r="AG408" i="2"/>
  <c r="AG82" i="2"/>
  <c r="AG479" i="2"/>
  <c r="AG162" i="2"/>
  <c r="AG309" i="2"/>
  <c r="AG3" i="2"/>
  <c r="AG473" i="2"/>
  <c r="AG201" i="2"/>
  <c r="AG501" i="2"/>
  <c r="AG266" i="2"/>
  <c r="AG320" i="2"/>
  <c r="AG148" i="2"/>
  <c r="AG267" i="2"/>
  <c r="AG234" i="2"/>
  <c r="AG108" i="2"/>
  <c r="AG51" i="2"/>
  <c r="AG12" i="2"/>
  <c r="AG607" i="2"/>
  <c r="AG9" i="2"/>
  <c r="AG362" i="2"/>
  <c r="AG639" i="2"/>
  <c r="AG403" i="2"/>
  <c r="AG48" i="2"/>
  <c r="AG278" i="2"/>
  <c r="AG330" i="2"/>
  <c r="AG54" i="2"/>
  <c r="AG5" i="2"/>
  <c r="AG332" i="2"/>
  <c r="AG235" i="2"/>
  <c r="AG399" i="2"/>
  <c r="AG157" i="2"/>
  <c r="AG311" i="2"/>
  <c r="AG163" i="2"/>
  <c r="AG179" i="2"/>
  <c r="AG211" i="2"/>
  <c r="AG256" i="2"/>
  <c r="AG524" i="2"/>
  <c r="AG259" i="2"/>
  <c r="AG582" i="2"/>
  <c r="AG101" i="2"/>
  <c r="AG41" i="2"/>
  <c r="AG228" i="2"/>
  <c r="AG427" i="2"/>
  <c r="AG146" i="2"/>
  <c r="AG562" i="2"/>
  <c r="AG370" i="2"/>
  <c r="AG700" i="2"/>
  <c r="AG181" i="2"/>
  <c r="AG324" i="2"/>
  <c r="AG515" i="2"/>
  <c r="AG43" i="2"/>
  <c r="AG227" i="2"/>
  <c r="AG257" i="2"/>
  <c r="AG290" i="2"/>
  <c r="AG475" i="2"/>
  <c r="AG279" i="2"/>
  <c r="AG550" i="2"/>
  <c r="AG187" i="2"/>
  <c r="AG375" i="2"/>
  <c r="AG189" i="2"/>
  <c r="AG447" i="2"/>
  <c r="AG243" i="2"/>
  <c r="AG16" i="2"/>
  <c r="AG173" i="2"/>
  <c r="AG44" i="2"/>
  <c r="AG397" i="2"/>
  <c r="AG275" i="2"/>
  <c r="AG249" i="2"/>
  <c r="AG439" i="2"/>
  <c r="AG719" i="2"/>
  <c r="AG242" i="2"/>
  <c r="AG378" i="2"/>
  <c r="AG690" i="2"/>
  <c r="AG77" i="2"/>
  <c r="AG192" i="2"/>
  <c r="AG238" i="2"/>
  <c r="AG381" i="2"/>
  <c r="AG191" i="2"/>
  <c r="AG81" i="2"/>
  <c r="AG107" i="2"/>
  <c r="AG359" i="2"/>
  <c r="AG17" i="2"/>
  <c r="AG2" i="2"/>
  <c r="AG450" i="2"/>
  <c r="AG517" i="2"/>
  <c r="AG29" i="2"/>
  <c r="AG601" i="2"/>
  <c r="AG142" i="2"/>
  <c r="AG87" i="2"/>
  <c r="AG251" i="2"/>
  <c r="AG606" i="2"/>
  <c r="AG465" i="2"/>
  <c r="AG499" i="2"/>
  <c r="AG443" i="2"/>
  <c r="AG632" i="2"/>
  <c r="AG542" i="2"/>
  <c r="AG572" i="2"/>
  <c r="AG604" i="2"/>
  <c r="AG523" i="2"/>
  <c r="AG592" i="2"/>
  <c r="AG202" i="2"/>
  <c r="AG654" i="2"/>
  <c r="AG534" i="2"/>
  <c r="AG167" i="2"/>
  <c r="AG180" i="2"/>
  <c r="AG360" i="2"/>
  <c r="AG218" i="2"/>
  <c r="AG185" i="2"/>
  <c r="AG31" i="2"/>
  <c r="AG194" i="2"/>
  <c r="AG21" i="2"/>
  <c r="AG610" i="2"/>
  <c r="AG573" i="2"/>
  <c r="AG413" i="2"/>
  <c r="AG661" i="2"/>
  <c r="AG333" i="2"/>
  <c r="AG297" i="2"/>
  <c r="AG659" i="2"/>
  <c r="AG400" i="2"/>
  <c r="AG620" i="2"/>
  <c r="AG66" i="2"/>
  <c r="AG454" i="2"/>
  <c r="AG92" i="2"/>
  <c r="AG568" i="2"/>
  <c r="AG628" i="2"/>
  <c r="AG404" i="2"/>
  <c r="AG215" i="2"/>
  <c r="AG452" i="2"/>
  <c r="AG208" i="2"/>
  <c r="AG396" i="2"/>
  <c r="AG552" i="2"/>
  <c r="AG258" i="2"/>
  <c r="AG486" i="2"/>
  <c r="AG647" i="2"/>
  <c r="AG371" i="2"/>
  <c r="AG356" i="2"/>
  <c r="AG75" i="2"/>
  <c r="AG503" i="2"/>
  <c r="AG182" i="2"/>
  <c r="AG245" i="2"/>
  <c r="AG488" i="2"/>
  <c r="AG84" i="2"/>
  <c r="AG502" i="2"/>
  <c r="AG93" i="2"/>
  <c r="AG570" i="2"/>
  <c r="AG168" i="2"/>
  <c r="AG216" i="2"/>
  <c r="AG521" i="2"/>
  <c r="AG49" i="2"/>
  <c r="AG395" i="2"/>
  <c r="AG327" i="2"/>
  <c r="AG248" i="2"/>
  <c r="AG285" i="2"/>
  <c r="AG112" i="2"/>
  <c r="AG544" i="2"/>
  <c r="AG430" i="2"/>
  <c r="AG668" i="2"/>
  <c r="AG50" i="2"/>
  <c r="AG583" i="2"/>
  <c r="AG533" i="2"/>
  <c r="AG721" i="2"/>
  <c r="AG622" i="2"/>
  <c r="AG293" i="2"/>
  <c r="AG529" i="2"/>
  <c r="AG314" i="2"/>
  <c r="AG62" i="2"/>
  <c r="AG166" i="2"/>
  <c r="AG449" i="2"/>
  <c r="AG687" i="2"/>
  <c r="AG708" i="2"/>
  <c r="AG272" i="2"/>
  <c r="AG536" i="2"/>
  <c r="AG276" i="2"/>
  <c r="AG322" i="2"/>
  <c r="AG176" i="2"/>
  <c r="AG15" i="2"/>
  <c r="AG221" i="2"/>
  <c r="AG455" i="2"/>
  <c r="AG151" i="2"/>
  <c r="AG319" i="2"/>
  <c r="AG210" i="2"/>
  <c r="AG91" i="2"/>
  <c r="AG379" i="2"/>
  <c r="AG554" i="2"/>
  <c r="AG64" i="2"/>
  <c r="AG545" i="2"/>
  <c r="AG331" i="2"/>
  <c r="AG354" i="2"/>
  <c r="AG20" i="2"/>
  <c r="AG646" i="2"/>
  <c r="AG581" i="2"/>
  <c r="AG298" i="2"/>
  <c r="AG344" i="2"/>
  <c r="AG134" i="2"/>
  <c r="AG411" i="2"/>
  <c r="AG446" i="2"/>
  <c r="AG69" i="2"/>
  <c r="AG376" i="2"/>
  <c r="AG203" i="2"/>
  <c r="AG565" i="2"/>
  <c r="AG579" i="2"/>
  <c r="AG143" i="2"/>
  <c r="AG34" i="2"/>
  <c r="AG437" i="2"/>
  <c r="AG472" i="2"/>
  <c r="AG160" i="2"/>
  <c r="AG301" i="2"/>
  <c r="AG96" i="2"/>
  <c r="AG262" i="2"/>
  <c r="AG265" i="2"/>
  <c r="AG520" i="2"/>
  <c r="AG709" i="2"/>
  <c r="AG32" i="2"/>
  <c r="AG85" i="2"/>
  <c r="AG277" i="2"/>
  <c r="AG609" i="2"/>
  <c r="AG45" i="2"/>
  <c r="AG121" i="2"/>
  <c r="AG563" i="2"/>
  <c r="AG152" i="2"/>
  <c r="AG123" i="2"/>
  <c r="AG6" i="2"/>
  <c r="AG46" i="2"/>
  <c r="AG302" i="2"/>
  <c r="AG94" i="2"/>
  <c r="AG492" i="2"/>
  <c r="AG553" i="2"/>
  <c r="AG643" i="2"/>
  <c r="AG200" i="2"/>
  <c r="AG460" i="2"/>
  <c r="AG260" i="2"/>
  <c r="AG226" i="2"/>
  <c r="AG303" i="2"/>
  <c r="AG252" i="2"/>
  <c r="AG340" i="2"/>
  <c r="AG440" i="2"/>
  <c r="AG144" i="2"/>
  <c r="AG546" i="2"/>
  <c r="AG255" i="2"/>
  <c r="AG335" i="2"/>
  <c r="AG662" i="2"/>
  <c r="AG190" i="2"/>
  <c r="AG122" i="2"/>
  <c r="AG441" i="2"/>
  <c r="AG220" i="2"/>
  <c r="AG692" i="2"/>
  <c r="AG125" i="2"/>
  <c r="AG63" i="2"/>
  <c r="AG224" i="2"/>
  <c r="AG67" i="2"/>
  <c r="AG464" i="2"/>
  <c r="AG102" i="2"/>
  <c r="AG585" i="2"/>
  <c r="AG470" i="2"/>
  <c r="AG586" i="2"/>
  <c r="AG36" i="2"/>
  <c r="AG47" i="2"/>
  <c r="AG174" i="2"/>
  <c r="AG649" i="2"/>
  <c r="AG407" i="2"/>
  <c r="AG584" i="2"/>
  <c r="AG715" i="2"/>
  <c r="AG57" i="2"/>
  <c r="AG10" i="2"/>
  <c r="AG42" i="2"/>
  <c r="AG664" i="2"/>
  <c r="AG336" i="2"/>
  <c r="AG487" i="2"/>
  <c r="AG705" i="2"/>
  <c r="AG467" i="2"/>
  <c r="AG19" i="2"/>
  <c r="AG73" i="2"/>
  <c r="AG116" i="2"/>
  <c r="AG494" i="2"/>
  <c r="AG329" i="2"/>
  <c r="AG145" i="2"/>
  <c r="AG305" i="2"/>
  <c r="AG431" i="2"/>
  <c r="AG677" i="2"/>
  <c r="AG186" i="2"/>
  <c r="AG525" i="2"/>
  <c r="AG551" i="2"/>
  <c r="AG137" i="2"/>
  <c r="AG532" i="2"/>
  <c r="AG250" i="2"/>
  <c r="AG350" i="2"/>
  <c r="AG577" i="2"/>
  <c r="AG304" i="2"/>
  <c r="AG611" i="2"/>
  <c r="AG323" i="2"/>
  <c r="AG147" i="2"/>
  <c r="AG383" i="2"/>
  <c r="AG244" i="2"/>
  <c r="AG135" i="2"/>
  <c r="AG505" i="2"/>
  <c r="AG106" i="2"/>
  <c r="AG670" i="2"/>
  <c r="AG694" i="2"/>
  <c r="AG299" i="2"/>
  <c r="AG158" i="2"/>
  <c r="AG414" i="2"/>
  <c r="AG177" i="2"/>
  <c r="AG428" i="2"/>
  <c r="AG510" i="2"/>
  <c r="AG598" i="2"/>
  <c r="AG625" i="2"/>
  <c r="AG117" i="2"/>
  <c r="AG364" i="2"/>
  <c r="AG246" i="2"/>
  <c r="AG296" i="2"/>
  <c r="AG448" i="2"/>
  <c r="AG178" i="2"/>
  <c r="AG253" i="2"/>
  <c r="AG129" i="2"/>
  <c r="AG695" i="2"/>
  <c r="AG37" i="2"/>
  <c r="AG126" i="2"/>
  <c r="AG421" i="2"/>
  <c r="AG110" i="2"/>
  <c r="AG24" i="2"/>
  <c r="AG232" i="2"/>
  <c r="AG105" i="2"/>
  <c r="AG119" i="2"/>
  <c r="AG72" i="2"/>
  <c r="AG388" i="2"/>
  <c r="AG365" i="2"/>
  <c r="AG59" i="2"/>
  <c r="AG642" i="2"/>
  <c r="AG27" i="2"/>
  <c r="AG392" i="2"/>
  <c r="AG195" i="2"/>
  <c r="AG367" i="2"/>
  <c r="AG469" i="2"/>
  <c r="AG213" i="2"/>
  <c r="AG22" i="2"/>
  <c r="AG254" i="2"/>
  <c r="AG589" i="2"/>
  <c r="AG489" i="2"/>
  <c r="AG7" i="2"/>
  <c r="AG310" i="2"/>
  <c r="AG14" i="2"/>
  <c r="AG456" i="2"/>
  <c r="AG193" i="2"/>
  <c r="AG214" i="2"/>
  <c r="AG731" i="2"/>
  <c r="AG313" i="2"/>
  <c r="AG222" i="2"/>
  <c r="AG656" i="2"/>
  <c r="AG184" i="2"/>
  <c r="AG516" i="2"/>
  <c r="AG476" i="2"/>
  <c r="AG83" i="2"/>
  <c r="AG613" i="2"/>
  <c r="AG128" i="2"/>
  <c r="AG612" i="2"/>
  <c r="AG65" i="2"/>
  <c r="AG120" i="2"/>
  <c r="AG11" i="2"/>
  <c r="AG281" i="2"/>
  <c r="AG155" i="2"/>
  <c r="AG345" i="2"/>
  <c r="AG385" i="2"/>
  <c r="AG682" i="2"/>
  <c r="AG629" i="2"/>
  <c r="AG241" i="2"/>
  <c r="AG457" i="2"/>
  <c r="AG683" i="2"/>
  <c r="AG429" i="2"/>
  <c r="AG361" i="2"/>
  <c r="AG389" i="2"/>
  <c r="AG225" i="2"/>
  <c r="AG369" i="2"/>
  <c r="AG104" i="2"/>
  <c r="AG416" i="2"/>
  <c r="AG4" i="2"/>
  <c r="AG263" i="2"/>
  <c r="AG207" i="2"/>
  <c r="AG432" i="2"/>
  <c r="AG98" i="2"/>
  <c r="AG727" i="2"/>
  <c r="AG141" i="2"/>
  <c r="AG18" i="2"/>
  <c r="AG175" i="2"/>
  <c r="AG60" i="2"/>
  <c r="AG543" i="2"/>
  <c r="AG38" i="2"/>
  <c r="AG537" i="2"/>
  <c r="AG315" i="2"/>
  <c r="AG355" i="2"/>
  <c r="AG197" i="2"/>
  <c r="AG287" i="2"/>
  <c r="AG426" i="2"/>
  <c r="AG627" i="2"/>
  <c r="AG380" i="2"/>
  <c r="AG726" i="2"/>
  <c r="AG346" i="2"/>
  <c r="AG461" i="2"/>
  <c r="AG349" i="2"/>
  <c r="AG636" i="2"/>
  <c r="AG172" i="2"/>
  <c r="AG124" i="2"/>
  <c r="AG732" i="2"/>
  <c r="AG463" i="2"/>
  <c r="AG549" i="2"/>
  <c r="AG615" i="2"/>
  <c r="AG497" i="2"/>
  <c r="AG114" i="2"/>
  <c r="AG680" i="2"/>
  <c r="AG674" i="2"/>
  <c r="AG412" i="2"/>
  <c r="AG471" i="2"/>
  <c r="AG13" i="2"/>
  <c r="AG325" i="2"/>
  <c r="AG283" i="2"/>
  <c r="AG605" i="2"/>
  <c r="AG485" i="2"/>
  <c r="AG23" i="2"/>
  <c r="AG418" i="2"/>
  <c r="AG630" i="2"/>
  <c r="AG701" i="2"/>
  <c r="AG133" i="2"/>
  <c r="AG231" i="2"/>
  <c r="AG169" i="2"/>
  <c r="AG513" i="2"/>
  <c r="AG669" i="2"/>
  <c r="AG280" i="2"/>
  <c r="AG528" i="2"/>
  <c r="AG415" i="2"/>
  <c r="AG373" i="2"/>
  <c r="AG451" i="2"/>
  <c r="AG477" i="2"/>
  <c r="AG498" i="2"/>
  <c r="AG733" i="2"/>
  <c r="AG391" i="2"/>
  <c r="AG593" i="2"/>
  <c r="AG634" i="2"/>
  <c r="AG25" i="2"/>
  <c r="AG68" i="2"/>
  <c r="AG696" i="2"/>
  <c r="AG205" i="2"/>
  <c r="AG282" i="2"/>
  <c r="AG406" i="2"/>
  <c r="AG161" i="2"/>
  <c r="AG398" i="2"/>
  <c r="AG198" i="2"/>
  <c r="AG435" i="2"/>
  <c r="AG500" i="2"/>
  <c r="AG273" i="2"/>
  <c r="AG153" i="2"/>
  <c r="AG88" i="2"/>
  <c r="AG599" i="2"/>
  <c r="AG597" i="2"/>
  <c r="AG269" i="2"/>
  <c r="AG358" i="2"/>
  <c r="AG459" i="2"/>
  <c r="AG468" i="2"/>
  <c r="AG80" i="2"/>
  <c r="AG109" i="2"/>
  <c r="AG511" i="2"/>
  <c r="AG616" i="2"/>
  <c r="AG30" i="2"/>
  <c r="AG374" i="2"/>
  <c r="AG229" i="2"/>
  <c r="AG78" i="2"/>
  <c r="AG70" i="2"/>
  <c r="AG539" i="2"/>
  <c r="AG624" i="2"/>
  <c r="AG575" i="2"/>
  <c r="AG645" i="2"/>
  <c r="AG39" i="2"/>
  <c r="AG474" i="2"/>
  <c r="AG514" i="2"/>
  <c r="AG519" i="2"/>
  <c r="AG35" i="2"/>
  <c r="AG490" i="2"/>
  <c r="AG268" i="2"/>
  <c r="AG74" i="2"/>
  <c r="AG204" i="2"/>
  <c r="AG52" i="2"/>
  <c r="AG675" i="2"/>
  <c r="AG236" i="2"/>
  <c r="AG482" i="2"/>
  <c r="AG394" i="2"/>
  <c r="AG295" i="2"/>
  <c r="AG61" i="2"/>
  <c r="AG648" i="2"/>
  <c r="AG292" i="2"/>
  <c r="AG33" i="2"/>
  <c r="AG274" i="2"/>
  <c r="AG363" i="2"/>
  <c r="AG699" i="2"/>
  <c r="AG508" i="2"/>
  <c r="AG438" i="2"/>
  <c r="AG261" i="2"/>
  <c r="AG321" i="2"/>
  <c r="AG131" i="2"/>
  <c r="AG652" i="2"/>
  <c r="AG444" i="2"/>
  <c r="AG40" i="2"/>
  <c r="AG720" i="2"/>
  <c r="AG650" i="2"/>
  <c r="AG672" i="2"/>
  <c r="AG480" i="2"/>
  <c r="AG423" i="2"/>
  <c r="AG366" i="2"/>
  <c r="AG693" i="2"/>
  <c r="AG159" i="2"/>
  <c r="AG341" i="2"/>
  <c r="AG223" i="2"/>
  <c r="AG209" i="2"/>
  <c r="AG676" i="2"/>
  <c r="AG111" i="2"/>
  <c r="AG99" i="2"/>
  <c r="AG698" i="2"/>
  <c r="AG339" i="2"/>
  <c r="AG140" i="2"/>
  <c r="AG71" i="2"/>
  <c r="AG679" i="2"/>
  <c r="AG103" i="2"/>
  <c r="AG591" i="2"/>
  <c r="AG100" i="2"/>
  <c r="AG76" i="2"/>
  <c r="AG506" i="2"/>
  <c r="AG58" i="2"/>
  <c r="AG139" i="2"/>
  <c r="AG270" i="2"/>
  <c r="AG557" i="2"/>
  <c r="AG478" i="2"/>
  <c r="AG401" i="2"/>
  <c r="AG271" i="2"/>
  <c r="AG239" i="2"/>
  <c r="AG730" i="2"/>
  <c r="AG132" i="2"/>
  <c r="AG504" i="2"/>
  <c r="AG240" i="2"/>
  <c r="AG704" i="2"/>
  <c r="AG368" i="2"/>
  <c r="AG538" i="2"/>
  <c r="AG651" i="2"/>
  <c r="AG289" i="2"/>
  <c r="AG633" i="2"/>
  <c r="AG706" i="2"/>
  <c r="AG509" i="2"/>
  <c r="AG422" i="2"/>
  <c r="AG351" i="2"/>
  <c r="AG347" i="2"/>
  <c r="AG697" i="2"/>
  <c r="AG154" i="2"/>
  <c r="AG608" i="2"/>
  <c r="AG576" i="2"/>
  <c r="AG673" i="2"/>
  <c r="AG681" i="2"/>
  <c r="AG372" i="2"/>
  <c r="AG710" i="2"/>
  <c r="AG571" i="2"/>
  <c r="AG300" i="2"/>
  <c r="AG97" i="2"/>
  <c r="AG685" i="2"/>
  <c r="AG580" i="2"/>
  <c r="AG264" i="2"/>
  <c r="AG594" i="2"/>
  <c r="AG496" i="2"/>
  <c r="AG631" i="2"/>
  <c r="AG735" i="2"/>
  <c r="AG588" i="2"/>
  <c r="AG548" i="2"/>
  <c r="AG318" i="2"/>
  <c r="AG558" i="2"/>
  <c r="AG357" i="2"/>
  <c r="AG702" i="2"/>
  <c r="AG653" i="2"/>
  <c r="AG343" i="2"/>
  <c r="AG377" i="2"/>
  <c r="AG308" i="2"/>
  <c r="AG424" i="2"/>
  <c r="AG138" i="2"/>
  <c r="AG113" i="2"/>
  <c r="AG233" i="2"/>
  <c r="AG410" i="2"/>
  <c r="AG595" i="2"/>
  <c r="AG317" i="2"/>
  <c r="AG79" i="2"/>
  <c r="AG728" i="2"/>
  <c r="AG555" i="2"/>
  <c r="AG561" i="2"/>
  <c r="AG348" i="2"/>
  <c r="AG312" i="2"/>
  <c r="AG212" i="2"/>
  <c r="AG286" i="2"/>
  <c r="AG462" i="2"/>
  <c r="AG188" i="2"/>
  <c r="AG590" i="2"/>
  <c r="AG686" i="2"/>
  <c r="AG484" i="2"/>
  <c r="AG420" i="2"/>
  <c r="AG603" i="2"/>
  <c r="AG453" i="2"/>
  <c r="AG560" i="2"/>
  <c r="AG518" i="2"/>
  <c r="AG507" i="2"/>
  <c r="AG547" i="2"/>
  <c r="AG156" i="2"/>
  <c r="AG640" i="2"/>
  <c r="AG567" i="2"/>
  <c r="AG284" i="2"/>
  <c r="AG635" i="2"/>
  <c r="AG541" i="2"/>
  <c r="AG436" i="2"/>
  <c r="AG466" i="2"/>
  <c r="AG527" i="2"/>
  <c r="AG419" i="2"/>
  <c r="AG288" i="2"/>
  <c r="AG703" i="2"/>
  <c r="AG306" i="2"/>
  <c r="AG512" i="2"/>
  <c r="AG716" i="2"/>
  <c r="AG707" i="2"/>
  <c r="AG382" i="2"/>
  <c r="AG678" i="2"/>
  <c r="AG540" i="2"/>
  <c r="AG387" i="2"/>
  <c r="AG402" i="2"/>
  <c r="AG393" i="2"/>
  <c r="AG230" i="2"/>
  <c r="AG493" i="2"/>
  <c r="AG434" i="2"/>
  <c r="AG638" i="2"/>
  <c r="AG619" i="2"/>
  <c r="AG574" i="2"/>
  <c r="AG712" i="2"/>
  <c r="AG621" i="2"/>
  <c r="AG717" i="2"/>
  <c r="AG722" i="2"/>
  <c r="AG556" i="2"/>
  <c r="AG425" i="2"/>
  <c r="AG530" i="2"/>
  <c r="AG666" i="2"/>
  <c r="AG734" i="2"/>
  <c r="AG658" i="2"/>
  <c r="AG713" i="2"/>
  <c r="AG657" i="2"/>
  <c r="AG623" i="2"/>
  <c r="AG617" i="2"/>
  <c r="AG691" i="2"/>
  <c r="AG714" i="2"/>
  <c r="AG600" i="2"/>
  <c r="AG614" i="2"/>
  <c r="AG644" i="2"/>
  <c r="AG725" i="2"/>
  <c r="AG723" i="2"/>
  <c r="AG688" i="2"/>
  <c r="AG665" i="2"/>
  <c r="AG711" i="2"/>
  <c r="AG718" i="2"/>
  <c r="AG671" i="2"/>
  <c r="AG724" i="2"/>
  <c r="AG626" i="2"/>
  <c r="AG641" i="2"/>
  <c r="AG596" i="2"/>
  <c r="AG689" i="2"/>
  <c r="AG729" i="2"/>
  <c r="AF559" i="2"/>
  <c r="AF566" i="2"/>
  <c r="AF602" i="2"/>
  <c r="AF130" i="2"/>
  <c r="AF386" i="2"/>
  <c r="AF535" i="2"/>
  <c r="AF326" i="2"/>
  <c r="AF526" i="2"/>
  <c r="AF587" i="2"/>
  <c r="AF338" i="2"/>
  <c r="AF316" i="2"/>
  <c r="AF495" i="2"/>
  <c r="AF247" i="2"/>
  <c r="AF149" i="2"/>
  <c r="AF684" i="2"/>
  <c r="AF170" i="2"/>
  <c r="AF115" i="2"/>
  <c r="AF384" i="2"/>
  <c r="AF483" i="2"/>
  <c r="AF667" i="2"/>
  <c r="AF481" i="2"/>
  <c r="AF56" i="2"/>
  <c r="AF334" i="2"/>
  <c r="AF409" i="2"/>
  <c r="AF237" i="2"/>
  <c r="AF26" i="2"/>
  <c r="AF164" i="2"/>
  <c r="AF183" i="2"/>
  <c r="AF531" i="2"/>
  <c r="AF660" i="2"/>
  <c r="AF337" i="2"/>
  <c r="AF127" i="2"/>
  <c r="AF90" i="2"/>
  <c r="AF655" i="2"/>
  <c r="AF53" i="2"/>
  <c r="AF663" i="2"/>
  <c r="AF150" i="2"/>
  <c r="AF618" i="2"/>
  <c r="AF89" i="2"/>
  <c r="AF342" i="2"/>
  <c r="AF8" i="2"/>
  <c r="AF95" i="2"/>
  <c r="AF564" i="2"/>
  <c r="AF28" i="2"/>
  <c r="AF445" i="2"/>
  <c r="AF291" i="2"/>
  <c r="AF217" i="2"/>
  <c r="AF578" i="2"/>
  <c r="AF405" i="2"/>
  <c r="AF328" i="2"/>
  <c r="AF55" i="2"/>
  <c r="AF206" i="2"/>
  <c r="AF171" i="2"/>
  <c r="AF637" i="2"/>
  <c r="AF118" i="2"/>
  <c r="AF522" i="2"/>
  <c r="AF390" i="2"/>
  <c r="AF196" i="2"/>
  <c r="AF491" i="2"/>
  <c r="AF136" i="2"/>
  <c r="AF86" i="2"/>
  <c r="AF569" i="2"/>
  <c r="AF353" i="2"/>
  <c r="AF433" i="2"/>
  <c r="AF352" i="2"/>
  <c r="AF458" i="2"/>
  <c r="AF442" i="2"/>
  <c r="AF307" i="2"/>
  <c r="AF219" i="2"/>
  <c r="AF199" i="2"/>
  <c r="AF417" i="2"/>
  <c r="AF165" i="2"/>
  <c r="AF294" i="2"/>
  <c r="AF408" i="2"/>
  <c r="AF82" i="2"/>
  <c r="AF479" i="2"/>
  <c r="AF162" i="2"/>
  <c r="AF309" i="2"/>
  <c r="AF3" i="2"/>
  <c r="AF473" i="2"/>
  <c r="AF201" i="2"/>
  <c r="AF501" i="2"/>
  <c r="AF266" i="2"/>
  <c r="AF320" i="2"/>
  <c r="AF148" i="2"/>
  <c r="AF267" i="2"/>
  <c r="AF234" i="2"/>
  <c r="AF108" i="2"/>
  <c r="AF51" i="2"/>
  <c r="AF12" i="2"/>
  <c r="AF607" i="2"/>
  <c r="AF9" i="2"/>
  <c r="AF362" i="2"/>
  <c r="AF639" i="2"/>
  <c r="AF403" i="2"/>
  <c r="AF48" i="2"/>
  <c r="AF278" i="2"/>
  <c r="AF330" i="2"/>
  <c r="AF54" i="2"/>
  <c r="AF5" i="2"/>
  <c r="AF332" i="2"/>
  <c r="AF235" i="2"/>
  <c r="AF399" i="2"/>
  <c r="AF157" i="2"/>
  <c r="AF311" i="2"/>
  <c r="AF163" i="2"/>
  <c r="AF179" i="2"/>
  <c r="AF211" i="2"/>
  <c r="AF256" i="2"/>
  <c r="AF524" i="2"/>
  <c r="AF259" i="2"/>
  <c r="AF582" i="2"/>
  <c r="AF101" i="2"/>
  <c r="AF41" i="2"/>
  <c r="AF228" i="2"/>
  <c r="AF427" i="2"/>
  <c r="AF146" i="2"/>
  <c r="AF562" i="2"/>
  <c r="AF370" i="2"/>
  <c r="AF700" i="2"/>
  <c r="AF181" i="2"/>
  <c r="AF324" i="2"/>
  <c r="AF515" i="2"/>
  <c r="AF43" i="2"/>
  <c r="AF227" i="2"/>
  <c r="AF257" i="2"/>
  <c r="AF290" i="2"/>
  <c r="AF475" i="2"/>
  <c r="AF279" i="2"/>
  <c r="AF550" i="2"/>
  <c r="AF187" i="2"/>
  <c r="AF375" i="2"/>
  <c r="AF189" i="2"/>
  <c r="AF447" i="2"/>
  <c r="AF243" i="2"/>
  <c r="AF16" i="2"/>
  <c r="AF173" i="2"/>
  <c r="AF44" i="2"/>
  <c r="AF397" i="2"/>
  <c r="AF275" i="2"/>
  <c r="AF249" i="2"/>
  <c r="AF439" i="2"/>
  <c r="AF719" i="2"/>
  <c r="AF242" i="2"/>
  <c r="AF378" i="2"/>
  <c r="AF690" i="2"/>
  <c r="AF77" i="2"/>
  <c r="AF192" i="2"/>
  <c r="AF238" i="2"/>
  <c r="AF381" i="2"/>
  <c r="AF191" i="2"/>
  <c r="AF81" i="2"/>
  <c r="AF107" i="2"/>
  <c r="AF359" i="2"/>
  <c r="AF17" i="2"/>
  <c r="AF2" i="2"/>
  <c r="AF450" i="2"/>
  <c r="AF517" i="2"/>
  <c r="AF29" i="2"/>
  <c r="AF601" i="2"/>
  <c r="AF142" i="2"/>
  <c r="AF87" i="2"/>
  <c r="AF251" i="2"/>
  <c r="AF606" i="2"/>
  <c r="AF465" i="2"/>
  <c r="AF499" i="2"/>
  <c r="AF443" i="2"/>
  <c r="AF632" i="2"/>
  <c r="AF542" i="2"/>
  <c r="AF572" i="2"/>
  <c r="AF604" i="2"/>
  <c r="AF523" i="2"/>
  <c r="AF592" i="2"/>
  <c r="AF202" i="2"/>
  <c r="AF654" i="2"/>
  <c r="AF534" i="2"/>
  <c r="AF167" i="2"/>
  <c r="AF180" i="2"/>
  <c r="AF360" i="2"/>
  <c r="AF218" i="2"/>
  <c r="AF185" i="2"/>
  <c r="AF31" i="2"/>
  <c r="AF194" i="2"/>
  <c r="AF21" i="2"/>
  <c r="AF610" i="2"/>
  <c r="AF573" i="2"/>
  <c r="AF413" i="2"/>
  <c r="AF661" i="2"/>
  <c r="AF333" i="2"/>
  <c r="AF297" i="2"/>
  <c r="AF659" i="2"/>
  <c r="AF400" i="2"/>
  <c r="AF620" i="2"/>
  <c r="AF66" i="2"/>
  <c r="AF454" i="2"/>
  <c r="AF92" i="2"/>
  <c r="AF568" i="2"/>
  <c r="AF628" i="2"/>
  <c r="AF404" i="2"/>
  <c r="AF215" i="2"/>
  <c r="AF452" i="2"/>
  <c r="AF208" i="2"/>
  <c r="AF396" i="2"/>
  <c r="AF552" i="2"/>
  <c r="AF258" i="2"/>
  <c r="AF486" i="2"/>
  <c r="AF647" i="2"/>
  <c r="AF371" i="2"/>
  <c r="AF356" i="2"/>
  <c r="AF75" i="2"/>
  <c r="AF503" i="2"/>
  <c r="AF182" i="2"/>
  <c r="AF245" i="2"/>
  <c r="AF488" i="2"/>
  <c r="AF84" i="2"/>
  <c r="AF502" i="2"/>
  <c r="AF93" i="2"/>
  <c r="AF570" i="2"/>
  <c r="AF168" i="2"/>
  <c r="AF216" i="2"/>
  <c r="AF521" i="2"/>
  <c r="AF49" i="2"/>
  <c r="AF395" i="2"/>
  <c r="AF327" i="2"/>
  <c r="AF248" i="2"/>
  <c r="AF285" i="2"/>
  <c r="AF112" i="2"/>
  <c r="AF544" i="2"/>
  <c r="AF430" i="2"/>
  <c r="AF668" i="2"/>
  <c r="AF50" i="2"/>
  <c r="AF583" i="2"/>
  <c r="AF533" i="2"/>
  <c r="AF721" i="2"/>
  <c r="AF622" i="2"/>
  <c r="AF293" i="2"/>
  <c r="AF529" i="2"/>
  <c r="AF314" i="2"/>
  <c r="AF62" i="2"/>
  <c r="AF166" i="2"/>
  <c r="AF449" i="2"/>
  <c r="AF687" i="2"/>
  <c r="AF708" i="2"/>
  <c r="AF272" i="2"/>
  <c r="AF536" i="2"/>
  <c r="AF276" i="2"/>
  <c r="AF322" i="2"/>
  <c r="AF176" i="2"/>
  <c r="AF15" i="2"/>
  <c r="AF221" i="2"/>
  <c r="AF455" i="2"/>
  <c r="AF151" i="2"/>
  <c r="AF319" i="2"/>
  <c r="AF210" i="2"/>
  <c r="AF91" i="2"/>
  <c r="AF379" i="2"/>
  <c r="AF554" i="2"/>
  <c r="AF64" i="2"/>
  <c r="AF545" i="2"/>
  <c r="AF331" i="2"/>
  <c r="AF354" i="2"/>
  <c r="AF20" i="2"/>
  <c r="AF646" i="2"/>
  <c r="AF581" i="2"/>
  <c r="AF298" i="2"/>
  <c r="AF344" i="2"/>
  <c r="AF134" i="2"/>
  <c r="AF411" i="2"/>
  <c r="AF446" i="2"/>
  <c r="AF69" i="2"/>
  <c r="AF376" i="2"/>
  <c r="AF203" i="2"/>
  <c r="AF565" i="2"/>
  <c r="AF579" i="2"/>
  <c r="AF143" i="2"/>
  <c r="AF34" i="2"/>
  <c r="AF437" i="2"/>
  <c r="AF472" i="2"/>
  <c r="AF160" i="2"/>
  <c r="AF301" i="2"/>
  <c r="AF96" i="2"/>
  <c r="AF262" i="2"/>
  <c r="AF265" i="2"/>
  <c r="AF520" i="2"/>
  <c r="AF709" i="2"/>
  <c r="AF32" i="2"/>
  <c r="AF85" i="2"/>
  <c r="AF277" i="2"/>
  <c r="AF609" i="2"/>
  <c r="AF45" i="2"/>
  <c r="AF121" i="2"/>
  <c r="AF563" i="2"/>
  <c r="AF152" i="2"/>
  <c r="AF123" i="2"/>
  <c r="AF6" i="2"/>
  <c r="AF46" i="2"/>
  <c r="AF302" i="2"/>
  <c r="AF94" i="2"/>
  <c r="AF492" i="2"/>
  <c r="AF553" i="2"/>
  <c r="AF643" i="2"/>
  <c r="AF200" i="2"/>
  <c r="AF460" i="2"/>
  <c r="AF260" i="2"/>
  <c r="AF226" i="2"/>
  <c r="AF303" i="2"/>
  <c r="AF252" i="2"/>
  <c r="AF340" i="2"/>
  <c r="AF440" i="2"/>
  <c r="AF144" i="2"/>
  <c r="AF546" i="2"/>
  <c r="AF255" i="2"/>
  <c r="AF335" i="2"/>
  <c r="AF662" i="2"/>
  <c r="AF190" i="2"/>
  <c r="AF122" i="2"/>
  <c r="AF441" i="2"/>
  <c r="AF220" i="2"/>
  <c r="AF692" i="2"/>
  <c r="AF125" i="2"/>
  <c r="AF63" i="2"/>
  <c r="AF224" i="2"/>
  <c r="AF67" i="2"/>
  <c r="AF464" i="2"/>
  <c r="AF102" i="2"/>
  <c r="AF585" i="2"/>
  <c r="AF470" i="2"/>
  <c r="AF586" i="2"/>
  <c r="AF36" i="2"/>
  <c r="AF47" i="2"/>
  <c r="AF174" i="2"/>
  <c r="AF649" i="2"/>
  <c r="AF407" i="2"/>
  <c r="AF584" i="2"/>
  <c r="AF715" i="2"/>
  <c r="AF57" i="2"/>
  <c r="AF10" i="2"/>
  <c r="AF42" i="2"/>
  <c r="AF664" i="2"/>
  <c r="AF336" i="2"/>
  <c r="AF487" i="2"/>
  <c r="AF705" i="2"/>
  <c r="AF467" i="2"/>
  <c r="AF19" i="2"/>
  <c r="AF73" i="2"/>
  <c r="AF116" i="2"/>
  <c r="AF494" i="2"/>
  <c r="AF329" i="2"/>
  <c r="AF145" i="2"/>
  <c r="AF305" i="2"/>
  <c r="AF431" i="2"/>
  <c r="AF677" i="2"/>
  <c r="AF186" i="2"/>
  <c r="AF525" i="2"/>
  <c r="AF551" i="2"/>
  <c r="AF137" i="2"/>
  <c r="AF532" i="2"/>
  <c r="AF250" i="2"/>
  <c r="AF350" i="2"/>
  <c r="AF577" i="2"/>
  <c r="AF304" i="2"/>
  <c r="AF611" i="2"/>
  <c r="AF323" i="2"/>
  <c r="AF147" i="2"/>
  <c r="AF383" i="2"/>
  <c r="AF244" i="2"/>
  <c r="AF135" i="2"/>
  <c r="AF505" i="2"/>
  <c r="AF106" i="2"/>
  <c r="AF670" i="2"/>
  <c r="AF694" i="2"/>
  <c r="AF299" i="2"/>
  <c r="AF158" i="2"/>
  <c r="AF414" i="2"/>
  <c r="AF177" i="2"/>
  <c r="AF428" i="2"/>
  <c r="AF510" i="2"/>
  <c r="AF598" i="2"/>
  <c r="AF625" i="2"/>
  <c r="AF117" i="2"/>
  <c r="AF364" i="2"/>
  <c r="AF246" i="2"/>
  <c r="AF296" i="2"/>
  <c r="AF448" i="2"/>
  <c r="AF178" i="2"/>
  <c r="AF253" i="2"/>
  <c r="AF129" i="2"/>
  <c r="AF695" i="2"/>
  <c r="AF37" i="2"/>
  <c r="AF126" i="2"/>
  <c r="AF421" i="2"/>
  <c r="AF110" i="2"/>
  <c r="AF24" i="2"/>
  <c r="AF232" i="2"/>
  <c r="AF105" i="2"/>
  <c r="AF119" i="2"/>
  <c r="AF72" i="2"/>
  <c r="AF388" i="2"/>
  <c r="AF365" i="2"/>
  <c r="AF59" i="2"/>
  <c r="AF642" i="2"/>
  <c r="AF27" i="2"/>
  <c r="AF392" i="2"/>
  <c r="AF195" i="2"/>
  <c r="AF367" i="2"/>
  <c r="AF469" i="2"/>
  <c r="AF213" i="2"/>
  <c r="AF22" i="2"/>
  <c r="AF254" i="2"/>
  <c r="AF589" i="2"/>
  <c r="AF489" i="2"/>
  <c r="AF7" i="2"/>
  <c r="AF310" i="2"/>
  <c r="AF14" i="2"/>
  <c r="AF456" i="2"/>
  <c r="AF193" i="2"/>
  <c r="AF214" i="2"/>
  <c r="AF731" i="2"/>
  <c r="AF313" i="2"/>
  <c r="AF222" i="2"/>
  <c r="AF656" i="2"/>
  <c r="AF184" i="2"/>
  <c r="AF516" i="2"/>
  <c r="AF476" i="2"/>
  <c r="AF83" i="2"/>
  <c r="AF613" i="2"/>
  <c r="AF128" i="2"/>
  <c r="AF612" i="2"/>
  <c r="AF65" i="2"/>
  <c r="AF120" i="2"/>
  <c r="AF11" i="2"/>
  <c r="AF281" i="2"/>
  <c r="AF155" i="2"/>
  <c r="AF345" i="2"/>
  <c r="AF385" i="2"/>
  <c r="AF682" i="2"/>
  <c r="AF629" i="2"/>
  <c r="AF241" i="2"/>
  <c r="AF457" i="2"/>
  <c r="AF683" i="2"/>
  <c r="AF429" i="2"/>
  <c r="AF361" i="2"/>
  <c r="AF389" i="2"/>
  <c r="AF225" i="2"/>
  <c r="AF369" i="2"/>
  <c r="AF104" i="2"/>
  <c r="AF416" i="2"/>
  <c r="AF4" i="2"/>
  <c r="AF263" i="2"/>
  <c r="AF207" i="2"/>
  <c r="AF432" i="2"/>
  <c r="AF98" i="2"/>
  <c r="AF727" i="2"/>
  <c r="AF141" i="2"/>
  <c r="AF18" i="2"/>
  <c r="AF175" i="2"/>
  <c r="AF60" i="2"/>
  <c r="AF543" i="2"/>
  <c r="AF38" i="2"/>
  <c r="AF537" i="2"/>
  <c r="AF315" i="2"/>
  <c r="AF355" i="2"/>
  <c r="AF197" i="2"/>
  <c r="AF287" i="2"/>
  <c r="AF426" i="2"/>
  <c r="AF627" i="2"/>
  <c r="AF380" i="2"/>
  <c r="AF726" i="2"/>
  <c r="AF346" i="2"/>
  <c r="AF461" i="2"/>
  <c r="AF349" i="2"/>
  <c r="AF636" i="2"/>
  <c r="AF172" i="2"/>
  <c r="AF124" i="2"/>
  <c r="AF732" i="2"/>
  <c r="AF463" i="2"/>
  <c r="AF549" i="2"/>
  <c r="AF615" i="2"/>
  <c r="AF497" i="2"/>
  <c r="AF114" i="2"/>
  <c r="AF680" i="2"/>
  <c r="AF674" i="2"/>
  <c r="AF412" i="2"/>
  <c r="AF471" i="2"/>
  <c r="AF13" i="2"/>
  <c r="AF325" i="2"/>
  <c r="AF283" i="2"/>
  <c r="AF605" i="2"/>
  <c r="AF485" i="2"/>
  <c r="AF23" i="2"/>
  <c r="AF418" i="2"/>
  <c r="AF630" i="2"/>
  <c r="AF701" i="2"/>
  <c r="AF133" i="2"/>
  <c r="AF231" i="2"/>
  <c r="AF169" i="2"/>
  <c r="AF513" i="2"/>
  <c r="AF669" i="2"/>
  <c r="AF280" i="2"/>
  <c r="AF528" i="2"/>
  <c r="AF415" i="2"/>
  <c r="AF373" i="2"/>
  <c r="AF451" i="2"/>
  <c r="AF477" i="2"/>
  <c r="AF498" i="2"/>
  <c r="AF733" i="2"/>
  <c r="AF391" i="2"/>
  <c r="AF593" i="2"/>
  <c r="AF634" i="2"/>
  <c r="AF25" i="2"/>
  <c r="AF68" i="2"/>
  <c r="AF696" i="2"/>
  <c r="AF205" i="2"/>
  <c r="AF282" i="2"/>
  <c r="AF406" i="2"/>
  <c r="AF161" i="2"/>
  <c r="AF398" i="2"/>
  <c r="AF198" i="2"/>
  <c r="AF435" i="2"/>
  <c r="AF500" i="2"/>
  <c r="AF273" i="2"/>
  <c r="AF153" i="2"/>
  <c r="AF88" i="2"/>
  <c r="AF599" i="2"/>
  <c r="AF597" i="2"/>
  <c r="AF269" i="2"/>
  <c r="AF358" i="2"/>
  <c r="AF459" i="2"/>
  <c r="AF468" i="2"/>
  <c r="AF80" i="2"/>
  <c r="AF109" i="2"/>
  <c r="AF511" i="2"/>
  <c r="AF616" i="2"/>
  <c r="AF30" i="2"/>
  <c r="AF374" i="2"/>
  <c r="AF229" i="2"/>
  <c r="AF78" i="2"/>
  <c r="AF70" i="2"/>
  <c r="AF539" i="2"/>
  <c r="AF624" i="2"/>
  <c r="AF575" i="2"/>
  <c r="AF645" i="2"/>
  <c r="AF39" i="2"/>
  <c r="AF474" i="2"/>
  <c r="AF514" i="2"/>
  <c r="AF519" i="2"/>
  <c r="AF35" i="2"/>
  <c r="AF490" i="2"/>
  <c r="AF268" i="2"/>
  <c r="AF74" i="2"/>
  <c r="AF204" i="2"/>
  <c r="AF52" i="2"/>
  <c r="AF675" i="2"/>
  <c r="AF236" i="2"/>
  <c r="AF482" i="2"/>
  <c r="AF394" i="2"/>
  <c r="AF295" i="2"/>
  <c r="AF61" i="2"/>
  <c r="AF648" i="2"/>
  <c r="AF292" i="2"/>
  <c r="AF33" i="2"/>
  <c r="AF274" i="2"/>
  <c r="AF363" i="2"/>
  <c r="AF699" i="2"/>
  <c r="AF508" i="2"/>
  <c r="AF438" i="2"/>
  <c r="AF261" i="2"/>
  <c r="AF321" i="2"/>
  <c r="AF131" i="2"/>
  <c r="AF652" i="2"/>
  <c r="AF444" i="2"/>
  <c r="AF40" i="2"/>
  <c r="AF720" i="2"/>
  <c r="AF650" i="2"/>
  <c r="AF672" i="2"/>
  <c r="AF480" i="2"/>
  <c r="AF423" i="2"/>
  <c r="AF366" i="2"/>
  <c r="AF693" i="2"/>
  <c r="AF159" i="2"/>
  <c r="AF341" i="2"/>
  <c r="AF223" i="2"/>
  <c r="AF209" i="2"/>
  <c r="AF676" i="2"/>
  <c r="AF111" i="2"/>
  <c r="AF99" i="2"/>
  <c r="AF698" i="2"/>
  <c r="AF339" i="2"/>
  <c r="AF140" i="2"/>
  <c r="AF71" i="2"/>
  <c r="AF679" i="2"/>
  <c r="AF103" i="2"/>
  <c r="AF591" i="2"/>
  <c r="AF100" i="2"/>
  <c r="AF76" i="2"/>
  <c r="AF506" i="2"/>
  <c r="AF58" i="2"/>
  <c r="AF139" i="2"/>
  <c r="AF270" i="2"/>
  <c r="AF557" i="2"/>
  <c r="AF478" i="2"/>
  <c r="AF401" i="2"/>
  <c r="AF271" i="2"/>
  <c r="AF239" i="2"/>
  <c r="AF730" i="2"/>
  <c r="AF132" i="2"/>
  <c r="AF504" i="2"/>
  <c r="AF240" i="2"/>
  <c r="AF704" i="2"/>
  <c r="AF368" i="2"/>
  <c r="AF538" i="2"/>
  <c r="AF651" i="2"/>
  <c r="AF289" i="2"/>
  <c r="AF633" i="2"/>
  <c r="AF706" i="2"/>
  <c r="AF509" i="2"/>
  <c r="AF422" i="2"/>
  <c r="AF351" i="2"/>
  <c r="AF347" i="2"/>
  <c r="AF697" i="2"/>
  <c r="AF154" i="2"/>
  <c r="AF608" i="2"/>
  <c r="AF576" i="2"/>
  <c r="AF673" i="2"/>
  <c r="AF681" i="2"/>
  <c r="AF372" i="2"/>
  <c r="AF710" i="2"/>
  <c r="AF571" i="2"/>
  <c r="AF300" i="2"/>
  <c r="AF97" i="2"/>
  <c r="AF685" i="2"/>
  <c r="AF580" i="2"/>
  <c r="AF264" i="2"/>
  <c r="AF594" i="2"/>
  <c r="AF496" i="2"/>
  <c r="AF631" i="2"/>
  <c r="AF735" i="2"/>
  <c r="AF588" i="2"/>
  <c r="AF548" i="2"/>
  <c r="AF318" i="2"/>
  <c r="AF558" i="2"/>
  <c r="AF357" i="2"/>
  <c r="AF702" i="2"/>
  <c r="AF653" i="2"/>
  <c r="AF343" i="2"/>
  <c r="AF377" i="2"/>
  <c r="AF308" i="2"/>
  <c r="AF424" i="2"/>
  <c r="AF138" i="2"/>
  <c r="AF113" i="2"/>
  <c r="AF233" i="2"/>
  <c r="AF410" i="2"/>
  <c r="AF595" i="2"/>
  <c r="AF317" i="2"/>
  <c r="AF79" i="2"/>
  <c r="AF728" i="2"/>
  <c r="AF555" i="2"/>
  <c r="AF561" i="2"/>
  <c r="AF348" i="2"/>
  <c r="AF312" i="2"/>
  <c r="AF212" i="2"/>
  <c r="AF286" i="2"/>
  <c r="AF462" i="2"/>
  <c r="AF188" i="2"/>
  <c r="AF590" i="2"/>
  <c r="AF686" i="2"/>
  <c r="AF484" i="2"/>
  <c r="AF420" i="2"/>
  <c r="AF603" i="2"/>
  <c r="AF453" i="2"/>
  <c r="AF560" i="2"/>
  <c r="AF518" i="2"/>
  <c r="AF507" i="2"/>
  <c r="AF547" i="2"/>
  <c r="AF156" i="2"/>
  <c r="AF640" i="2"/>
  <c r="AF567" i="2"/>
  <c r="AF284" i="2"/>
  <c r="AF635" i="2"/>
  <c r="AF541" i="2"/>
  <c r="AF436" i="2"/>
  <c r="AF466" i="2"/>
  <c r="AF527" i="2"/>
  <c r="AF419" i="2"/>
  <c r="AF288" i="2"/>
  <c r="AF703" i="2"/>
  <c r="AF306" i="2"/>
  <c r="AF512" i="2"/>
  <c r="AF716" i="2"/>
  <c r="AF707" i="2"/>
  <c r="AF382" i="2"/>
  <c r="AF678" i="2"/>
  <c r="AF540" i="2"/>
  <c r="AF387" i="2"/>
  <c r="AF402" i="2"/>
  <c r="AF393" i="2"/>
  <c r="AF230" i="2"/>
  <c r="AF493" i="2"/>
  <c r="AF434" i="2"/>
  <c r="AF638" i="2"/>
  <c r="AF619" i="2"/>
  <c r="AF574" i="2"/>
  <c r="AF712" i="2"/>
  <c r="AF621" i="2"/>
  <c r="AF717" i="2"/>
  <c r="AF722" i="2"/>
  <c r="AF556" i="2"/>
  <c r="AF425" i="2"/>
  <c r="AF530" i="2"/>
  <c r="AF666" i="2"/>
  <c r="AF734" i="2"/>
  <c r="AF658" i="2"/>
  <c r="AF713" i="2"/>
  <c r="AF657" i="2"/>
  <c r="AF623" i="2"/>
  <c r="AF617" i="2"/>
  <c r="AF691" i="2"/>
  <c r="AF714" i="2"/>
  <c r="AF600" i="2"/>
  <c r="AF614" i="2"/>
  <c r="AF644" i="2"/>
  <c r="AF725" i="2"/>
  <c r="AF723" i="2"/>
  <c r="AF688" i="2"/>
  <c r="AF665" i="2"/>
  <c r="AF711" i="2"/>
  <c r="AF718" i="2"/>
  <c r="AF671" i="2"/>
  <c r="AF724" i="2"/>
  <c r="AF626" i="2"/>
  <c r="AF641" i="2"/>
  <c r="AF596" i="2"/>
  <c r="AF689" i="2"/>
  <c r="AF729" i="2"/>
  <c r="AE559" i="2"/>
  <c r="AE566" i="2"/>
  <c r="AE602" i="2"/>
  <c r="AE130" i="2"/>
  <c r="AE386" i="2"/>
  <c r="AE535" i="2"/>
  <c r="AE326" i="2"/>
  <c r="AE526" i="2"/>
  <c r="AE587" i="2"/>
  <c r="AE338" i="2"/>
  <c r="AE316" i="2"/>
  <c r="AE495" i="2"/>
  <c r="AE247" i="2"/>
  <c r="AE149" i="2"/>
  <c r="AE684" i="2"/>
  <c r="AE170" i="2"/>
  <c r="AE115" i="2"/>
  <c r="AE384" i="2"/>
  <c r="AE483" i="2"/>
  <c r="AE667" i="2"/>
  <c r="AE481" i="2"/>
  <c r="AE56" i="2"/>
  <c r="AE334" i="2"/>
  <c r="AE409" i="2"/>
  <c r="AE237" i="2"/>
  <c r="AE26" i="2"/>
  <c r="AE164" i="2"/>
  <c r="AE183" i="2"/>
  <c r="AE531" i="2"/>
  <c r="AE660" i="2"/>
  <c r="AE337" i="2"/>
  <c r="AE127" i="2"/>
  <c r="AE90" i="2"/>
  <c r="AE655" i="2"/>
  <c r="AE53" i="2"/>
  <c r="AE663" i="2"/>
  <c r="AE150" i="2"/>
  <c r="AE618" i="2"/>
  <c r="AE89" i="2"/>
  <c r="AE342" i="2"/>
  <c r="AE8" i="2"/>
  <c r="AE95" i="2"/>
  <c r="AE564" i="2"/>
  <c r="AE28" i="2"/>
  <c r="AE445" i="2"/>
  <c r="AE291" i="2"/>
  <c r="AE217" i="2"/>
  <c r="AE578" i="2"/>
  <c r="AE405" i="2"/>
  <c r="AE328" i="2"/>
  <c r="AE55" i="2"/>
  <c r="AE206" i="2"/>
  <c r="AE171" i="2"/>
  <c r="AE637" i="2"/>
  <c r="AE118" i="2"/>
  <c r="AE522" i="2"/>
  <c r="AE390" i="2"/>
  <c r="AE196" i="2"/>
  <c r="AE491" i="2"/>
  <c r="AE136" i="2"/>
  <c r="AE86" i="2"/>
  <c r="AE569" i="2"/>
  <c r="AE353" i="2"/>
  <c r="AE433" i="2"/>
  <c r="AE352" i="2"/>
  <c r="AE458" i="2"/>
  <c r="AE442" i="2"/>
  <c r="AE307" i="2"/>
  <c r="AE219" i="2"/>
  <c r="AE199" i="2"/>
  <c r="AE417" i="2"/>
  <c r="AE165" i="2"/>
  <c r="AE294" i="2"/>
  <c r="AE408" i="2"/>
  <c r="AE82" i="2"/>
  <c r="AE479" i="2"/>
  <c r="AE162" i="2"/>
  <c r="AE309" i="2"/>
  <c r="AE3" i="2"/>
  <c r="AE473" i="2"/>
  <c r="AE201" i="2"/>
  <c r="AE501" i="2"/>
  <c r="AE266" i="2"/>
  <c r="AE320" i="2"/>
  <c r="AE148" i="2"/>
  <c r="AE267" i="2"/>
  <c r="AE234" i="2"/>
  <c r="AE108" i="2"/>
  <c r="AE51" i="2"/>
  <c r="AE12" i="2"/>
  <c r="AE607" i="2"/>
  <c r="AE9" i="2"/>
  <c r="AE362" i="2"/>
  <c r="AE639" i="2"/>
  <c r="AE403" i="2"/>
  <c r="AE48" i="2"/>
  <c r="AE278" i="2"/>
  <c r="AE330" i="2"/>
  <c r="AE54" i="2"/>
  <c r="AE5" i="2"/>
  <c r="AE332" i="2"/>
  <c r="AE235" i="2"/>
  <c r="AE399" i="2"/>
  <c r="AE157" i="2"/>
  <c r="AE311" i="2"/>
  <c r="AE163" i="2"/>
  <c r="AE179" i="2"/>
  <c r="AE211" i="2"/>
  <c r="AE256" i="2"/>
  <c r="AE524" i="2"/>
  <c r="AE259" i="2"/>
  <c r="AE582" i="2"/>
  <c r="AE101" i="2"/>
  <c r="AE41" i="2"/>
  <c r="AE228" i="2"/>
  <c r="AE427" i="2"/>
  <c r="AE146" i="2"/>
  <c r="AE562" i="2"/>
  <c r="AE370" i="2"/>
  <c r="AE700" i="2"/>
  <c r="AE181" i="2"/>
  <c r="AE324" i="2"/>
  <c r="AE515" i="2"/>
  <c r="AE43" i="2"/>
  <c r="AE227" i="2"/>
  <c r="AE257" i="2"/>
  <c r="AE290" i="2"/>
  <c r="AE475" i="2"/>
  <c r="AE279" i="2"/>
  <c r="AE550" i="2"/>
  <c r="AE187" i="2"/>
  <c r="AE375" i="2"/>
  <c r="AE189" i="2"/>
  <c r="AE447" i="2"/>
  <c r="AE243" i="2"/>
  <c r="AE16" i="2"/>
  <c r="AE173" i="2"/>
  <c r="AE44" i="2"/>
  <c r="AE397" i="2"/>
  <c r="AE275" i="2"/>
  <c r="AE249" i="2"/>
  <c r="AE439" i="2"/>
  <c r="AE719" i="2"/>
  <c r="AE242" i="2"/>
  <c r="AE378" i="2"/>
  <c r="AE690" i="2"/>
  <c r="AE77" i="2"/>
  <c r="AE192" i="2"/>
  <c r="AE238" i="2"/>
  <c r="AE381" i="2"/>
  <c r="AE191" i="2"/>
  <c r="AE81" i="2"/>
  <c r="AE107" i="2"/>
  <c r="AE359" i="2"/>
  <c r="AE17" i="2"/>
  <c r="AE2" i="2"/>
  <c r="AE450" i="2"/>
  <c r="AE517" i="2"/>
  <c r="AE29" i="2"/>
  <c r="AE601" i="2"/>
  <c r="AE142" i="2"/>
  <c r="AE87" i="2"/>
  <c r="AE251" i="2"/>
  <c r="AE606" i="2"/>
  <c r="AE465" i="2"/>
  <c r="AE499" i="2"/>
  <c r="AE443" i="2"/>
  <c r="AE632" i="2"/>
  <c r="AE542" i="2"/>
  <c r="AE572" i="2"/>
  <c r="AE604" i="2"/>
  <c r="AE523" i="2"/>
  <c r="AE592" i="2"/>
  <c r="AE202" i="2"/>
  <c r="AE654" i="2"/>
  <c r="AE534" i="2"/>
  <c r="AE167" i="2"/>
  <c r="AE180" i="2"/>
  <c r="AE360" i="2"/>
  <c r="AE218" i="2"/>
  <c r="AE185" i="2"/>
  <c r="AE31" i="2"/>
  <c r="AE194" i="2"/>
  <c r="AE21" i="2"/>
  <c r="AE610" i="2"/>
  <c r="AE573" i="2"/>
  <c r="AE413" i="2"/>
  <c r="AE661" i="2"/>
  <c r="AE333" i="2"/>
  <c r="AE297" i="2"/>
  <c r="AE659" i="2"/>
  <c r="AE400" i="2"/>
  <c r="AE620" i="2"/>
  <c r="AE66" i="2"/>
  <c r="AE454" i="2"/>
  <c r="AE92" i="2"/>
  <c r="AE568" i="2"/>
  <c r="AE628" i="2"/>
  <c r="AE404" i="2"/>
  <c r="AE215" i="2"/>
  <c r="AE452" i="2"/>
  <c r="AE208" i="2"/>
  <c r="AE396" i="2"/>
  <c r="AE552" i="2"/>
  <c r="AE258" i="2"/>
  <c r="AE486" i="2"/>
  <c r="AE647" i="2"/>
  <c r="AE371" i="2"/>
  <c r="AE356" i="2"/>
  <c r="AE75" i="2"/>
  <c r="AE503" i="2"/>
  <c r="AE182" i="2"/>
  <c r="AE245" i="2"/>
  <c r="AE488" i="2"/>
  <c r="AE84" i="2"/>
  <c r="AE502" i="2"/>
  <c r="AE93" i="2"/>
  <c r="AE570" i="2"/>
  <c r="AE168" i="2"/>
  <c r="AE216" i="2"/>
  <c r="AE521" i="2"/>
  <c r="AE49" i="2"/>
  <c r="AE395" i="2"/>
  <c r="AE327" i="2"/>
  <c r="AE248" i="2"/>
  <c r="AE285" i="2"/>
  <c r="AE112" i="2"/>
  <c r="AE544" i="2"/>
  <c r="AE430" i="2"/>
  <c r="AE668" i="2"/>
  <c r="AE50" i="2"/>
  <c r="AE583" i="2"/>
  <c r="AE533" i="2"/>
  <c r="AE721" i="2"/>
  <c r="AE622" i="2"/>
  <c r="AE293" i="2"/>
  <c r="AE529" i="2"/>
  <c r="AE314" i="2"/>
  <c r="AE62" i="2"/>
  <c r="AE166" i="2"/>
  <c r="AE449" i="2"/>
  <c r="AE687" i="2"/>
  <c r="AE708" i="2"/>
  <c r="AE272" i="2"/>
  <c r="AE536" i="2"/>
  <c r="AE276" i="2"/>
  <c r="AE322" i="2"/>
  <c r="AE176" i="2"/>
  <c r="AE15" i="2"/>
  <c r="AE221" i="2"/>
  <c r="AE455" i="2"/>
  <c r="AE151" i="2"/>
  <c r="AE319" i="2"/>
  <c r="AE210" i="2"/>
  <c r="AE91" i="2"/>
  <c r="AE379" i="2"/>
  <c r="AE554" i="2"/>
  <c r="AE64" i="2"/>
  <c r="AE545" i="2"/>
  <c r="AE331" i="2"/>
  <c r="AE354" i="2"/>
  <c r="AE20" i="2"/>
  <c r="AE646" i="2"/>
  <c r="AE581" i="2"/>
  <c r="AE298" i="2"/>
  <c r="AE344" i="2"/>
  <c r="AE134" i="2"/>
  <c r="AE411" i="2"/>
  <c r="AE446" i="2"/>
  <c r="AE69" i="2"/>
  <c r="AE376" i="2"/>
  <c r="AE203" i="2"/>
  <c r="AE565" i="2"/>
  <c r="AE579" i="2"/>
  <c r="AE143" i="2"/>
  <c r="AE34" i="2"/>
  <c r="AE437" i="2"/>
  <c r="AE472" i="2"/>
  <c r="AE160" i="2"/>
  <c r="AE301" i="2"/>
  <c r="AE96" i="2"/>
  <c r="AE262" i="2"/>
  <c r="AE265" i="2"/>
  <c r="AE520" i="2"/>
  <c r="AE709" i="2"/>
  <c r="AE32" i="2"/>
  <c r="AE85" i="2"/>
  <c r="AE277" i="2"/>
  <c r="AE609" i="2"/>
  <c r="AE45" i="2"/>
  <c r="AE121" i="2"/>
  <c r="AE563" i="2"/>
  <c r="AE152" i="2"/>
  <c r="AE123" i="2"/>
  <c r="AE6" i="2"/>
  <c r="AE46" i="2"/>
  <c r="AE302" i="2"/>
  <c r="AE94" i="2"/>
  <c r="AE492" i="2"/>
  <c r="AE553" i="2"/>
  <c r="AE643" i="2"/>
  <c r="AE200" i="2"/>
  <c r="AE460" i="2"/>
  <c r="AE260" i="2"/>
  <c r="AE226" i="2"/>
  <c r="AE303" i="2"/>
  <c r="AE252" i="2"/>
  <c r="AE340" i="2"/>
  <c r="AE440" i="2"/>
  <c r="AE144" i="2"/>
  <c r="AE546" i="2"/>
  <c r="AE255" i="2"/>
  <c r="AE335" i="2"/>
  <c r="AE662" i="2"/>
  <c r="AE190" i="2"/>
  <c r="AE122" i="2"/>
  <c r="AE441" i="2"/>
  <c r="AE220" i="2"/>
  <c r="AE692" i="2"/>
  <c r="AE125" i="2"/>
  <c r="AE63" i="2"/>
  <c r="AE224" i="2"/>
  <c r="AE67" i="2"/>
  <c r="AE464" i="2"/>
  <c r="AE102" i="2"/>
  <c r="AE585" i="2"/>
  <c r="AE470" i="2"/>
  <c r="AE586" i="2"/>
  <c r="AE36" i="2"/>
  <c r="AE47" i="2"/>
  <c r="AE174" i="2"/>
  <c r="AE649" i="2"/>
  <c r="AE407" i="2"/>
  <c r="AE584" i="2"/>
  <c r="AE715" i="2"/>
  <c r="AE57" i="2"/>
  <c r="AE10" i="2"/>
  <c r="AE42" i="2"/>
  <c r="AE664" i="2"/>
  <c r="AE336" i="2"/>
  <c r="AE487" i="2"/>
  <c r="AE705" i="2"/>
  <c r="AE467" i="2"/>
  <c r="AE19" i="2"/>
  <c r="AE73" i="2"/>
  <c r="AE116" i="2"/>
  <c r="AE494" i="2"/>
  <c r="AE329" i="2"/>
  <c r="AE145" i="2"/>
  <c r="AE305" i="2"/>
  <c r="AE431" i="2"/>
  <c r="AE677" i="2"/>
  <c r="AE186" i="2"/>
  <c r="AE525" i="2"/>
  <c r="AE551" i="2"/>
  <c r="AE137" i="2"/>
  <c r="AE532" i="2"/>
  <c r="AE250" i="2"/>
  <c r="AE350" i="2"/>
  <c r="AE577" i="2"/>
  <c r="AE304" i="2"/>
  <c r="AE611" i="2"/>
  <c r="AE323" i="2"/>
  <c r="AE147" i="2"/>
  <c r="AE383" i="2"/>
  <c r="AE244" i="2"/>
  <c r="AE135" i="2"/>
  <c r="AE505" i="2"/>
  <c r="AE106" i="2"/>
  <c r="AE670" i="2"/>
  <c r="AE694" i="2"/>
  <c r="AE299" i="2"/>
  <c r="AE158" i="2"/>
  <c r="AE414" i="2"/>
  <c r="AE177" i="2"/>
  <c r="AE428" i="2"/>
  <c r="AE510" i="2"/>
  <c r="AE598" i="2"/>
  <c r="AE625" i="2"/>
  <c r="AE117" i="2"/>
  <c r="AE364" i="2"/>
  <c r="AE246" i="2"/>
  <c r="AE296" i="2"/>
  <c r="AE448" i="2"/>
  <c r="AE178" i="2"/>
  <c r="AE253" i="2"/>
  <c r="AE129" i="2"/>
  <c r="AE695" i="2"/>
  <c r="AE37" i="2"/>
  <c r="AE126" i="2"/>
  <c r="AE421" i="2"/>
  <c r="AE110" i="2"/>
  <c r="AE24" i="2"/>
  <c r="AE232" i="2"/>
  <c r="AE105" i="2"/>
  <c r="AE119" i="2"/>
  <c r="AE72" i="2"/>
  <c r="AE388" i="2"/>
  <c r="AE365" i="2"/>
  <c r="AE59" i="2"/>
  <c r="AE642" i="2"/>
  <c r="AE27" i="2"/>
  <c r="AE392" i="2"/>
  <c r="AE195" i="2"/>
  <c r="AE367" i="2"/>
  <c r="AE469" i="2"/>
  <c r="AE213" i="2"/>
  <c r="AE22" i="2"/>
  <c r="AE254" i="2"/>
  <c r="AE589" i="2"/>
  <c r="AE489" i="2"/>
  <c r="AE7" i="2"/>
  <c r="AE310" i="2"/>
  <c r="AE14" i="2"/>
  <c r="AE456" i="2"/>
  <c r="AE193" i="2"/>
  <c r="AE214" i="2"/>
  <c r="AE731" i="2"/>
  <c r="AE313" i="2"/>
  <c r="AE222" i="2"/>
  <c r="AE656" i="2"/>
  <c r="AE184" i="2"/>
  <c r="AE516" i="2"/>
  <c r="AE476" i="2"/>
  <c r="AE83" i="2"/>
  <c r="AE613" i="2"/>
  <c r="AE128" i="2"/>
  <c r="AE612" i="2"/>
  <c r="AE65" i="2"/>
  <c r="AE120" i="2"/>
  <c r="AE11" i="2"/>
  <c r="AE281" i="2"/>
  <c r="AE155" i="2"/>
  <c r="AE345" i="2"/>
  <c r="AE385" i="2"/>
  <c r="AE682" i="2"/>
  <c r="AE629" i="2"/>
  <c r="AE241" i="2"/>
  <c r="AE457" i="2"/>
  <c r="AE683" i="2"/>
  <c r="AE429" i="2"/>
  <c r="AE361" i="2"/>
  <c r="AE389" i="2"/>
  <c r="AE225" i="2"/>
  <c r="AE369" i="2"/>
  <c r="AE104" i="2"/>
  <c r="AE416" i="2"/>
  <c r="AE4" i="2"/>
  <c r="AE263" i="2"/>
  <c r="AE207" i="2"/>
  <c r="AE432" i="2"/>
  <c r="AE98" i="2"/>
  <c r="AE727" i="2"/>
  <c r="AE141" i="2"/>
  <c r="AE18" i="2"/>
  <c r="AE175" i="2"/>
  <c r="AE60" i="2"/>
  <c r="AE543" i="2"/>
  <c r="AE38" i="2"/>
  <c r="AE537" i="2"/>
  <c r="AE315" i="2"/>
  <c r="AE355" i="2"/>
  <c r="AE197" i="2"/>
  <c r="AE287" i="2"/>
  <c r="AE426" i="2"/>
  <c r="AE627" i="2"/>
  <c r="AE380" i="2"/>
  <c r="AE726" i="2"/>
  <c r="AE346" i="2"/>
  <c r="AE461" i="2"/>
  <c r="AE349" i="2"/>
  <c r="AE636" i="2"/>
  <c r="AE172" i="2"/>
  <c r="AE124" i="2"/>
  <c r="AE732" i="2"/>
  <c r="AE463" i="2"/>
  <c r="AE549" i="2"/>
  <c r="AE615" i="2"/>
  <c r="AE497" i="2"/>
  <c r="AE114" i="2"/>
  <c r="AE680" i="2"/>
  <c r="AE674" i="2"/>
  <c r="AE412" i="2"/>
  <c r="AE471" i="2"/>
  <c r="AE13" i="2"/>
  <c r="AE325" i="2"/>
  <c r="AE283" i="2"/>
  <c r="AE605" i="2"/>
  <c r="AE485" i="2"/>
  <c r="AE23" i="2"/>
  <c r="AE418" i="2"/>
  <c r="AE630" i="2"/>
  <c r="AE701" i="2"/>
  <c r="AE133" i="2"/>
  <c r="AE231" i="2"/>
  <c r="AE169" i="2"/>
  <c r="AE513" i="2"/>
  <c r="AE669" i="2"/>
  <c r="AE280" i="2"/>
  <c r="AE528" i="2"/>
  <c r="AE415" i="2"/>
  <c r="AE373" i="2"/>
  <c r="AE451" i="2"/>
  <c r="AE477" i="2"/>
  <c r="AE498" i="2"/>
  <c r="AE733" i="2"/>
  <c r="AE391" i="2"/>
  <c r="AE593" i="2"/>
  <c r="AE634" i="2"/>
  <c r="AE25" i="2"/>
  <c r="AE68" i="2"/>
  <c r="AE696" i="2"/>
  <c r="AE205" i="2"/>
  <c r="AE282" i="2"/>
  <c r="AE406" i="2"/>
  <c r="AE161" i="2"/>
  <c r="AE398" i="2"/>
  <c r="AE198" i="2"/>
  <c r="AE435" i="2"/>
  <c r="AE500" i="2"/>
  <c r="AE273" i="2"/>
  <c r="AE153" i="2"/>
  <c r="AE88" i="2"/>
  <c r="AE599" i="2"/>
  <c r="AE597" i="2"/>
  <c r="AE269" i="2"/>
  <c r="AE358" i="2"/>
  <c r="AE459" i="2"/>
  <c r="AE468" i="2"/>
  <c r="AE80" i="2"/>
  <c r="AE109" i="2"/>
  <c r="AE511" i="2"/>
  <c r="AE616" i="2"/>
  <c r="AE30" i="2"/>
  <c r="AE374" i="2"/>
  <c r="AE229" i="2"/>
  <c r="AE78" i="2"/>
  <c r="AE70" i="2"/>
  <c r="AE539" i="2"/>
  <c r="AE624" i="2"/>
  <c r="AE575" i="2"/>
  <c r="AE645" i="2"/>
  <c r="AE39" i="2"/>
  <c r="AE474" i="2"/>
  <c r="AE514" i="2"/>
  <c r="AE519" i="2"/>
  <c r="AE35" i="2"/>
  <c r="AE490" i="2"/>
  <c r="AE268" i="2"/>
  <c r="AE74" i="2"/>
  <c r="AE204" i="2"/>
  <c r="AE52" i="2"/>
  <c r="AE675" i="2"/>
  <c r="AE236" i="2"/>
  <c r="AE482" i="2"/>
  <c r="AE394" i="2"/>
  <c r="AE295" i="2"/>
  <c r="AE61" i="2"/>
  <c r="AE648" i="2"/>
  <c r="AE292" i="2"/>
  <c r="AE33" i="2"/>
  <c r="AE274" i="2"/>
  <c r="AE363" i="2"/>
  <c r="AE699" i="2"/>
  <c r="AE508" i="2"/>
  <c r="AE438" i="2"/>
  <c r="AE261" i="2"/>
  <c r="AE321" i="2"/>
  <c r="AE131" i="2"/>
  <c r="AE652" i="2"/>
  <c r="AE444" i="2"/>
  <c r="AE40" i="2"/>
  <c r="AE720" i="2"/>
  <c r="AE650" i="2"/>
  <c r="AE672" i="2"/>
  <c r="AE480" i="2"/>
  <c r="AE423" i="2"/>
  <c r="AE366" i="2"/>
  <c r="AE693" i="2"/>
  <c r="AE159" i="2"/>
  <c r="AE341" i="2"/>
  <c r="AE223" i="2"/>
  <c r="AE209" i="2"/>
  <c r="AE676" i="2"/>
  <c r="AE111" i="2"/>
  <c r="AE99" i="2"/>
  <c r="AE698" i="2"/>
  <c r="AE339" i="2"/>
  <c r="AE140" i="2"/>
  <c r="AE71" i="2"/>
  <c r="AE679" i="2"/>
  <c r="AE103" i="2"/>
  <c r="AE591" i="2"/>
  <c r="AE100" i="2"/>
  <c r="AE76" i="2"/>
  <c r="AE506" i="2"/>
  <c r="AE58" i="2"/>
  <c r="AE139" i="2"/>
  <c r="AE270" i="2"/>
  <c r="AE557" i="2"/>
  <c r="AE478" i="2"/>
  <c r="AE401" i="2"/>
  <c r="AE271" i="2"/>
  <c r="AE239" i="2"/>
  <c r="AE730" i="2"/>
  <c r="AE132" i="2"/>
  <c r="AE504" i="2"/>
  <c r="AE240" i="2"/>
  <c r="AE704" i="2"/>
  <c r="AE368" i="2"/>
  <c r="AE538" i="2"/>
  <c r="AE651" i="2"/>
  <c r="AE289" i="2"/>
  <c r="AE633" i="2"/>
  <c r="AE706" i="2"/>
  <c r="AE509" i="2"/>
  <c r="AE422" i="2"/>
  <c r="AE351" i="2"/>
  <c r="AE347" i="2"/>
  <c r="AE697" i="2"/>
  <c r="AE154" i="2"/>
  <c r="AE608" i="2"/>
  <c r="AE576" i="2"/>
  <c r="AE673" i="2"/>
  <c r="AE681" i="2"/>
  <c r="AE372" i="2"/>
  <c r="AE710" i="2"/>
  <c r="AE571" i="2"/>
  <c r="AE300" i="2"/>
  <c r="AE97" i="2"/>
  <c r="AE685" i="2"/>
  <c r="AE580" i="2"/>
  <c r="AE264" i="2"/>
  <c r="AE594" i="2"/>
  <c r="AE496" i="2"/>
  <c r="AE631" i="2"/>
  <c r="AE735" i="2"/>
  <c r="AE588" i="2"/>
  <c r="AE548" i="2"/>
  <c r="AE318" i="2"/>
  <c r="AE558" i="2"/>
  <c r="AE357" i="2"/>
  <c r="AE702" i="2"/>
  <c r="AE653" i="2"/>
  <c r="AE343" i="2"/>
  <c r="AE377" i="2"/>
  <c r="AE308" i="2"/>
  <c r="AE424" i="2"/>
  <c r="AE138" i="2"/>
  <c r="AE113" i="2"/>
  <c r="AE233" i="2"/>
  <c r="AE410" i="2"/>
  <c r="AE595" i="2"/>
  <c r="AE317" i="2"/>
  <c r="AE79" i="2"/>
  <c r="AE728" i="2"/>
  <c r="AE555" i="2"/>
  <c r="AE561" i="2"/>
  <c r="AE348" i="2"/>
  <c r="AE312" i="2"/>
  <c r="AE212" i="2"/>
  <c r="AE286" i="2"/>
  <c r="AE462" i="2"/>
  <c r="AE188" i="2"/>
  <c r="AE590" i="2"/>
  <c r="AE686" i="2"/>
  <c r="AE484" i="2"/>
  <c r="AE420" i="2"/>
  <c r="AE603" i="2"/>
  <c r="AE453" i="2"/>
  <c r="AE560" i="2"/>
  <c r="AE518" i="2"/>
  <c r="AE507" i="2"/>
  <c r="AE547" i="2"/>
  <c r="AE156" i="2"/>
  <c r="AE640" i="2"/>
  <c r="AE567" i="2"/>
  <c r="AE284" i="2"/>
  <c r="AE635" i="2"/>
  <c r="AE541" i="2"/>
  <c r="AE436" i="2"/>
  <c r="AE466" i="2"/>
  <c r="AE527" i="2"/>
  <c r="AE419" i="2"/>
  <c r="AE288" i="2"/>
  <c r="AE703" i="2"/>
  <c r="AE306" i="2"/>
  <c r="AE512" i="2"/>
  <c r="AE716" i="2"/>
  <c r="AE707" i="2"/>
  <c r="AE382" i="2"/>
  <c r="AE678" i="2"/>
  <c r="AE540" i="2"/>
  <c r="AE387" i="2"/>
  <c r="AE402" i="2"/>
  <c r="AE393" i="2"/>
  <c r="AE230" i="2"/>
  <c r="AE493" i="2"/>
  <c r="AE434" i="2"/>
  <c r="AE638" i="2"/>
  <c r="AE619" i="2"/>
  <c r="AE574" i="2"/>
  <c r="AE712" i="2"/>
  <c r="AE621" i="2"/>
  <c r="AE717" i="2"/>
  <c r="AE722" i="2"/>
  <c r="AE556" i="2"/>
  <c r="AE425" i="2"/>
  <c r="AE530" i="2"/>
  <c r="AE666" i="2"/>
  <c r="AE734" i="2"/>
  <c r="AE658" i="2"/>
  <c r="AE713" i="2"/>
  <c r="AE657" i="2"/>
  <c r="AE623" i="2"/>
  <c r="AE617" i="2"/>
  <c r="AE691" i="2"/>
  <c r="AE714" i="2"/>
  <c r="AE600" i="2"/>
  <c r="AE614" i="2"/>
  <c r="AE644" i="2"/>
  <c r="AE725" i="2"/>
  <c r="AE723" i="2"/>
  <c r="AE688" i="2"/>
  <c r="AE665" i="2"/>
  <c r="AE711" i="2"/>
  <c r="AE718" i="2"/>
  <c r="AE671" i="2"/>
  <c r="AE724" i="2"/>
  <c r="AE626" i="2"/>
  <c r="AE641" i="2"/>
  <c r="AE596" i="2"/>
  <c r="AE689" i="2"/>
  <c r="AE729" i="2"/>
  <c r="AD559" i="2"/>
  <c r="AD566" i="2"/>
  <c r="AD602" i="2"/>
  <c r="AD130" i="2"/>
  <c r="AD386" i="2"/>
  <c r="AD535" i="2"/>
  <c r="AD326" i="2"/>
  <c r="AD526" i="2"/>
  <c r="AD587" i="2"/>
  <c r="AD338" i="2"/>
  <c r="AD316" i="2"/>
  <c r="AD495" i="2"/>
  <c r="AD247" i="2"/>
  <c r="AD149" i="2"/>
  <c r="AD684" i="2"/>
  <c r="AD170" i="2"/>
  <c r="AD115" i="2"/>
  <c r="AD384" i="2"/>
  <c r="AD483" i="2"/>
  <c r="AD667" i="2"/>
  <c r="AD481" i="2"/>
  <c r="AD56" i="2"/>
  <c r="AD334" i="2"/>
  <c r="AD409" i="2"/>
  <c r="AD237" i="2"/>
  <c r="AD26" i="2"/>
  <c r="AD164" i="2"/>
  <c r="AD183" i="2"/>
  <c r="AD531" i="2"/>
  <c r="AD660" i="2"/>
  <c r="AD337" i="2"/>
  <c r="AD127" i="2"/>
  <c r="AD90" i="2"/>
  <c r="AD655" i="2"/>
  <c r="AD53" i="2"/>
  <c r="AD663" i="2"/>
  <c r="AD150" i="2"/>
  <c r="AD618" i="2"/>
  <c r="AD89" i="2"/>
  <c r="AD342" i="2"/>
  <c r="AD8" i="2"/>
  <c r="AD95" i="2"/>
  <c r="AD564" i="2"/>
  <c r="AD28" i="2"/>
  <c r="AD445" i="2"/>
  <c r="AD291" i="2"/>
  <c r="AD217" i="2"/>
  <c r="AD578" i="2"/>
  <c r="AD405" i="2"/>
  <c r="AD328" i="2"/>
  <c r="AD55" i="2"/>
  <c r="AD206" i="2"/>
  <c r="AD171" i="2"/>
  <c r="AD637" i="2"/>
  <c r="AD118" i="2"/>
  <c r="AD522" i="2"/>
  <c r="AD390" i="2"/>
  <c r="AD196" i="2"/>
  <c r="AD491" i="2"/>
  <c r="AD136" i="2"/>
  <c r="AD86" i="2"/>
  <c r="AD569" i="2"/>
  <c r="AD353" i="2"/>
  <c r="AD433" i="2"/>
  <c r="AD352" i="2"/>
  <c r="AD458" i="2"/>
  <c r="AD442" i="2"/>
  <c r="AD307" i="2"/>
  <c r="AD219" i="2"/>
  <c r="AD199" i="2"/>
  <c r="AD417" i="2"/>
  <c r="AD165" i="2"/>
  <c r="AD294" i="2"/>
  <c r="AD408" i="2"/>
  <c r="AD82" i="2"/>
  <c r="AD479" i="2"/>
  <c r="AD162" i="2"/>
  <c r="AD309" i="2"/>
  <c r="AD3" i="2"/>
  <c r="AD473" i="2"/>
  <c r="AD201" i="2"/>
  <c r="AD501" i="2"/>
  <c r="AD266" i="2"/>
  <c r="AD320" i="2"/>
  <c r="AD148" i="2"/>
  <c r="AD267" i="2"/>
  <c r="AD234" i="2"/>
  <c r="AD108" i="2"/>
  <c r="AD51" i="2"/>
  <c r="AD12" i="2"/>
  <c r="AD607" i="2"/>
  <c r="AD9" i="2"/>
  <c r="AD362" i="2"/>
  <c r="AD639" i="2"/>
  <c r="AD403" i="2"/>
  <c r="AD48" i="2"/>
  <c r="AD278" i="2"/>
  <c r="AD330" i="2"/>
  <c r="AD54" i="2"/>
  <c r="AD5" i="2"/>
  <c r="AD332" i="2"/>
  <c r="AD235" i="2"/>
  <c r="AD399" i="2"/>
  <c r="AD157" i="2"/>
  <c r="AD311" i="2"/>
  <c r="AD163" i="2"/>
  <c r="AD179" i="2"/>
  <c r="AD211" i="2"/>
  <c r="AD256" i="2"/>
  <c r="AD524" i="2"/>
  <c r="AD259" i="2"/>
  <c r="AD582" i="2"/>
  <c r="AD101" i="2"/>
  <c r="AD41" i="2"/>
  <c r="AD228" i="2"/>
  <c r="AD427" i="2"/>
  <c r="AD146" i="2"/>
  <c r="AD562" i="2"/>
  <c r="AD370" i="2"/>
  <c r="AD700" i="2"/>
  <c r="AD181" i="2"/>
  <c r="AD324" i="2"/>
  <c r="AD515" i="2"/>
  <c r="AD43" i="2"/>
  <c r="AD227" i="2"/>
  <c r="AD257" i="2"/>
  <c r="AD290" i="2"/>
  <c r="AD475" i="2"/>
  <c r="AD279" i="2"/>
  <c r="AD550" i="2"/>
  <c r="AD187" i="2"/>
  <c r="AD375" i="2"/>
  <c r="AD189" i="2"/>
  <c r="AD447" i="2"/>
  <c r="AD243" i="2"/>
  <c r="AD16" i="2"/>
  <c r="AD173" i="2"/>
  <c r="AD44" i="2"/>
  <c r="AD397" i="2"/>
  <c r="AD275" i="2"/>
  <c r="AD249" i="2"/>
  <c r="AD439" i="2"/>
  <c r="AD719" i="2"/>
  <c r="AD242" i="2"/>
  <c r="AD378" i="2"/>
  <c r="AD690" i="2"/>
  <c r="AD77" i="2"/>
  <c r="AD192" i="2"/>
  <c r="AD238" i="2"/>
  <c r="AD381" i="2"/>
  <c r="AD191" i="2"/>
  <c r="AD81" i="2"/>
  <c r="AD107" i="2"/>
  <c r="AD359" i="2"/>
  <c r="AD17" i="2"/>
  <c r="AD2" i="2"/>
  <c r="AD450" i="2"/>
  <c r="AD517" i="2"/>
  <c r="AD29" i="2"/>
  <c r="AD601" i="2"/>
  <c r="AD142" i="2"/>
  <c r="AD87" i="2"/>
  <c r="AD251" i="2"/>
  <c r="AD606" i="2"/>
  <c r="AD465" i="2"/>
  <c r="AD499" i="2"/>
  <c r="AD443" i="2"/>
  <c r="AD632" i="2"/>
  <c r="AD542" i="2"/>
  <c r="AD572" i="2"/>
  <c r="AD604" i="2"/>
  <c r="AD523" i="2"/>
  <c r="AD592" i="2"/>
  <c r="AD202" i="2"/>
  <c r="AD654" i="2"/>
  <c r="AD534" i="2"/>
  <c r="AD167" i="2"/>
  <c r="AD180" i="2"/>
  <c r="AD360" i="2"/>
  <c r="AD218" i="2"/>
  <c r="AD185" i="2"/>
  <c r="AD31" i="2"/>
  <c r="AD194" i="2"/>
  <c r="AD21" i="2"/>
  <c r="AD610" i="2"/>
  <c r="AD573" i="2"/>
  <c r="AD413" i="2"/>
  <c r="AD661" i="2"/>
  <c r="AD333" i="2"/>
  <c r="AD297" i="2"/>
  <c r="AD659" i="2"/>
  <c r="AD400" i="2"/>
  <c r="AD620" i="2"/>
  <c r="AD66" i="2"/>
  <c r="AD454" i="2"/>
  <c r="AD92" i="2"/>
  <c r="AD568" i="2"/>
  <c r="AD628" i="2"/>
  <c r="AD404" i="2"/>
  <c r="AD215" i="2"/>
  <c r="AD452" i="2"/>
  <c r="AD208" i="2"/>
  <c r="AD396" i="2"/>
  <c r="AD552" i="2"/>
  <c r="AD258" i="2"/>
  <c r="AD486" i="2"/>
  <c r="AD647" i="2"/>
  <c r="AD371" i="2"/>
  <c r="AD356" i="2"/>
  <c r="AD75" i="2"/>
  <c r="AD503" i="2"/>
  <c r="AD182" i="2"/>
  <c r="AD245" i="2"/>
  <c r="AD488" i="2"/>
  <c r="AD84" i="2"/>
  <c r="AD502" i="2"/>
  <c r="AD93" i="2"/>
  <c r="AD570" i="2"/>
  <c r="AD168" i="2"/>
  <c r="AD216" i="2"/>
  <c r="AD521" i="2"/>
  <c r="AD49" i="2"/>
  <c r="AD395" i="2"/>
  <c r="AD327" i="2"/>
  <c r="AD248" i="2"/>
  <c r="AD285" i="2"/>
  <c r="AD112" i="2"/>
  <c r="AD544" i="2"/>
  <c r="AD430" i="2"/>
  <c r="AD668" i="2"/>
  <c r="AD50" i="2"/>
  <c r="AD583" i="2"/>
  <c r="AD533" i="2"/>
  <c r="AD721" i="2"/>
  <c r="AD622" i="2"/>
  <c r="AD293" i="2"/>
  <c r="AD529" i="2"/>
  <c r="AD314" i="2"/>
  <c r="AD62" i="2"/>
  <c r="AD166" i="2"/>
  <c r="AD449" i="2"/>
  <c r="AD687" i="2"/>
  <c r="AD708" i="2"/>
  <c r="AD272" i="2"/>
  <c r="AD536" i="2"/>
  <c r="AD276" i="2"/>
  <c r="AD322" i="2"/>
  <c r="AD176" i="2"/>
  <c r="AD15" i="2"/>
  <c r="AD221" i="2"/>
  <c r="AD455" i="2"/>
  <c r="AD151" i="2"/>
  <c r="AD319" i="2"/>
  <c r="AD210" i="2"/>
  <c r="AD91" i="2"/>
  <c r="AD379" i="2"/>
  <c r="AD554" i="2"/>
  <c r="AD64" i="2"/>
  <c r="AD545" i="2"/>
  <c r="AD331" i="2"/>
  <c r="AD354" i="2"/>
  <c r="AD20" i="2"/>
  <c r="AD646" i="2"/>
  <c r="AD581" i="2"/>
  <c r="AD298" i="2"/>
  <c r="AD344" i="2"/>
  <c r="AD134" i="2"/>
  <c r="AD411" i="2"/>
  <c r="AD446" i="2"/>
  <c r="AD69" i="2"/>
  <c r="AD376" i="2"/>
  <c r="AD203" i="2"/>
  <c r="AD565" i="2"/>
  <c r="AD579" i="2"/>
  <c r="AD143" i="2"/>
  <c r="AD34" i="2"/>
  <c r="AD437" i="2"/>
  <c r="AD472" i="2"/>
  <c r="AD160" i="2"/>
  <c r="AD301" i="2"/>
  <c r="AD96" i="2"/>
  <c r="AD262" i="2"/>
  <c r="AD265" i="2"/>
  <c r="AD520" i="2"/>
  <c r="AD709" i="2"/>
  <c r="AD32" i="2"/>
  <c r="AD85" i="2"/>
  <c r="AD277" i="2"/>
  <c r="AD609" i="2"/>
  <c r="AD45" i="2"/>
  <c r="AD121" i="2"/>
  <c r="AD563" i="2"/>
  <c r="AD152" i="2"/>
  <c r="AD123" i="2"/>
  <c r="AD6" i="2"/>
  <c r="AD46" i="2"/>
  <c r="AD302" i="2"/>
  <c r="AD94" i="2"/>
  <c r="AD492" i="2"/>
  <c r="AD553" i="2"/>
  <c r="AD643" i="2"/>
  <c r="AD200" i="2"/>
  <c r="AD460" i="2"/>
  <c r="AD260" i="2"/>
  <c r="AD226" i="2"/>
  <c r="AD303" i="2"/>
  <c r="AD252" i="2"/>
  <c r="AD340" i="2"/>
  <c r="AD440" i="2"/>
  <c r="AD144" i="2"/>
  <c r="AD546" i="2"/>
  <c r="AD255" i="2"/>
  <c r="AD335" i="2"/>
  <c r="AD662" i="2"/>
  <c r="AD190" i="2"/>
  <c r="AD122" i="2"/>
  <c r="AD441" i="2"/>
  <c r="AD220" i="2"/>
  <c r="AD692" i="2"/>
  <c r="AD125" i="2"/>
  <c r="AD63" i="2"/>
  <c r="AD224" i="2"/>
  <c r="AD67" i="2"/>
  <c r="AD464" i="2"/>
  <c r="AD102" i="2"/>
  <c r="AD585" i="2"/>
  <c r="AD470" i="2"/>
  <c r="AD586" i="2"/>
  <c r="AD36" i="2"/>
  <c r="AD47" i="2"/>
  <c r="AD174" i="2"/>
  <c r="AD649" i="2"/>
  <c r="AD407" i="2"/>
  <c r="AD584" i="2"/>
  <c r="AD715" i="2"/>
  <c r="AD57" i="2"/>
  <c r="AD10" i="2"/>
  <c r="AD42" i="2"/>
  <c r="AD664" i="2"/>
  <c r="AD336" i="2"/>
  <c r="AD487" i="2"/>
  <c r="AD705" i="2"/>
  <c r="AD467" i="2"/>
  <c r="AD19" i="2"/>
  <c r="AD73" i="2"/>
  <c r="AD116" i="2"/>
  <c r="AD494" i="2"/>
  <c r="AD329" i="2"/>
  <c r="AD145" i="2"/>
  <c r="AD305" i="2"/>
  <c r="AD431" i="2"/>
  <c r="AD677" i="2"/>
  <c r="AD186" i="2"/>
  <c r="AD525" i="2"/>
  <c r="AD551" i="2"/>
  <c r="AD137" i="2"/>
  <c r="AD532" i="2"/>
  <c r="AD250" i="2"/>
  <c r="AD350" i="2"/>
  <c r="AD577" i="2"/>
  <c r="AD304" i="2"/>
  <c r="AD611" i="2"/>
  <c r="AD323" i="2"/>
  <c r="AD147" i="2"/>
  <c r="AD383" i="2"/>
  <c r="AD244" i="2"/>
  <c r="AD135" i="2"/>
  <c r="AD505" i="2"/>
  <c r="AD106" i="2"/>
  <c r="AD670" i="2"/>
  <c r="AD694" i="2"/>
  <c r="AD299" i="2"/>
  <c r="AD158" i="2"/>
  <c r="AD414" i="2"/>
  <c r="AD177" i="2"/>
  <c r="AD428" i="2"/>
  <c r="AD510" i="2"/>
  <c r="AD598" i="2"/>
  <c r="AD625" i="2"/>
  <c r="AD117" i="2"/>
  <c r="AD364" i="2"/>
  <c r="AD246" i="2"/>
  <c r="AD296" i="2"/>
  <c r="AD448" i="2"/>
  <c r="AD178" i="2"/>
  <c r="AD253" i="2"/>
  <c r="AD129" i="2"/>
  <c r="AD695" i="2"/>
  <c r="AD37" i="2"/>
  <c r="AD126" i="2"/>
  <c r="AD421" i="2"/>
  <c r="AD110" i="2"/>
  <c r="AD24" i="2"/>
  <c r="AD232" i="2"/>
  <c r="AD105" i="2"/>
  <c r="AD119" i="2"/>
  <c r="AD72" i="2"/>
  <c r="AD388" i="2"/>
  <c r="AD365" i="2"/>
  <c r="AD59" i="2"/>
  <c r="AD642" i="2"/>
  <c r="AD27" i="2"/>
  <c r="AD392" i="2"/>
  <c r="AD195" i="2"/>
  <c r="AD367" i="2"/>
  <c r="AD469" i="2"/>
  <c r="AD213" i="2"/>
  <c r="AD22" i="2"/>
  <c r="AD254" i="2"/>
  <c r="AD589" i="2"/>
  <c r="AD489" i="2"/>
  <c r="AD7" i="2"/>
  <c r="AD310" i="2"/>
  <c r="AD14" i="2"/>
  <c r="AD456" i="2"/>
  <c r="AD193" i="2"/>
  <c r="AD214" i="2"/>
  <c r="AD731" i="2"/>
  <c r="AD313" i="2"/>
  <c r="AD222" i="2"/>
  <c r="AD656" i="2"/>
  <c r="AD184" i="2"/>
  <c r="AD516" i="2"/>
  <c r="AD476" i="2"/>
  <c r="AD83" i="2"/>
  <c r="AD613" i="2"/>
  <c r="AD128" i="2"/>
  <c r="AD612" i="2"/>
  <c r="AD65" i="2"/>
  <c r="AD120" i="2"/>
  <c r="AD11" i="2"/>
  <c r="AD281" i="2"/>
  <c r="AD155" i="2"/>
  <c r="AD345" i="2"/>
  <c r="AD385" i="2"/>
  <c r="AD682" i="2"/>
  <c r="AD629" i="2"/>
  <c r="AD241" i="2"/>
  <c r="AD457" i="2"/>
  <c r="AD683" i="2"/>
  <c r="AD429" i="2"/>
  <c r="AD361" i="2"/>
  <c r="AD389" i="2"/>
  <c r="AD225" i="2"/>
  <c r="AD369" i="2"/>
  <c r="AD104" i="2"/>
  <c r="AD416" i="2"/>
  <c r="AD4" i="2"/>
  <c r="AD263" i="2"/>
  <c r="AD207" i="2"/>
  <c r="AD432" i="2"/>
  <c r="AD98" i="2"/>
  <c r="AD727" i="2"/>
  <c r="AD141" i="2"/>
  <c r="AD18" i="2"/>
  <c r="AD175" i="2"/>
  <c r="AD60" i="2"/>
  <c r="AD543" i="2"/>
  <c r="AD38" i="2"/>
  <c r="AD537" i="2"/>
  <c r="AD315" i="2"/>
  <c r="AD355" i="2"/>
  <c r="AD197" i="2"/>
  <c r="AD287" i="2"/>
  <c r="AD426" i="2"/>
  <c r="AD627" i="2"/>
  <c r="AD380" i="2"/>
  <c r="AD726" i="2"/>
  <c r="AD346" i="2"/>
  <c r="AD461" i="2"/>
  <c r="AD349" i="2"/>
  <c r="AD636" i="2"/>
  <c r="AD172" i="2"/>
  <c r="AD124" i="2"/>
  <c r="AD732" i="2"/>
  <c r="AD463" i="2"/>
  <c r="AD549" i="2"/>
  <c r="AD615" i="2"/>
  <c r="AD497" i="2"/>
  <c r="AD114" i="2"/>
  <c r="AD680" i="2"/>
  <c r="AD674" i="2"/>
  <c r="AD412" i="2"/>
  <c r="AD471" i="2"/>
  <c r="AD13" i="2"/>
  <c r="AD325" i="2"/>
  <c r="AD283" i="2"/>
  <c r="AD605" i="2"/>
  <c r="AD485" i="2"/>
  <c r="AD23" i="2"/>
  <c r="AD418" i="2"/>
  <c r="AD630" i="2"/>
  <c r="AD701" i="2"/>
  <c r="AD133" i="2"/>
  <c r="AD231" i="2"/>
  <c r="AD169" i="2"/>
  <c r="AD513" i="2"/>
  <c r="AD669" i="2"/>
  <c r="AD280" i="2"/>
  <c r="AD528" i="2"/>
  <c r="AD415" i="2"/>
  <c r="AD373" i="2"/>
  <c r="AD451" i="2"/>
  <c r="AD477" i="2"/>
  <c r="AD498" i="2"/>
  <c r="AD733" i="2"/>
  <c r="AD391" i="2"/>
  <c r="AD593" i="2"/>
  <c r="AD634" i="2"/>
  <c r="AD25" i="2"/>
  <c r="AD68" i="2"/>
  <c r="AD696" i="2"/>
  <c r="AD205" i="2"/>
  <c r="AD282" i="2"/>
  <c r="AD406" i="2"/>
  <c r="AD161" i="2"/>
  <c r="AD398" i="2"/>
  <c r="AD198" i="2"/>
  <c r="AD435" i="2"/>
  <c r="AD500" i="2"/>
  <c r="AD273" i="2"/>
  <c r="AD153" i="2"/>
  <c r="AD88" i="2"/>
  <c r="AD599" i="2"/>
  <c r="AD597" i="2"/>
  <c r="AD269" i="2"/>
  <c r="AD358" i="2"/>
  <c r="AD459" i="2"/>
  <c r="AD468" i="2"/>
  <c r="AD80" i="2"/>
  <c r="AD109" i="2"/>
  <c r="AD511" i="2"/>
  <c r="AD616" i="2"/>
  <c r="AD30" i="2"/>
  <c r="AD374" i="2"/>
  <c r="AD229" i="2"/>
  <c r="AD78" i="2"/>
  <c r="AD70" i="2"/>
  <c r="AD539" i="2"/>
  <c r="AD624" i="2"/>
  <c r="AD575" i="2"/>
  <c r="AD645" i="2"/>
  <c r="AD39" i="2"/>
  <c r="AD474" i="2"/>
  <c r="AD514" i="2"/>
  <c r="AD519" i="2"/>
  <c r="AD35" i="2"/>
  <c r="AD490" i="2"/>
  <c r="AD268" i="2"/>
  <c r="AD74" i="2"/>
  <c r="AD204" i="2"/>
  <c r="AD52" i="2"/>
  <c r="AD675" i="2"/>
  <c r="AD236" i="2"/>
  <c r="AD482" i="2"/>
  <c r="AD394" i="2"/>
  <c r="AD295" i="2"/>
  <c r="AD61" i="2"/>
  <c r="AD648" i="2"/>
  <c r="AD292" i="2"/>
  <c r="AD33" i="2"/>
  <c r="AD274" i="2"/>
  <c r="AD363" i="2"/>
  <c r="AD699" i="2"/>
  <c r="AD508" i="2"/>
  <c r="AD438" i="2"/>
  <c r="AD261" i="2"/>
  <c r="AD321" i="2"/>
  <c r="AD131" i="2"/>
  <c r="AD652" i="2"/>
  <c r="AD444" i="2"/>
  <c r="AD40" i="2"/>
  <c r="AD720" i="2"/>
  <c r="AD650" i="2"/>
  <c r="AD672" i="2"/>
  <c r="AD480" i="2"/>
  <c r="AD423" i="2"/>
  <c r="AD366" i="2"/>
  <c r="AD693" i="2"/>
  <c r="AD159" i="2"/>
  <c r="AD341" i="2"/>
  <c r="AD223" i="2"/>
  <c r="AD209" i="2"/>
  <c r="AD676" i="2"/>
  <c r="AD111" i="2"/>
  <c r="AD99" i="2"/>
  <c r="AD698" i="2"/>
  <c r="AD339" i="2"/>
  <c r="AD140" i="2"/>
  <c r="AD71" i="2"/>
  <c r="AD679" i="2"/>
  <c r="AD103" i="2"/>
  <c r="AD591" i="2"/>
  <c r="AD100" i="2"/>
  <c r="AD76" i="2"/>
  <c r="AD506" i="2"/>
  <c r="AD58" i="2"/>
  <c r="AD139" i="2"/>
  <c r="AD270" i="2"/>
  <c r="AD557" i="2"/>
  <c r="AD478" i="2"/>
  <c r="AD401" i="2"/>
  <c r="AD271" i="2"/>
  <c r="AD239" i="2"/>
  <c r="AD730" i="2"/>
  <c r="AD132" i="2"/>
  <c r="AD504" i="2"/>
  <c r="AD240" i="2"/>
  <c r="AD704" i="2"/>
  <c r="AD368" i="2"/>
  <c r="AD538" i="2"/>
  <c r="AD651" i="2"/>
  <c r="AD289" i="2"/>
  <c r="AD633" i="2"/>
  <c r="AD706" i="2"/>
  <c r="AD509" i="2"/>
  <c r="AD422" i="2"/>
  <c r="AD351" i="2"/>
  <c r="AD347" i="2"/>
  <c r="AD697" i="2"/>
  <c r="AD154" i="2"/>
  <c r="AD608" i="2"/>
  <c r="AD576" i="2"/>
  <c r="AD673" i="2"/>
  <c r="AD681" i="2"/>
  <c r="AD372" i="2"/>
  <c r="AD710" i="2"/>
  <c r="AD571" i="2"/>
  <c r="AD300" i="2"/>
  <c r="AD97" i="2"/>
  <c r="AD685" i="2"/>
  <c r="AD580" i="2"/>
  <c r="AD264" i="2"/>
  <c r="AD594" i="2"/>
  <c r="AD496" i="2"/>
  <c r="AD631" i="2"/>
  <c r="AD735" i="2"/>
  <c r="AD588" i="2"/>
  <c r="AD548" i="2"/>
  <c r="AD318" i="2"/>
  <c r="AD558" i="2"/>
  <c r="AD357" i="2"/>
  <c r="AD702" i="2"/>
  <c r="AD653" i="2"/>
  <c r="AD343" i="2"/>
  <c r="AD377" i="2"/>
  <c r="AD308" i="2"/>
  <c r="AD424" i="2"/>
  <c r="AD138" i="2"/>
  <c r="AD113" i="2"/>
  <c r="AD233" i="2"/>
  <c r="AD410" i="2"/>
  <c r="AD595" i="2"/>
  <c r="AD317" i="2"/>
  <c r="AD79" i="2"/>
  <c r="AD728" i="2"/>
  <c r="AD555" i="2"/>
  <c r="AD561" i="2"/>
  <c r="AD348" i="2"/>
  <c r="AD312" i="2"/>
  <c r="AD212" i="2"/>
  <c r="AD286" i="2"/>
  <c r="AD462" i="2"/>
  <c r="AD188" i="2"/>
  <c r="AD590" i="2"/>
  <c r="AD686" i="2"/>
  <c r="AD484" i="2"/>
  <c r="AD420" i="2"/>
  <c r="AD603" i="2"/>
  <c r="AD453" i="2"/>
  <c r="AD560" i="2"/>
  <c r="AD518" i="2"/>
  <c r="AD507" i="2"/>
  <c r="AD547" i="2"/>
  <c r="AD156" i="2"/>
  <c r="AD640" i="2"/>
  <c r="AD567" i="2"/>
  <c r="AD284" i="2"/>
  <c r="AD635" i="2"/>
  <c r="AD541" i="2"/>
  <c r="AD436" i="2"/>
  <c r="AD466" i="2"/>
  <c r="AD527" i="2"/>
  <c r="AD419" i="2"/>
  <c r="AD288" i="2"/>
  <c r="AD703" i="2"/>
  <c r="AD306" i="2"/>
  <c r="AD512" i="2"/>
  <c r="AD716" i="2"/>
  <c r="AD707" i="2"/>
  <c r="AD382" i="2"/>
  <c r="AD678" i="2"/>
  <c r="AD540" i="2"/>
  <c r="AD387" i="2"/>
  <c r="AD402" i="2"/>
  <c r="AD393" i="2"/>
  <c r="AD230" i="2"/>
  <c r="AD493" i="2"/>
  <c r="AD434" i="2"/>
  <c r="AD638" i="2"/>
  <c r="AD619" i="2"/>
  <c r="AD574" i="2"/>
  <c r="AD712" i="2"/>
  <c r="AD621" i="2"/>
  <c r="AD717" i="2"/>
  <c r="AD722" i="2"/>
  <c r="AD556" i="2"/>
  <c r="AD425" i="2"/>
  <c r="AD530" i="2"/>
  <c r="AD666" i="2"/>
  <c r="AD734" i="2"/>
  <c r="AD658" i="2"/>
  <c r="AD713" i="2"/>
  <c r="AD657" i="2"/>
  <c r="AD623" i="2"/>
  <c r="AD617" i="2"/>
  <c r="AD691" i="2"/>
  <c r="AD714" i="2"/>
  <c r="AD600" i="2"/>
  <c r="AD614" i="2"/>
  <c r="AD644" i="2"/>
  <c r="AD725" i="2"/>
  <c r="AD723" i="2"/>
  <c r="AD688" i="2"/>
  <c r="AD665" i="2"/>
  <c r="AD711" i="2"/>
  <c r="AD718" i="2"/>
  <c r="AD671" i="2"/>
  <c r="AD724" i="2"/>
  <c r="AD626" i="2"/>
  <c r="AD641" i="2"/>
  <c r="AD596" i="2"/>
  <c r="AD689" i="2"/>
  <c r="AD729" i="2"/>
  <c r="AC559" i="2"/>
  <c r="AC566" i="2"/>
  <c r="AC602" i="2"/>
  <c r="AC130" i="2"/>
  <c r="AC386" i="2"/>
  <c r="AC535" i="2"/>
  <c r="AC326" i="2"/>
  <c r="AC526" i="2"/>
  <c r="AC587" i="2"/>
  <c r="AC338" i="2"/>
  <c r="AC316" i="2"/>
  <c r="AC495" i="2"/>
  <c r="AC247" i="2"/>
  <c r="AC149" i="2"/>
  <c r="AC684" i="2"/>
  <c r="AC170" i="2"/>
  <c r="AC115" i="2"/>
  <c r="AC384" i="2"/>
  <c r="AC483" i="2"/>
  <c r="AC667" i="2"/>
  <c r="AC481" i="2"/>
  <c r="AC56" i="2"/>
  <c r="AC334" i="2"/>
  <c r="AC409" i="2"/>
  <c r="AC237" i="2"/>
  <c r="AC26" i="2"/>
  <c r="AC164" i="2"/>
  <c r="AC183" i="2"/>
  <c r="AC531" i="2"/>
  <c r="AC660" i="2"/>
  <c r="AC337" i="2"/>
  <c r="AC127" i="2"/>
  <c r="AC90" i="2"/>
  <c r="AC655" i="2"/>
  <c r="AC53" i="2"/>
  <c r="AC663" i="2"/>
  <c r="AC150" i="2"/>
  <c r="AC618" i="2"/>
  <c r="AC89" i="2"/>
  <c r="AC342" i="2"/>
  <c r="AC8" i="2"/>
  <c r="AC95" i="2"/>
  <c r="AC564" i="2"/>
  <c r="AC28" i="2"/>
  <c r="AC445" i="2"/>
  <c r="AC291" i="2"/>
  <c r="AC217" i="2"/>
  <c r="AC578" i="2"/>
  <c r="AC405" i="2"/>
  <c r="AC328" i="2"/>
  <c r="AC55" i="2"/>
  <c r="AC206" i="2"/>
  <c r="AC171" i="2"/>
  <c r="AC637" i="2"/>
  <c r="AC118" i="2"/>
  <c r="AC522" i="2"/>
  <c r="AC390" i="2"/>
  <c r="AC196" i="2"/>
  <c r="AC491" i="2"/>
  <c r="AC136" i="2"/>
  <c r="AC86" i="2"/>
  <c r="AC569" i="2"/>
  <c r="AC353" i="2"/>
  <c r="AC433" i="2"/>
  <c r="AC352" i="2"/>
  <c r="AC458" i="2"/>
  <c r="AC442" i="2"/>
  <c r="AC307" i="2"/>
  <c r="AC219" i="2"/>
  <c r="AC199" i="2"/>
  <c r="AC417" i="2"/>
  <c r="AC165" i="2"/>
  <c r="AC294" i="2"/>
  <c r="AC408" i="2"/>
  <c r="AC82" i="2"/>
  <c r="AC479" i="2"/>
  <c r="AC162" i="2"/>
  <c r="AC309" i="2"/>
  <c r="AC3" i="2"/>
  <c r="AC473" i="2"/>
  <c r="AC201" i="2"/>
  <c r="AC501" i="2"/>
  <c r="AC266" i="2"/>
  <c r="AC320" i="2"/>
  <c r="AC148" i="2"/>
  <c r="AC267" i="2"/>
  <c r="AC234" i="2"/>
  <c r="AC108" i="2"/>
  <c r="AC51" i="2"/>
  <c r="AC12" i="2"/>
  <c r="AC607" i="2"/>
  <c r="AC9" i="2"/>
  <c r="AC362" i="2"/>
  <c r="AC639" i="2"/>
  <c r="AC403" i="2"/>
  <c r="AC48" i="2"/>
  <c r="AC278" i="2"/>
  <c r="AC330" i="2"/>
  <c r="AC54" i="2"/>
  <c r="AC5" i="2"/>
  <c r="AC332" i="2"/>
  <c r="AC235" i="2"/>
  <c r="AC399" i="2"/>
  <c r="AC157" i="2"/>
  <c r="AC311" i="2"/>
  <c r="AC163" i="2"/>
  <c r="AC179" i="2"/>
  <c r="AC211" i="2"/>
  <c r="AC256" i="2"/>
  <c r="AC524" i="2"/>
  <c r="AC259" i="2"/>
  <c r="AC582" i="2"/>
  <c r="AC101" i="2"/>
  <c r="AC41" i="2"/>
  <c r="AC228" i="2"/>
  <c r="AC427" i="2"/>
  <c r="AC146" i="2"/>
  <c r="AC562" i="2"/>
  <c r="AC370" i="2"/>
  <c r="AC700" i="2"/>
  <c r="AC181" i="2"/>
  <c r="AC324" i="2"/>
  <c r="AC515" i="2"/>
  <c r="AC43" i="2"/>
  <c r="AC227" i="2"/>
  <c r="AC257" i="2"/>
  <c r="AC290" i="2"/>
  <c r="AC475" i="2"/>
  <c r="AC279" i="2"/>
  <c r="AC550" i="2"/>
  <c r="AC187" i="2"/>
  <c r="AC375" i="2"/>
  <c r="AC189" i="2"/>
  <c r="AC447" i="2"/>
  <c r="AC243" i="2"/>
  <c r="AC16" i="2"/>
  <c r="AC173" i="2"/>
  <c r="AC44" i="2"/>
  <c r="AC397" i="2"/>
  <c r="AC275" i="2"/>
  <c r="AC249" i="2"/>
  <c r="AC439" i="2"/>
  <c r="AC719" i="2"/>
  <c r="AC242" i="2"/>
  <c r="AC378" i="2"/>
  <c r="AC690" i="2"/>
  <c r="AC77" i="2"/>
  <c r="AC192" i="2"/>
  <c r="AC238" i="2"/>
  <c r="AC381" i="2"/>
  <c r="AC191" i="2"/>
  <c r="AC81" i="2"/>
  <c r="AC107" i="2"/>
  <c r="AC359" i="2"/>
  <c r="AC17" i="2"/>
  <c r="AC2" i="2"/>
  <c r="AC450" i="2"/>
  <c r="AC517" i="2"/>
  <c r="AC29" i="2"/>
  <c r="AC601" i="2"/>
  <c r="AC142" i="2"/>
  <c r="AC87" i="2"/>
  <c r="AC251" i="2"/>
  <c r="AC606" i="2"/>
  <c r="AC465" i="2"/>
  <c r="AC499" i="2"/>
  <c r="AC443" i="2"/>
  <c r="AC632" i="2"/>
  <c r="AC542" i="2"/>
  <c r="AC572" i="2"/>
  <c r="AC604" i="2"/>
  <c r="AC523" i="2"/>
  <c r="AC592" i="2"/>
  <c r="AC202" i="2"/>
  <c r="AC654" i="2"/>
  <c r="AC534" i="2"/>
  <c r="AC167" i="2"/>
  <c r="AC180" i="2"/>
  <c r="AC360" i="2"/>
  <c r="AC218" i="2"/>
  <c r="AC185" i="2"/>
  <c r="AC31" i="2"/>
  <c r="AC194" i="2"/>
  <c r="AC21" i="2"/>
  <c r="AC610" i="2"/>
  <c r="AC573" i="2"/>
  <c r="AC413" i="2"/>
  <c r="AC661" i="2"/>
  <c r="AC333" i="2"/>
  <c r="AC297" i="2"/>
  <c r="AC659" i="2"/>
  <c r="AC400" i="2"/>
  <c r="AC620" i="2"/>
  <c r="AC66" i="2"/>
  <c r="AC454" i="2"/>
  <c r="AC92" i="2"/>
  <c r="AC568" i="2"/>
  <c r="AC628" i="2"/>
  <c r="AC404" i="2"/>
  <c r="AC215" i="2"/>
  <c r="AC452" i="2"/>
  <c r="AC208" i="2"/>
  <c r="AC396" i="2"/>
  <c r="AC552" i="2"/>
  <c r="AC258" i="2"/>
  <c r="AC486" i="2"/>
  <c r="AC647" i="2"/>
  <c r="AC371" i="2"/>
  <c r="AC356" i="2"/>
  <c r="AC75" i="2"/>
  <c r="AC503" i="2"/>
  <c r="AC182" i="2"/>
  <c r="AC245" i="2"/>
  <c r="AC488" i="2"/>
  <c r="AC84" i="2"/>
  <c r="AC502" i="2"/>
  <c r="AC93" i="2"/>
  <c r="AC570" i="2"/>
  <c r="AC168" i="2"/>
  <c r="AC216" i="2"/>
  <c r="AC521" i="2"/>
  <c r="AC49" i="2"/>
  <c r="AC395" i="2"/>
  <c r="AC327" i="2"/>
  <c r="AC248" i="2"/>
  <c r="AC285" i="2"/>
  <c r="AC112" i="2"/>
  <c r="AC544" i="2"/>
  <c r="AC430" i="2"/>
  <c r="AC668" i="2"/>
  <c r="AC50" i="2"/>
  <c r="AC583" i="2"/>
  <c r="AC533" i="2"/>
  <c r="AC721" i="2"/>
  <c r="AC622" i="2"/>
  <c r="AC293" i="2"/>
  <c r="AC529" i="2"/>
  <c r="AC314" i="2"/>
  <c r="AC62" i="2"/>
  <c r="AC166" i="2"/>
  <c r="AC449" i="2"/>
  <c r="AC687" i="2"/>
  <c r="AC708" i="2"/>
  <c r="AC272" i="2"/>
  <c r="AC536" i="2"/>
  <c r="AC276" i="2"/>
  <c r="AC322" i="2"/>
  <c r="AC176" i="2"/>
  <c r="AC15" i="2"/>
  <c r="AC221" i="2"/>
  <c r="AC455" i="2"/>
  <c r="AC151" i="2"/>
  <c r="AC319" i="2"/>
  <c r="AC210" i="2"/>
  <c r="AC91" i="2"/>
  <c r="AC379" i="2"/>
  <c r="AC554" i="2"/>
  <c r="AC64" i="2"/>
  <c r="AC545" i="2"/>
  <c r="AC331" i="2"/>
  <c r="AC354" i="2"/>
  <c r="AC20" i="2"/>
  <c r="AC646" i="2"/>
  <c r="AC581" i="2"/>
  <c r="AC298" i="2"/>
  <c r="AC344" i="2"/>
  <c r="AC134" i="2"/>
  <c r="AC411" i="2"/>
  <c r="AC446" i="2"/>
  <c r="AC69" i="2"/>
  <c r="AC376" i="2"/>
  <c r="AC203" i="2"/>
  <c r="AC565" i="2"/>
  <c r="AC579" i="2"/>
  <c r="AC143" i="2"/>
  <c r="AC34" i="2"/>
  <c r="AC437" i="2"/>
  <c r="AC472" i="2"/>
  <c r="AC160" i="2"/>
  <c r="AC301" i="2"/>
  <c r="AC96" i="2"/>
  <c r="AC262" i="2"/>
  <c r="AC265" i="2"/>
  <c r="AC520" i="2"/>
  <c r="AC709" i="2"/>
  <c r="AC32" i="2"/>
  <c r="AC85" i="2"/>
  <c r="AC277" i="2"/>
  <c r="AC609" i="2"/>
  <c r="AC45" i="2"/>
  <c r="AC121" i="2"/>
  <c r="AC563" i="2"/>
  <c r="AC152" i="2"/>
  <c r="AC123" i="2"/>
  <c r="AC6" i="2"/>
  <c r="AC46" i="2"/>
  <c r="AC302" i="2"/>
  <c r="AC94" i="2"/>
  <c r="AC492" i="2"/>
  <c r="AC553" i="2"/>
  <c r="AC643" i="2"/>
  <c r="AC200" i="2"/>
  <c r="AC460" i="2"/>
  <c r="AC260" i="2"/>
  <c r="AC226" i="2"/>
  <c r="AC303" i="2"/>
  <c r="AC252" i="2"/>
  <c r="AC340" i="2"/>
  <c r="AC440" i="2"/>
  <c r="AC144" i="2"/>
  <c r="AC546" i="2"/>
  <c r="AC255" i="2"/>
  <c r="AC335" i="2"/>
  <c r="AC662" i="2"/>
  <c r="AC190" i="2"/>
  <c r="AC122" i="2"/>
  <c r="AC441" i="2"/>
  <c r="AC220" i="2"/>
  <c r="AC692" i="2"/>
  <c r="AC125" i="2"/>
  <c r="AC63" i="2"/>
  <c r="AC224" i="2"/>
  <c r="AC67" i="2"/>
  <c r="AC464" i="2"/>
  <c r="AC102" i="2"/>
  <c r="AC585" i="2"/>
  <c r="AC470" i="2"/>
  <c r="AC586" i="2"/>
  <c r="AC36" i="2"/>
  <c r="AC47" i="2"/>
  <c r="AC174" i="2"/>
  <c r="AC649" i="2"/>
  <c r="AC407" i="2"/>
  <c r="AC584" i="2"/>
  <c r="AC715" i="2"/>
  <c r="AC57" i="2"/>
  <c r="AC10" i="2"/>
  <c r="AC42" i="2"/>
  <c r="AC664" i="2"/>
  <c r="AC336" i="2"/>
  <c r="AC487" i="2"/>
  <c r="AC705" i="2"/>
  <c r="AC467" i="2"/>
  <c r="AC19" i="2"/>
  <c r="AC73" i="2"/>
  <c r="AC116" i="2"/>
  <c r="AC494" i="2"/>
  <c r="AC329" i="2"/>
  <c r="AC145" i="2"/>
  <c r="AC305" i="2"/>
  <c r="AC431" i="2"/>
  <c r="AC677" i="2"/>
  <c r="AC186" i="2"/>
  <c r="AC525" i="2"/>
  <c r="AC551" i="2"/>
  <c r="AC137" i="2"/>
  <c r="AC532" i="2"/>
  <c r="AC250" i="2"/>
  <c r="AC350" i="2"/>
  <c r="AC577" i="2"/>
  <c r="AC304" i="2"/>
  <c r="AC611" i="2"/>
  <c r="AC323" i="2"/>
  <c r="AC147" i="2"/>
  <c r="AC383" i="2"/>
  <c r="AC244" i="2"/>
  <c r="AC135" i="2"/>
  <c r="AC505" i="2"/>
  <c r="AC106" i="2"/>
  <c r="AC670" i="2"/>
  <c r="AC694" i="2"/>
  <c r="AC299" i="2"/>
  <c r="AC158" i="2"/>
  <c r="AC414" i="2"/>
  <c r="AC177" i="2"/>
  <c r="AC428" i="2"/>
  <c r="AC510" i="2"/>
  <c r="AC598" i="2"/>
  <c r="AC625" i="2"/>
  <c r="AC117" i="2"/>
  <c r="AC364" i="2"/>
  <c r="AC246" i="2"/>
  <c r="AC296" i="2"/>
  <c r="AC448" i="2"/>
  <c r="AC178" i="2"/>
  <c r="AC253" i="2"/>
  <c r="AC129" i="2"/>
  <c r="AC695" i="2"/>
  <c r="AC37" i="2"/>
  <c r="AC126" i="2"/>
  <c r="AC421" i="2"/>
  <c r="AC110" i="2"/>
  <c r="AC24" i="2"/>
  <c r="AC232" i="2"/>
  <c r="AC105" i="2"/>
  <c r="AC119" i="2"/>
  <c r="AC72" i="2"/>
  <c r="AC388" i="2"/>
  <c r="AC365" i="2"/>
  <c r="AC59" i="2"/>
  <c r="AC642" i="2"/>
  <c r="AC27" i="2"/>
  <c r="AC392" i="2"/>
  <c r="AC195" i="2"/>
  <c r="AC367" i="2"/>
  <c r="AC469" i="2"/>
  <c r="AC213" i="2"/>
  <c r="AC22" i="2"/>
  <c r="AC254" i="2"/>
  <c r="AC589" i="2"/>
  <c r="AC489" i="2"/>
  <c r="AC7" i="2"/>
  <c r="AC310" i="2"/>
  <c r="AC14" i="2"/>
  <c r="AC456" i="2"/>
  <c r="AC193" i="2"/>
  <c r="AC214" i="2"/>
  <c r="AC731" i="2"/>
  <c r="AC313" i="2"/>
  <c r="AC222" i="2"/>
  <c r="AC656" i="2"/>
  <c r="AC184" i="2"/>
  <c r="AC516" i="2"/>
  <c r="AC476" i="2"/>
  <c r="AC83" i="2"/>
  <c r="AC613" i="2"/>
  <c r="AC128" i="2"/>
  <c r="AC612" i="2"/>
  <c r="AC65" i="2"/>
  <c r="AC120" i="2"/>
  <c r="AC11" i="2"/>
  <c r="AC281" i="2"/>
  <c r="AC155" i="2"/>
  <c r="AC345" i="2"/>
  <c r="AC385" i="2"/>
  <c r="AC682" i="2"/>
  <c r="AC629" i="2"/>
  <c r="AC241" i="2"/>
  <c r="AC457" i="2"/>
  <c r="AC683" i="2"/>
  <c r="AC429" i="2"/>
  <c r="AC361" i="2"/>
  <c r="AC389" i="2"/>
  <c r="AC225" i="2"/>
  <c r="AC369" i="2"/>
  <c r="AC104" i="2"/>
  <c r="AC416" i="2"/>
  <c r="AC4" i="2"/>
  <c r="AC263" i="2"/>
  <c r="AC207" i="2"/>
  <c r="AC432" i="2"/>
  <c r="AC98" i="2"/>
  <c r="AC727" i="2"/>
  <c r="AC141" i="2"/>
  <c r="AC18" i="2"/>
  <c r="AC175" i="2"/>
  <c r="AC60" i="2"/>
  <c r="AC543" i="2"/>
  <c r="AC38" i="2"/>
  <c r="AC537" i="2"/>
  <c r="AC315" i="2"/>
  <c r="AC355" i="2"/>
  <c r="AC197" i="2"/>
  <c r="AC287" i="2"/>
  <c r="AC426" i="2"/>
  <c r="AC627" i="2"/>
  <c r="AC380" i="2"/>
  <c r="AC726" i="2"/>
  <c r="AC346" i="2"/>
  <c r="AC461" i="2"/>
  <c r="AC349" i="2"/>
  <c r="AC636" i="2"/>
  <c r="AC172" i="2"/>
  <c r="AC124" i="2"/>
  <c r="AC732" i="2"/>
  <c r="AC463" i="2"/>
  <c r="AC549" i="2"/>
  <c r="AC615" i="2"/>
  <c r="AC497" i="2"/>
  <c r="AC114" i="2"/>
  <c r="AC680" i="2"/>
  <c r="AC674" i="2"/>
  <c r="AC412" i="2"/>
  <c r="AC471" i="2"/>
  <c r="AC13" i="2"/>
  <c r="AC325" i="2"/>
  <c r="AC283" i="2"/>
  <c r="AC605" i="2"/>
  <c r="AC485" i="2"/>
  <c r="AC23" i="2"/>
  <c r="AC418" i="2"/>
  <c r="AC630" i="2"/>
  <c r="AC701" i="2"/>
  <c r="AC133" i="2"/>
  <c r="AC231" i="2"/>
  <c r="AC169" i="2"/>
  <c r="AC513" i="2"/>
  <c r="AC669" i="2"/>
  <c r="AC280" i="2"/>
  <c r="AC528" i="2"/>
  <c r="AC415" i="2"/>
  <c r="AC373" i="2"/>
  <c r="AC451" i="2"/>
  <c r="AC477" i="2"/>
  <c r="AC498" i="2"/>
  <c r="AC733" i="2"/>
  <c r="AC391" i="2"/>
  <c r="AC593" i="2"/>
  <c r="AC634" i="2"/>
  <c r="AC25" i="2"/>
  <c r="AC68" i="2"/>
  <c r="AC696" i="2"/>
  <c r="AC205" i="2"/>
  <c r="AC282" i="2"/>
  <c r="AC406" i="2"/>
  <c r="AC161" i="2"/>
  <c r="AC398" i="2"/>
  <c r="AC198" i="2"/>
  <c r="AC435" i="2"/>
  <c r="AC500" i="2"/>
  <c r="AC273" i="2"/>
  <c r="AC153" i="2"/>
  <c r="AC88" i="2"/>
  <c r="AC599" i="2"/>
  <c r="AC597" i="2"/>
  <c r="AC269" i="2"/>
  <c r="AC358" i="2"/>
  <c r="AC459" i="2"/>
  <c r="AC468" i="2"/>
  <c r="AC80" i="2"/>
  <c r="AC109" i="2"/>
  <c r="AC511" i="2"/>
  <c r="AC616" i="2"/>
  <c r="AC30" i="2"/>
  <c r="AC374" i="2"/>
  <c r="AC229" i="2"/>
  <c r="AC78" i="2"/>
  <c r="AC70" i="2"/>
  <c r="AC539" i="2"/>
  <c r="AC624" i="2"/>
  <c r="AC575" i="2"/>
  <c r="AC645" i="2"/>
  <c r="AC39" i="2"/>
  <c r="AC474" i="2"/>
  <c r="AC514" i="2"/>
  <c r="AC519" i="2"/>
  <c r="AC35" i="2"/>
  <c r="AC490" i="2"/>
  <c r="AC268" i="2"/>
  <c r="AC74" i="2"/>
  <c r="AC204" i="2"/>
  <c r="AC52" i="2"/>
  <c r="AC675" i="2"/>
  <c r="AC236" i="2"/>
  <c r="AC482" i="2"/>
  <c r="AC394" i="2"/>
  <c r="AC295" i="2"/>
  <c r="AC61" i="2"/>
  <c r="AC648" i="2"/>
  <c r="AC292" i="2"/>
  <c r="AC33" i="2"/>
  <c r="AC274" i="2"/>
  <c r="AC363" i="2"/>
  <c r="AC699" i="2"/>
  <c r="AC508" i="2"/>
  <c r="AC438" i="2"/>
  <c r="AC261" i="2"/>
  <c r="AC321" i="2"/>
  <c r="AC131" i="2"/>
  <c r="AC652" i="2"/>
  <c r="AC444" i="2"/>
  <c r="AC40" i="2"/>
  <c r="AC720" i="2"/>
  <c r="AC650" i="2"/>
  <c r="AC672" i="2"/>
  <c r="AC480" i="2"/>
  <c r="AC423" i="2"/>
  <c r="AC366" i="2"/>
  <c r="AC693" i="2"/>
  <c r="AC159" i="2"/>
  <c r="AC341" i="2"/>
  <c r="AC223" i="2"/>
  <c r="AC209" i="2"/>
  <c r="AC676" i="2"/>
  <c r="AC111" i="2"/>
  <c r="AC99" i="2"/>
  <c r="AC698" i="2"/>
  <c r="AC339" i="2"/>
  <c r="AC140" i="2"/>
  <c r="AC71" i="2"/>
  <c r="AC679" i="2"/>
  <c r="AC103" i="2"/>
  <c r="AC591" i="2"/>
  <c r="AC100" i="2"/>
  <c r="AC76" i="2"/>
  <c r="AC506" i="2"/>
  <c r="AC58" i="2"/>
  <c r="AC139" i="2"/>
  <c r="AC270" i="2"/>
  <c r="AC557" i="2"/>
  <c r="AC478" i="2"/>
  <c r="AC401" i="2"/>
  <c r="AC271" i="2"/>
  <c r="AC239" i="2"/>
  <c r="AC730" i="2"/>
  <c r="AC132" i="2"/>
  <c r="AC504" i="2"/>
  <c r="AC240" i="2"/>
  <c r="AC704" i="2"/>
  <c r="AC368" i="2"/>
  <c r="AC538" i="2"/>
  <c r="AC651" i="2"/>
  <c r="AC289" i="2"/>
  <c r="AC633" i="2"/>
  <c r="AC706" i="2"/>
  <c r="AC509" i="2"/>
  <c r="AC422" i="2"/>
  <c r="AC351" i="2"/>
  <c r="AC347" i="2"/>
  <c r="AC697" i="2"/>
  <c r="AC154" i="2"/>
  <c r="AC608" i="2"/>
  <c r="AC576" i="2"/>
  <c r="AC673" i="2"/>
  <c r="AC681" i="2"/>
  <c r="AC372" i="2"/>
  <c r="AC710" i="2"/>
  <c r="AC571" i="2"/>
  <c r="AC300" i="2"/>
  <c r="AC97" i="2"/>
  <c r="AC685" i="2"/>
  <c r="AC580" i="2"/>
  <c r="AC264" i="2"/>
  <c r="AC594" i="2"/>
  <c r="AC496" i="2"/>
  <c r="AC631" i="2"/>
  <c r="AC735" i="2"/>
  <c r="AC588" i="2"/>
  <c r="AC548" i="2"/>
  <c r="AC318" i="2"/>
  <c r="AC558" i="2"/>
  <c r="AC357" i="2"/>
  <c r="AC702" i="2"/>
  <c r="AC653" i="2"/>
  <c r="AC343" i="2"/>
  <c r="AC377" i="2"/>
  <c r="AC308" i="2"/>
  <c r="AC424" i="2"/>
  <c r="AC138" i="2"/>
  <c r="AC113" i="2"/>
  <c r="AC233" i="2"/>
  <c r="AC410" i="2"/>
  <c r="AC595" i="2"/>
  <c r="AC317" i="2"/>
  <c r="AC79" i="2"/>
  <c r="AC728" i="2"/>
  <c r="AC555" i="2"/>
  <c r="AC561" i="2"/>
  <c r="AC348" i="2"/>
  <c r="AC312" i="2"/>
  <c r="AC212" i="2"/>
  <c r="AC286" i="2"/>
  <c r="AC462" i="2"/>
  <c r="AC188" i="2"/>
  <c r="AC590" i="2"/>
  <c r="AC686" i="2"/>
  <c r="AC484" i="2"/>
  <c r="AC420" i="2"/>
  <c r="AC603" i="2"/>
  <c r="AC453" i="2"/>
  <c r="AC560" i="2"/>
  <c r="AC518" i="2"/>
  <c r="AC507" i="2"/>
  <c r="AC547" i="2"/>
  <c r="AC156" i="2"/>
  <c r="AC640" i="2"/>
  <c r="AC567" i="2"/>
  <c r="AC284" i="2"/>
  <c r="AC635" i="2"/>
  <c r="AC541" i="2"/>
  <c r="AC436" i="2"/>
  <c r="AC466" i="2"/>
  <c r="AC527" i="2"/>
  <c r="AC419" i="2"/>
  <c r="AC288" i="2"/>
  <c r="AC703" i="2"/>
  <c r="AC306" i="2"/>
  <c r="AC512" i="2"/>
  <c r="AC716" i="2"/>
  <c r="AC707" i="2"/>
  <c r="AC382" i="2"/>
  <c r="AC678" i="2"/>
  <c r="AC540" i="2"/>
  <c r="AC387" i="2"/>
  <c r="AC402" i="2"/>
  <c r="AC393" i="2"/>
  <c r="AC230" i="2"/>
  <c r="AC493" i="2"/>
  <c r="AC434" i="2"/>
  <c r="AC638" i="2"/>
  <c r="AC619" i="2"/>
  <c r="AC574" i="2"/>
  <c r="AC712" i="2"/>
  <c r="AC621" i="2"/>
  <c r="AC717" i="2"/>
  <c r="AC722" i="2"/>
  <c r="AC556" i="2"/>
  <c r="AC425" i="2"/>
  <c r="AC530" i="2"/>
  <c r="AC666" i="2"/>
  <c r="AC734" i="2"/>
  <c r="AC658" i="2"/>
  <c r="AC713" i="2"/>
  <c r="AC657" i="2"/>
  <c r="AC623" i="2"/>
  <c r="AC617" i="2"/>
  <c r="AC691" i="2"/>
  <c r="AC714" i="2"/>
  <c r="AC600" i="2"/>
  <c r="AC614" i="2"/>
  <c r="AC644" i="2"/>
  <c r="AC725" i="2"/>
  <c r="AC723" i="2"/>
  <c r="AC688" i="2"/>
  <c r="AC665" i="2"/>
  <c r="AC711" i="2"/>
  <c r="AC718" i="2"/>
  <c r="AC671" i="2"/>
  <c r="AC724" i="2"/>
  <c r="AC626" i="2"/>
  <c r="AC641" i="2"/>
  <c r="AC596" i="2"/>
  <c r="AC689" i="2"/>
  <c r="AC729" i="2"/>
  <c r="U559" i="2"/>
  <c r="U566" i="2"/>
  <c r="U602" i="2"/>
  <c r="U130" i="2"/>
  <c r="U386" i="2"/>
  <c r="U535" i="2"/>
  <c r="U326" i="2"/>
  <c r="U526" i="2"/>
  <c r="U587" i="2"/>
  <c r="U338" i="2"/>
  <c r="U316" i="2"/>
  <c r="U495" i="2"/>
  <c r="U247" i="2"/>
  <c r="U149" i="2"/>
  <c r="U684" i="2"/>
  <c r="U170" i="2"/>
  <c r="U115" i="2"/>
  <c r="U384" i="2"/>
  <c r="U483" i="2"/>
  <c r="U667" i="2"/>
  <c r="U481" i="2"/>
  <c r="U56" i="2"/>
  <c r="U334" i="2"/>
  <c r="U409" i="2"/>
  <c r="U237" i="2"/>
  <c r="U26" i="2"/>
  <c r="U164" i="2"/>
  <c r="U183" i="2"/>
  <c r="U531" i="2"/>
  <c r="U660" i="2"/>
  <c r="U337" i="2"/>
  <c r="U127" i="2"/>
  <c r="U90" i="2"/>
  <c r="U655" i="2"/>
  <c r="U53" i="2"/>
  <c r="U663" i="2"/>
  <c r="U150" i="2"/>
  <c r="U618" i="2"/>
  <c r="U89" i="2"/>
  <c r="U342" i="2"/>
  <c r="U8" i="2"/>
  <c r="U95" i="2"/>
  <c r="U564" i="2"/>
  <c r="U28" i="2"/>
  <c r="U445" i="2"/>
  <c r="U291" i="2"/>
  <c r="U217" i="2"/>
  <c r="U578" i="2"/>
  <c r="U405" i="2"/>
  <c r="U328" i="2"/>
  <c r="U55" i="2"/>
  <c r="U206" i="2"/>
  <c r="U171" i="2"/>
  <c r="U637" i="2"/>
  <c r="U118" i="2"/>
  <c r="U522" i="2"/>
  <c r="U390" i="2"/>
  <c r="U196" i="2"/>
  <c r="U491" i="2"/>
  <c r="U136" i="2"/>
  <c r="U86" i="2"/>
  <c r="U569" i="2"/>
  <c r="U353" i="2"/>
  <c r="U433" i="2"/>
  <c r="U352" i="2"/>
  <c r="U458" i="2"/>
  <c r="U442" i="2"/>
  <c r="U307" i="2"/>
  <c r="U219" i="2"/>
  <c r="U199" i="2"/>
  <c r="U417" i="2"/>
  <c r="U165" i="2"/>
  <c r="U294" i="2"/>
  <c r="U408" i="2"/>
  <c r="U82" i="2"/>
  <c r="U479" i="2"/>
  <c r="U162" i="2"/>
  <c r="U309" i="2"/>
  <c r="U3" i="2"/>
  <c r="U473" i="2"/>
  <c r="U201" i="2"/>
  <c r="U501" i="2"/>
  <c r="U266" i="2"/>
  <c r="U320" i="2"/>
  <c r="U148" i="2"/>
  <c r="U267" i="2"/>
  <c r="U234" i="2"/>
  <c r="U108" i="2"/>
  <c r="U51" i="2"/>
  <c r="U12" i="2"/>
  <c r="U607" i="2"/>
  <c r="U9" i="2"/>
  <c r="U362" i="2"/>
  <c r="U639" i="2"/>
  <c r="U403" i="2"/>
  <c r="U48" i="2"/>
  <c r="U278" i="2"/>
  <c r="U330" i="2"/>
  <c r="U54" i="2"/>
  <c r="U5" i="2"/>
  <c r="U332" i="2"/>
  <c r="U235" i="2"/>
  <c r="U399" i="2"/>
  <c r="U157" i="2"/>
  <c r="U311" i="2"/>
  <c r="U163" i="2"/>
  <c r="U179" i="2"/>
  <c r="U211" i="2"/>
  <c r="U256" i="2"/>
  <c r="U524" i="2"/>
  <c r="U259" i="2"/>
  <c r="U582" i="2"/>
  <c r="U101" i="2"/>
  <c r="U41" i="2"/>
  <c r="U228" i="2"/>
  <c r="U427" i="2"/>
  <c r="U146" i="2"/>
  <c r="U562" i="2"/>
  <c r="U370" i="2"/>
  <c r="U700" i="2"/>
  <c r="U181" i="2"/>
  <c r="U324" i="2"/>
  <c r="U515" i="2"/>
  <c r="U43" i="2"/>
  <c r="U227" i="2"/>
  <c r="U257" i="2"/>
  <c r="U290" i="2"/>
  <c r="U475" i="2"/>
  <c r="U279" i="2"/>
  <c r="U550" i="2"/>
  <c r="U187" i="2"/>
  <c r="U375" i="2"/>
  <c r="U189" i="2"/>
  <c r="U447" i="2"/>
  <c r="U243" i="2"/>
  <c r="U16" i="2"/>
  <c r="U173" i="2"/>
  <c r="U44" i="2"/>
  <c r="U397" i="2"/>
  <c r="U275" i="2"/>
  <c r="U249" i="2"/>
  <c r="U439" i="2"/>
  <c r="U719" i="2"/>
  <c r="U242" i="2"/>
  <c r="U378" i="2"/>
  <c r="U690" i="2"/>
  <c r="U77" i="2"/>
  <c r="U192" i="2"/>
  <c r="U238" i="2"/>
  <c r="U381" i="2"/>
  <c r="U191" i="2"/>
  <c r="U81" i="2"/>
  <c r="U107" i="2"/>
  <c r="U359" i="2"/>
  <c r="U17" i="2"/>
  <c r="U2" i="2"/>
  <c r="U450" i="2"/>
  <c r="U517" i="2"/>
  <c r="U29" i="2"/>
  <c r="U601" i="2"/>
  <c r="U142" i="2"/>
  <c r="U87" i="2"/>
  <c r="U251" i="2"/>
  <c r="U606" i="2"/>
  <c r="U465" i="2"/>
  <c r="U499" i="2"/>
  <c r="U443" i="2"/>
  <c r="U632" i="2"/>
  <c r="U542" i="2"/>
  <c r="U572" i="2"/>
  <c r="U604" i="2"/>
  <c r="U523" i="2"/>
  <c r="U592" i="2"/>
  <c r="U202" i="2"/>
  <c r="U654" i="2"/>
  <c r="U534" i="2"/>
  <c r="U167" i="2"/>
  <c r="U180" i="2"/>
  <c r="U360" i="2"/>
  <c r="U218" i="2"/>
  <c r="U185" i="2"/>
  <c r="U31" i="2"/>
  <c r="U194" i="2"/>
  <c r="U21" i="2"/>
  <c r="U610" i="2"/>
  <c r="U573" i="2"/>
  <c r="U413" i="2"/>
  <c r="U661" i="2"/>
  <c r="U333" i="2"/>
  <c r="U297" i="2"/>
  <c r="U659" i="2"/>
  <c r="U400" i="2"/>
  <c r="U620" i="2"/>
  <c r="U66" i="2"/>
  <c r="U454" i="2"/>
  <c r="U92" i="2"/>
  <c r="U568" i="2"/>
  <c r="U628" i="2"/>
  <c r="U404" i="2"/>
  <c r="U215" i="2"/>
  <c r="U452" i="2"/>
  <c r="U208" i="2"/>
  <c r="U396" i="2"/>
  <c r="U552" i="2"/>
  <c r="U258" i="2"/>
  <c r="U486" i="2"/>
  <c r="U647" i="2"/>
  <c r="U371" i="2"/>
  <c r="U356" i="2"/>
  <c r="U75" i="2"/>
  <c r="U503" i="2"/>
  <c r="U182" i="2"/>
  <c r="U245" i="2"/>
  <c r="U488" i="2"/>
  <c r="U84" i="2"/>
  <c r="U502" i="2"/>
  <c r="U93" i="2"/>
  <c r="U570" i="2"/>
  <c r="U168" i="2"/>
  <c r="U216" i="2"/>
  <c r="U521" i="2"/>
  <c r="U49" i="2"/>
  <c r="U395" i="2"/>
  <c r="U327" i="2"/>
  <c r="U248" i="2"/>
  <c r="U285" i="2"/>
  <c r="U112" i="2"/>
  <c r="U544" i="2"/>
  <c r="U430" i="2"/>
  <c r="U668" i="2"/>
  <c r="U50" i="2"/>
  <c r="U583" i="2"/>
  <c r="U533" i="2"/>
  <c r="U721" i="2"/>
  <c r="U622" i="2"/>
  <c r="U293" i="2"/>
  <c r="U529" i="2"/>
  <c r="U314" i="2"/>
  <c r="U62" i="2"/>
  <c r="U166" i="2"/>
  <c r="U449" i="2"/>
  <c r="U687" i="2"/>
  <c r="U708" i="2"/>
  <c r="U272" i="2"/>
  <c r="U536" i="2"/>
  <c r="U276" i="2"/>
  <c r="U322" i="2"/>
  <c r="U176" i="2"/>
  <c r="U15" i="2"/>
  <c r="U221" i="2"/>
  <c r="U455" i="2"/>
  <c r="U151" i="2"/>
  <c r="U319" i="2"/>
  <c r="U210" i="2"/>
  <c r="U91" i="2"/>
  <c r="U379" i="2"/>
  <c r="U554" i="2"/>
  <c r="U64" i="2"/>
  <c r="U545" i="2"/>
  <c r="U331" i="2"/>
  <c r="U354" i="2"/>
  <c r="U20" i="2"/>
  <c r="U646" i="2"/>
  <c r="U581" i="2"/>
  <c r="U298" i="2"/>
  <c r="U344" i="2"/>
  <c r="U134" i="2"/>
  <c r="U411" i="2"/>
  <c r="U446" i="2"/>
  <c r="U69" i="2"/>
  <c r="U376" i="2"/>
  <c r="U203" i="2"/>
  <c r="U565" i="2"/>
  <c r="U579" i="2"/>
  <c r="U143" i="2"/>
  <c r="U34" i="2"/>
  <c r="U437" i="2"/>
  <c r="U472" i="2"/>
  <c r="U160" i="2"/>
  <c r="U301" i="2"/>
  <c r="U96" i="2"/>
  <c r="U262" i="2"/>
  <c r="U265" i="2"/>
  <c r="U520" i="2"/>
  <c r="U709" i="2"/>
  <c r="U32" i="2"/>
  <c r="U85" i="2"/>
  <c r="U277" i="2"/>
  <c r="U609" i="2"/>
  <c r="U45" i="2"/>
  <c r="U121" i="2"/>
  <c r="U563" i="2"/>
  <c r="U152" i="2"/>
  <c r="U123" i="2"/>
  <c r="U6" i="2"/>
  <c r="U46" i="2"/>
  <c r="U302" i="2"/>
  <c r="U94" i="2"/>
  <c r="U492" i="2"/>
  <c r="U553" i="2"/>
  <c r="U643" i="2"/>
  <c r="U200" i="2"/>
  <c r="U460" i="2"/>
  <c r="U260" i="2"/>
  <c r="U226" i="2"/>
  <c r="U303" i="2"/>
  <c r="U252" i="2"/>
  <c r="U340" i="2"/>
  <c r="U440" i="2"/>
  <c r="U144" i="2"/>
  <c r="U546" i="2"/>
  <c r="U255" i="2"/>
  <c r="U335" i="2"/>
  <c r="U662" i="2"/>
  <c r="U190" i="2"/>
  <c r="U122" i="2"/>
  <c r="U441" i="2"/>
  <c r="U220" i="2"/>
  <c r="U692" i="2"/>
  <c r="U125" i="2"/>
  <c r="U63" i="2"/>
  <c r="U224" i="2"/>
  <c r="U67" i="2"/>
  <c r="U464" i="2"/>
  <c r="U102" i="2"/>
  <c r="U585" i="2"/>
  <c r="U470" i="2"/>
  <c r="U586" i="2"/>
  <c r="U36" i="2"/>
  <c r="U47" i="2"/>
  <c r="U174" i="2"/>
  <c r="U649" i="2"/>
  <c r="U407" i="2"/>
  <c r="U584" i="2"/>
  <c r="U715" i="2"/>
  <c r="U57" i="2"/>
  <c r="U10" i="2"/>
  <c r="U42" i="2"/>
  <c r="U664" i="2"/>
  <c r="U336" i="2"/>
  <c r="U487" i="2"/>
  <c r="U705" i="2"/>
  <c r="U467" i="2"/>
  <c r="U19" i="2"/>
  <c r="U73" i="2"/>
  <c r="U116" i="2"/>
  <c r="U494" i="2"/>
  <c r="U329" i="2"/>
  <c r="U145" i="2"/>
  <c r="U305" i="2"/>
  <c r="U431" i="2"/>
  <c r="U677" i="2"/>
  <c r="U186" i="2"/>
  <c r="U525" i="2"/>
  <c r="U551" i="2"/>
  <c r="U137" i="2"/>
  <c r="U532" i="2"/>
  <c r="U250" i="2"/>
  <c r="U350" i="2"/>
  <c r="U577" i="2"/>
  <c r="U304" i="2"/>
  <c r="U611" i="2"/>
  <c r="U323" i="2"/>
  <c r="U147" i="2"/>
  <c r="U383" i="2"/>
  <c r="U244" i="2"/>
  <c r="U135" i="2"/>
  <c r="U505" i="2"/>
  <c r="U106" i="2"/>
  <c r="U670" i="2"/>
  <c r="U694" i="2"/>
  <c r="U299" i="2"/>
  <c r="U158" i="2"/>
  <c r="U414" i="2"/>
  <c r="U177" i="2"/>
  <c r="U428" i="2"/>
  <c r="U510" i="2"/>
  <c r="U598" i="2"/>
  <c r="U625" i="2"/>
  <c r="U117" i="2"/>
  <c r="U364" i="2"/>
  <c r="U246" i="2"/>
  <c r="U296" i="2"/>
  <c r="U448" i="2"/>
  <c r="U178" i="2"/>
  <c r="U253" i="2"/>
  <c r="U129" i="2"/>
  <c r="U695" i="2"/>
  <c r="U37" i="2"/>
  <c r="U126" i="2"/>
  <c r="U421" i="2"/>
  <c r="U110" i="2"/>
  <c r="U24" i="2"/>
  <c r="U232" i="2"/>
  <c r="U105" i="2"/>
  <c r="U119" i="2"/>
  <c r="U72" i="2"/>
  <c r="U388" i="2"/>
  <c r="U365" i="2"/>
  <c r="U59" i="2"/>
  <c r="U642" i="2"/>
  <c r="U27" i="2"/>
  <c r="U392" i="2"/>
  <c r="U195" i="2"/>
  <c r="U367" i="2"/>
  <c r="U469" i="2"/>
  <c r="U213" i="2"/>
  <c r="U22" i="2"/>
  <c r="U254" i="2"/>
  <c r="U589" i="2"/>
  <c r="U489" i="2"/>
  <c r="U7" i="2"/>
  <c r="U310" i="2"/>
  <c r="U14" i="2"/>
  <c r="U456" i="2"/>
  <c r="U193" i="2"/>
  <c r="U214" i="2"/>
  <c r="U731" i="2"/>
  <c r="U313" i="2"/>
  <c r="U222" i="2"/>
  <c r="U656" i="2"/>
  <c r="U184" i="2"/>
  <c r="U516" i="2"/>
  <c r="U476" i="2"/>
  <c r="U83" i="2"/>
  <c r="U613" i="2"/>
  <c r="U128" i="2"/>
  <c r="U612" i="2"/>
  <c r="U65" i="2"/>
  <c r="U120" i="2"/>
  <c r="U11" i="2"/>
  <c r="U281" i="2"/>
  <c r="U155" i="2"/>
  <c r="U345" i="2"/>
  <c r="U385" i="2"/>
  <c r="U682" i="2"/>
  <c r="U629" i="2"/>
  <c r="U241" i="2"/>
  <c r="U457" i="2"/>
  <c r="U683" i="2"/>
  <c r="U429" i="2"/>
  <c r="U361" i="2"/>
  <c r="U389" i="2"/>
  <c r="U225" i="2"/>
  <c r="U369" i="2"/>
  <c r="U104" i="2"/>
  <c r="U416" i="2"/>
  <c r="U4" i="2"/>
  <c r="U263" i="2"/>
  <c r="U207" i="2"/>
  <c r="U432" i="2"/>
  <c r="U98" i="2"/>
  <c r="U727" i="2"/>
  <c r="U141" i="2"/>
  <c r="U18" i="2"/>
  <c r="U175" i="2"/>
  <c r="U60" i="2"/>
  <c r="U543" i="2"/>
  <c r="U38" i="2"/>
  <c r="U537" i="2"/>
  <c r="U315" i="2"/>
  <c r="U355" i="2"/>
  <c r="U197" i="2"/>
  <c r="U287" i="2"/>
  <c r="U426" i="2"/>
  <c r="U627" i="2"/>
  <c r="U380" i="2"/>
  <c r="U726" i="2"/>
  <c r="U346" i="2"/>
  <c r="U461" i="2"/>
  <c r="U349" i="2"/>
  <c r="U636" i="2"/>
  <c r="U172" i="2"/>
  <c r="U124" i="2"/>
  <c r="U732" i="2"/>
  <c r="U463" i="2"/>
  <c r="U549" i="2"/>
  <c r="U615" i="2"/>
  <c r="U497" i="2"/>
  <c r="U114" i="2"/>
  <c r="U680" i="2"/>
  <c r="U674" i="2"/>
  <c r="U412" i="2"/>
  <c r="U471" i="2"/>
  <c r="U13" i="2"/>
  <c r="U325" i="2"/>
  <c r="U283" i="2"/>
  <c r="U605" i="2"/>
  <c r="U485" i="2"/>
  <c r="U23" i="2"/>
  <c r="U418" i="2"/>
  <c r="U630" i="2"/>
  <c r="U701" i="2"/>
  <c r="U133" i="2"/>
  <c r="U231" i="2"/>
  <c r="U169" i="2"/>
  <c r="U513" i="2"/>
  <c r="U669" i="2"/>
  <c r="U280" i="2"/>
  <c r="U528" i="2"/>
  <c r="U415" i="2"/>
  <c r="U373" i="2"/>
  <c r="U451" i="2"/>
  <c r="U477" i="2"/>
  <c r="U498" i="2"/>
  <c r="U733" i="2"/>
  <c r="U391" i="2"/>
  <c r="U593" i="2"/>
  <c r="U634" i="2"/>
  <c r="U25" i="2"/>
  <c r="U68" i="2"/>
  <c r="U696" i="2"/>
  <c r="U205" i="2"/>
  <c r="U282" i="2"/>
  <c r="U406" i="2"/>
  <c r="U161" i="2"/>
  <c r="U398" i="2"/>
  <c r="U198" i="2"/>
  <c r="U435" i="2"/>
  <c r="U500" i="2"/>
  <c r="U273" i="2"/>
  <c r="U153" i="2"/>
  <c r="U88" i="2"/>
  <c r="U599" i="2"/>
  <c r="U597" i="2"/>
  <c r="U269" i="2"/>
  <c r="U358" i="2"/>
  <c r="U459" i="2"/>
  <c r="U468" i="2"/>
  <c r="U80" i="2"/>
  <c r="U109" i="2"/>
  <c r="U511" i="2"/>
  <c r="U616" i="2"/>
  <c r="U30" i="2"/>
  <c r="U374" i="2"/>
  <c r="U229" i="2"/>
  <c r="U78" i="2"/>
  <c r="U70" i="2"/>
  <c r="U539" i="2"/>
  <c r="U624" i="2"/>
  <c r="U575" i="2"/>
  <c r="U645" i="2"/>
  <c r="U39" i="2"/>
  <c r="U474" i="2"/>
  <c r="U514" i="2"/>
  <c r="U519" i="2"/>
  <c r="U35" i="2"/>
  <c r="U490" i="2"/>
  <c r="U268" i="2"/>
  <c r="U74" i="2"/>
  <c r="U204" i="2"/>
  <c r="U52" i="2"/>
  <c r="U675" i="2"/>
  <c r="U236" i="2"/>
  <c r="U482" i="2"/>
  <c r="U394" i="2"/>
  <c r="U295" i="2"/>
  <c r="U61" i="2"/>
  <c r="U648" i="2"/>
  <c r="U292" i="2"/>
  <c r="U33" i="2"/>
  <c r="U274" i="2"/>
  <c r="U363" i="2"/>
  <c r="U699" i="2"/>
  <c r="U508" i="2"/>
  <c r="U438" i="2"/>
  <c r="U261" i="2"/>
  <c r="U321" i="2"/>
  <c r="U131" i="2"/>
  <c r="U652" i="2"/>
  <c r="U444" i="2"/>
  <c r="U40" i="2"/>
  <c r="U720" i="2"/>
  <c r="U650" i="2"/>
  <c r="U672" i="2"/>
  <c r="U480" i="2"/>
  <c r="U423" i="2"/>
  <c r="U366" i="2"/>
  <c r="U693" i="2"/>
  <c r="U159" i="2"/>
  <c r="U341" i="2"/>
  <c r="U223" i="2"/>
  <c r="U209" i="2"/>
  <c r="U676" i="2"/>
  <c r="U111" i="2"/>
  <c r="U99" i="2"/>
  <c r="U698" i="2"/>
  <c r="U339" i="2"/>
  <c r="U140" i="2"/>
  <c r="U71" i="2"/>
  <c r="U679" i="2"/>
  <c r="U103" i="2"/>
  <c r="U591" i="2"/>
  <c r="U100" i="2"/>
  <c r="U76" i="2"/>
  <c r="U506" i="2"/>
  <c r="U58" i="2"/>
  <c r="U139" i="2"/>
  <c r="U270" i="2"/>
  <c r="U557" i="2"/>
  <c r="U478" i="2"/>
  <c r="U401" i="2"/>
  <c r="U271" i="2"/>
  <c r="U239" i="2"/>
  <c r="U730" i="2"/>
  <c r="U132" i="2"/>
  <c r="U504" i="2"/>
  <c r="U240" i="2"/>
  <c r="U704" i="2"/>
  <c r="U368" i="2"/>
  <c r="U538" i="2"/>
  <c r="U651" i="2"/>
  <c r="U289" i="2"/>
  <c r="U633" i="2"/>
  <c r="U706" i="2"/>
  <c r="U509" i="2"/>
  <c r="U422" i="2"/>
  <c r="U351" i="2"/>
  <c r="U347" i="2"/>
  <c r="U697" i="2"/>
  <c r="U154" i="2"/>
  <c r="U608" i="2"/>
  <c r="U576" i="2"/>
  <c r="U673" i="2"/>
  <c r="U681" i="2"/>
  <c r="U372" i="2"/>
  <c r="U710" i="2"/>
  <c r="U571" i="2"/>
  <c r="U300" i="2"/>
  <c r="U97" i="2"/>
  <c r="U685" i="2"/>
  <c r="U580" i="2"/>
  <c r="U264" i="2"/>
  <c r="U594" i="2"/>
  <c r="U496" i="2"/>
  <c r="U631" i="2"/>
  <c r="U735" i="2"/>
  <c r="U588" i="2"/>
  <c r="U548" i="2"/>
  <c r="U318" i="2"/>
  <c r="U558" i="2"/>
  <c r="U357" i="2"/>
  <c r="U702" i="2"/>
  <c r="U653" i="2"/>
  <c r="U343" i="2"/>
  <c r="U377" i="2"/>
  <c r="U308" i="2"/>
  <c r="U424" i="2"/>
  <c r="U138" i="2"/>
  <c r="U113" i="2"/>
  <c r="U233" i="2"/>
  <c r="U410" i="2"/>
  <c r="U595" i="2"/>
  <c r="U317" i="2"/>
  <c r="U79" i="2"/>
  <c r="U728" i="2"/>
  <c r="U555" i="2"/>
  <c r="U561" i="2"/>
  <c r="U348" i="2"/>
  <c r="U312" i="2"/>
  <c r="U212" i="2"/>
  <c r="U286" i="2"/>
  <c r="U462" i="2"/>
  <c r="U188" i="2"/>
  <c r="U590" i="2"/>
  <c r="U686" i="2"/>
  <c r="U484" i="2"/>
  <c r="U420" i="2"/>
  <c r="U603" i="2"/>
  <c r="U453" i="2"/>
  <c r="U560" i="2"/>
  <c r="U518" i="2"/>
  <c r="U507" i="2"/>
  <c r="U547" i="2"/>
  <c r="U156" i="2"/>
  <c r="U640" i="2"/>
  <c r="U567" i="2"/>
  <c r="U284" i="2"/>
  <c r="U635" i="2"/>
  <c r="U541" i="2"/>
  <c r="U436" i="2"/>
  <c r="U466" i="2"/>
  <c r="U527" i="2"/>
  <c r="U419" i="2"/>
  <c r="U288" i="2"/>
  <c r="U703" i="2"/>
  <c r="U306" i="2"/>
  <c r="U512" i="2"/>
  <c r="U716" i="2"/>
  <c r="U707" i="2"/>
  <c r="U382" i="2"/>
  <c r="U678" i="2"/>
  <c r="U540" i="2"/>
  <c r="U387" i="2"/>
  <c r="U402" i="2"/>
  <c r="U393" i="2"/>
  <c r="U230" i="2"/>
  <c r="U493" i="2"/>
  <c r="U434" i="2"/>
  <c r="U638" i="2"/>
  <c r="U619" i="2"/>
  <c r="U574" i="2"/>
  <c r="U712" i="2"/>
  <c r="U621" i="2"/>
  <c r="U717" i="2"/>
  <c r="U722" i="2"/>
  <c r="U556" i="2"/>
  <c r="U425" i="2"/>
  <c r="U530" i="2"/>
  <c r="U666" i="2"/>
  <c r="U734" i="2"/>
  <c r="U658" i="2"/>
  <c r="U713" i="2"/>
  <c r="U657" i="2"/>
  <c r="U623" i="2"/>
  <c r="U617" i="2"/>
  <c r="U691" i="2"/>
  <c r="U714" i="2"/>
  <c r="U600" i="2"/>
  <c r="U614" i="2"/>
  <c r="U644" i="2"/>
  <c r="U725" i="2"/>
  <c r="U723" i="2"/>
  <c r="U688" i="2"/>
  <c r="U665" i="2"/>
  <c r="U711" i="2"/>
  <c r="U718" i="2"/>
  <c r="U671" i="2"/>
  <c r="U724" i="2"/>
  <c r="U626" i="2"/>
  <c r="U641" i="2"/>
  <c r="U596" i="2"/>
  <c r="U689" i="2"/>
  <c r="U729" i="2"/>
  <c r="T559" i="2"/>
  <c r="T566" i="2"/>
  <c r="T602" i="2"/>
  <c r="T130" i="2"/>
  <c r="T386" i="2"/>
  <c r="T535" i="2"/>
  <c r="T326" i="2"/>
  <c r="T526" i="2"/>
  <c r="T587" i="2"/>
  <c r="T338" i="2"/>
  <c r="T316" i="2"/>
  <c r="T495" i="2"/>
  <c r="T247" i="2"/>
  <c r="T149" i="2"/>
  <c r="T684" i="2"/>
  <c r="T170" i="2"/>
  <c r="T115" i="2"/>
  <c r="T384" i="2"/>
  <c r="T483" i="2"/>
  <c r="T667" i="2"/>
  <c r="T481" i="2"/>
  <c r="T56" i="2"/>
  <c r="T334" i="2"/>
  <c r="T409" i="2"/>
  <c r="T237" i="2"/>
  <c r="T26" i="2"/>
  <c r="T164" i="2"/>
  <c r="T183" i="2"/>
  <c r="T531" i="2"/>
  <c r="T660" i="2"/>
  <c r="T337" i="2"/>
  <c r="T127" i="2"/>
  <c r="T90" i="2"/>
  <c r="T655" i="2"/>
  <c r="T53" i="2"/>
  <c r="T663" i="2"/>
  <c r="T150" i="2"/>
  <c r="T618" i="2"/>
  <c r="T89" i="2"/>
  <c r="T342" i="2"/>
  <c r="T8" i="2"/>
  <c r="T95" i="2"/>
  <c r="T564" i="2"/>
  <c r="T28" i="2"/>
  <c r="T445" i="2"/>
  <c r="T291" i="2"/>
  <c r="T217" i="2"/>
  <c r="T578" i="2"/>
  <c r="T405" i="2"/>
  <c r="T328" i="2"/>
  <c r="T55" i="2"/>
  <c r="T206" i="2"/>
  <c r="T171" i="2"/>
  <c r="T637" i="2"/>
  <c r="T118" i="2"/>
  <c r="T522" i="2"/>
  <c r="T390" i="2"/>
  <c r="T196" i="2"/>
  <c r="T491" i="2"/>
  <c r="T136" i="2"/>
  <c r="T86" i="2"/>
  <c r="T569" i="2"/>
  <c r="T353" i="2"/>
  <c r="T433" i="2"/>
  <c r="T352" i="2"/>
  <c r="T458" i="2"/>
  <c r="T442" i="2"/>
  <c r="T307" i="2"/>
  <c r="T219" i="2"/>
  <c r="T199" i="2"/>
  <c r="T417" i="2"/>
  <c r="T165" i="2"/>
  <c r="T294" i="2"/>
  <c r="T408" i="2"/>
  <c r="T82" i="2"/>
  <c r="T479" i="2"/>
  <c r="T162" i="2"/>
  <c r="T309" i="2"/>
  <c r="T3" i="2"/>
  <c r="T473" i="2"/>
  <c r="T201" i="2"/>
  <c r="T501" i="2"/>
  <c r="T266" i="2"/>
  <c r="T320" i="2"/>
  <c r="T148" i="2"/>
  <c r="T267" i="2"/>
  <c r="T234" i="2"/>
  <c r="T108" i="2"/>
  <c r="T51" i="2"/>
  <c r="T12" i="2"/>
  <c r="T607" i="2"/>
  <c r="T9" i="2"/>
  <c r="T362" i="2"/>
  <c r="T639" i="2"/>
  <c r="T403" i="2"/>
  <c r="T48" i="2"/>
  <c r="T278" i="2"/>
  <c r="T330" i="2"/>
  <c r="T54" i="2"/>
  <c r="T5" i="2"/>
  <c r="T332" i="2"/>
  <c r="T235" i="2"/>
  <c r="T399" i="2"/>
  <c r="T157" i="2"/>
  <c r="T311" i="2"/>
  <c r="T163" i="2"/>
  <c r="T179" i="2"/>
  <c r="T211" i="2"/>
  <c r="T256" i="2"/>
  <c r="T524" i="2"/>
  <c r="T259" i="2"/>
  <c r="T582" i="2"/>
  <c r="T101" i="2"/>
  <c r="T41" i="2"/>
  <c r="T228" i="2"/>
  <c r="T427" i="2"/>
  <c r="T146" i="2"/>
  <c r="T562" i="2"/>
  <c r="T370" i="2"/>
  <c r="T700" i="2"/>
  <c r="T181" i="2"/>
  <c r="T324" i="2"/>
  <c r="T515" i="2"/>
  <c r="T43" i="2"/>
  <c r="T227" i="2"/>
  <c r="T257" i="2"/>
  <c r="T290" i="2"/>
  <c r="T475" i="2"/>
  <c r="T279" i="2"/>
  <c r="T550" i="2"/>
  <c r="T187" i="2"/>
  <c r="T375" i="2"/>
  <c r="T189" i="2"/>
  <c r="T447" i="2"/>
  <c r="T243" i="2"/>
  <c r="T16" i="2"/>
  <c r="T173" i="2"/>
  <c r="T44" i="2"/>
  <c r="T397" i="2"/>
  <c r="T275" i="2"/>
  <c r="T249" i="2"/>
  <c r="T439" i="2"/>
  <c r="T719" i="2"/>
  <c r="T242" i="2"/>
  <c r="T378" i="2"/>
  <c r="T690" i="2"/>
  <c r="T77" i="2"/>
  <c r="T192" i="2"/>
  <c r="T238" i="2"/>
  <c r="T381" i="2"/>
  <c r="T191" i="2"/>
  <c r="T81" i="2"/>
  <c r="T107" i="2"/>
  <c r="T359" i="2"/>
  <c r="T17" i="2"/>
  <c r="T2" i="2"/>
  <c r="T450" i="2"/>
  <c r="T517" i="2"/>
  <c r="T29" i="2"/>
  <c r="T601" i="2"/>
  <c r="T142" i="2"/>
  <c r="T87" i="2"/>
  <c r="T251" i="2"/>
  <c r="T606" i="2"/>
  <c r="T465" i="2"/>
  <c r="T499" i="2"/>
  <c r="T443" i="2"/>
  <c r="T632" i="2"/>
  <c r="T542" i="2"/>
  <c r="T572" i="2"/>
  <c r="T604" i="2"/>
  <c r="T523" i="2"/>
  <c r="T592" i="2"/>
  <c r="T202" i="2"/>
  <c r="T654" i="2"/>
  <c r="T534" i="2"/>
  <c r="T167" i="2"/>
  <c r="T180" i="2"/>
  <c r="T360" i="2"/>
  <c r="T218" i="2"/>
  <c r="T185" i="2"/>
  <c r="T31" i="2"/>
  <c r="T194" i="2"/>
  <c r="T21" i="2"/>
  <c r="T610" i="2"/>
  <c r="T573" i="2"/>
  <c r="T413" i="2"/>
  <c r="T661" i="2"/>
  <c r="T333" i="2"/>
  <c r="T297" i="2"/>
  <c r="T659" i="2"/>
  <c r="T400" i="2"/>
  <c r="T620" i="2"/>
  <c r="T66" i="2"/>
  <c r="T454" i="2"/>
  <c r="T92" i="2"/>
  <c r="T568" i="2"/>
  <c r="T628" i="2"/>
  <c r="T404" i="2"/>
  <c r="T215" i="2"/>
  <c r="T452" i="2"/>
  <c r="T208" i="2"/>
  <c r="T396" i="2"/>
  <c r="T552" i="2"/>
  <c r="T258" i="2"/>
  <c r="T486" i="2"/>
  <c r="T647" i="2"/>
  <c r="T371" i="2"/>
  <c r="T356" i="2"/>
  <c r="T75" i="2"/>
  <c r="T503" i="2"/>
  <c r="T182" i="2"/>
  <c r="T245" i="2"/>
  <c r="T488" i="2"/>
  <c r="T84" i="2"/>
  <c r="T502" i="2"/>
  <c r="T93" i="2"/>
  <c r="T570" i="2"/>
  <c r="T168" i="2"/>
  <c r="T216" i="2"/>
  <c r="T521" i="2"/>
  <c r="T49" i="2"/>
  <c r="T395" i="2"/>
  <c r="T327" i="2"/>
  <c r="T248" i="2"/>
  <c r="T285" i="2"/>
  <c r="T112" i="2"/>
  <c r="T544" i="2"/>
  <c r="T430" i="2"/>
  <c r="T668" i="2"/>
  <c r="T50" i="2"/>
  <c r="T583" i="2"/>
  <c r="T533" i="2"/>
  <c r="T721" i="2"/>
  <c r="T622" i="2"/>
  <c r="T293" i="2"/>
  <c r="T529" i="2"/>
  <c r="T314" i="2"/>
  <c r="T62" i="2"/>
  <c r="T166" i="2"/>
  <c r="T449" i="2"/>
  <c r="T687" i="2"/>
  <c r="T708" i="2"/>
  <c r="T272" i="2"/>
  <c r="T536" i="2"/>
  <c r="T276" i="2"/>
  <c r="T322" i="2"/>
  <c r="T176" i="2"/>
  <c r="T15" i="2"/>
  <c r="T221" i="2"/>
  <c r="T455" i="2"/>
  <c r="T151" i="2"/>
  <c r="T319" i="2"/>
  <c r="T210" i="2"/>
  <c r="T91" i="2"/>
  <c r="T379" i="2"/>
  <c r="T554" i="2"/>
  <c r="T64" i="2"/>
  <c r="T545" i="2"/>
  <c r="T331" i="2"/>
  <c r="T354" i="2"/>
  <c r="T20" i="2"/>
  <c r="T646" i="2"/>
  <c r="T581" i="2"/>
  <c r="T298" i="2"/>
  <c r="T344" i="2"/>
  <c r="T134" i="2"/>
  <c r="T411" i="2"/>
  <c r="T446" i="2"/>
  <c r="T69" i="2"/>
  <c r="T376" i="2"/>
  <c r="T203" i="2"/>
  <c r="T565" i="2"/>
  <c r="T579" i="2"/>
  <c r="T143" i="2"/>
  <c r="T34" i="2"/>
  <c r="T437" i="2"/>
  <c r="T472" i="2"/>
  <c r="T160" i="2"/>
  <c r="T301" i="2"/>
  <c r="T96" i="2"/>
  <c r="T262" i="2"/>
  <c r="T265" i="2"/>
  <c r="T520" i="2"/>
  <c r="T709" i="2"/>
  <c r="T32" i="2"/>
  <c r="T85" i="2"/>
  <c r="T277" i="2"/>
  <c r="T609" i="2"/>
  <c r="T45" i="2"/>
  <c r="T121" i="2"/>
  <c r="T563" i="2"/>
  <c r="T152" i="2"/>
  <c r="T123" i="2"/>
  <c r="T6" i="2"/>
  <c r="T46" i="2"/>
  <c r="T302" i="2"/>
  <c r="T94" i="2"/>
  <c r="T492" i="2"/>
  <c r="T553" i="2"/>
  <c r="T643" i="2"/>
  <c r="T200" i="2"/>
  <c r="T460" i="2"/>
  <c r="T260" i="2"/>
  <c r="T226" i="2"/>
  <c r="T303" i="2"/>
  <c r="T252" i="2"/>
  <c r="T340" i="2"/>
  <c r="T440" i="2"/>
  <c r="T144" i="2"/>
  <c r="T546" i="2"/>
  <c r="T255" i="2"/>
  <c r="T335" i="2"/>
  <c r="T662" i="2"/>
  <c r="T190" i="2"/>
  <c r="T122" i="2"/>
  <c r="T441" i="2"/>
  <c r="T220" i="2"/>
  <c r="T692" i="2"/>
  <c r="T125" i="2"/>
  <c r="T63" i="2"/>
  <c r="T224" i="2"/>
  <c r="T67" i="2"/>
  <c r="T464" i="2"/>
  <c r="T102" i="2"/>
  <c r="T585" i="2"/>
  <c r="T470" i="2"/>
  <c r="T586" i="2"/>
  <c r="T36" i="2"/>
  <c r="T47" i="2"/>
  <c r="T174" i="2"/>
  <c r="T649" i="2"/>
  <c r="T407" i="2"/>
  <c r="T584" i="2"/>
  <c r="T715" i="2"/>
  <c r="T57" i="2"/>
  <c r="T10" i="2"/>
  <c r="T42" i="2"/>
  <c r="T664" i="2"/>
  <c r="T336" i="2"/>
  <c r="T487" i="2"/>
  <c r="T705" i="2"/>
  <c r="T467" i="2"/>
  <c r="T19" i="2"/>
  <c r="T73" i="2"/>
  <c r="T116" i="2"/>
  <c r="T494" i="2"/>
  <c r="T329" i="2"/>
  <c r="T145" i="2"/>
  <c r="T305" i="2"/>
  <c r="T431" i="2"/>
  <c r="T677" i="2"/>
  <c r="T186" i="2"/>
  <c r="T525" i="2"/>
  <c r="T551" i="2"/>
  <c r="T137" i="2"/>
  <c r="T532" i="2"/>
  <c r="T250" i="2"/>
  <c r="T350" i="2"/>
  <c r="T577" i="2"/>
  <c r="T304" i="2"/>
  <c r="T611" i="2"/>
  <c r="T323" i="2"/>
  <c r="T147" i="2"/>
  <c r="T383" i="2"/>
  <c r="T244" i="2"/>
  <c r="T135" i="2"/>
  <c r="T505" i="2"/>
  <c r="T106" i="2"/>
  <c r="T670" i="2"/>
  <c r="T694" i="2"/>
  <c r="T299" i="2"/>
  <c r="T158" i="2"/>
  <c r="T414" i="2"/>
  <c r="T177" i="2"/>
  <c r="T428" i="2"/>
  <c r="T510" i="2"/>
  <c r="T598" i="2"/>
  <c r="T625" i="2"/>
  <c r="T117" i="2"/>
  <c r="T364" i="2"/>
  <c r="T246" i="2"/>
  <c r="T296" i="2"/>
  <c r="T448" i="2"/>
  <c r="T178" i="2"/>
  <c r="T253" i="2"/>
  <c r="T129" i="2"/>
  <c r="T695" i="2"/>
  <c r="T37" i="2"/>
  <c r="T126" i="2"/>
  <c r="T421" i="2"/>
  <c r="T110" i="2"/>
  <c r="T24" i="2"/>
  <c r="T232" i="2"/>
  <c r="T105" i="2"/>
  <c r="T119" i="2"/>
  <c r="T72" i="2"/>
  <c r="T388" i="2"/>
  <c r="T365" i="2"/>
  <c r="T59" i="2"/>
  <c r="T642" i="2"/>
  <c r="T27" i="2"/>
  <c r="T392" i="2"/>
  <c r="T195" i="2"/>
  <c r="T367" i="2"/>
  <c r="T469" i="2"/>
  <c r="T213" i="2"/>
  <c r="T22" i="2"/>
  <c r="T254" i="2"/>
  <c r="T589" i="2"/>
  <c r="T489" i="2"/>
  <c r="T7" i="2"/>
  <c r="T310" i="2"/>
  <c r="T14" i="2"/>
  <c r="T456" i="2"/>
  <c r="T193" i="2"/>
  <c r="T214" i="2"/>
  <c r="T731" i="2"/>
  <c r="T313" i="2"/>
  <c r="T222" i="2"/>
  <c r="T656" i="2"/>
  <c r="T184" i="2"/>
  <c r="T516" i="2"/>
  <c r="T476" i="2"/>
  <c r="T83" i="2"/>
  <c r="T613" i="2"/>
  <c r="T128" i="2"/>
  <c r="T612" i="2"/>
  <c r="T65" i="2"/>
  <c r="T120" i="2"/>
  <c r="T11" i="2"/>
  <c r="T281" i="2"/>
  <c r="T155" i="2"/>
  <c r="T345" i="2"/>
  <c r="T385" i="2"/>
  <c r="T682" i="2"/>
  <c r="T629" i="2"/>
  <c r="T241" i="2"/>
  <c r="T457" i="2"/>
  <c r="T683" i="2"/>
  <c r="T429" i="2"/>
  <c r="T361" i="2"/>
  <c r="T389" i="2"/>
  <c r="T225" i="2"/>
  <c r="T369" i="2"/>
  <c r="T104" i="2"/>
  <c r="T416" i="2"/>
  <c r="T4" i="2"/>
  <c r="T263" i="2"/>
  <c r="T207" i="2"/>
  <c r="T432" i="2"/>
  <c r="T98" i="2"/>
  <c r="T727" i="2"/>
  <c r="T141" i="2"/>
  <c r="T18" i="2"/>
  <c r="T175" i="2"/>
  <c r="T60" i="2"/>
  <c r="T543" i="2"/>
  <c r="T38" i="2"/>
  <c r="T537" i="2"/>
  <c r="T315" i="2"/>
  <c r="T355" i="2"/>
  <c r="T197" i="2"/>
  <c r="T287" i="2"/>
  <c r="T426" i="2"/>
  <c r="T627" i="2"/>
  <c r="T380" i="2"/>
  <c r="T726" i="2"/>
  <c r="T346" i="2"/>
  <c r="T461" i="2"/>
  <c r="T349" i="2"/>
  <c r="T636" i="2"/>
  <c r="T172" i="2"/>
  <c r="T124" i="2"/>
  <c r="T732" i="2"/>
  <c r="T463" i="2"/>
  <c r="T549" i="2"/>
  <c r="T615" i="2"/>
  <c r="T497" i="2"/>
  <c r="T114" i="2"/>
  <c r="T680" i="2"/>
  <c r="T674" i="2"/>
  <c r="T412" i="2"/>
  <c r="T471" i="2"/>
  <c r="T13" i="2"/>
  <c r="T325" i="2"/>
  <c r="T283" i="2"/>
  <c r="T605" i="2"/>
  <c r="T485" i="2"/>
  <c r="T23" i="2"/>
  <c r="T418" i="2"/>
  <c r="T630" i="2"/>
  <c r="T701" i="2"/>
  <c r="T133" i="2"/>
  <c r="T231" i="2"/>
  <c r="T169" i="2"/>
  <c r="T513" i="2"/>
  <c r="T669" i="2"/>
  <c r="T280" i="2"/>
  <c r="T528" i="2"/>
  <c r="T415" i="2"/>
  <c r="T373" i="2"/>
  <c r="T451" i="2"/>
  <c r="T477" i="2"/>
  <c r="T498" i="2"/>
  <c r="T733" i="2"/>
  <c r="T391" i="2"/>
  <c r="T593" i="2"/>
  <c r="T634" i="2"/>
  <c r="T25" i="2"/>
  <c r="T68" i="2"/>
  <c r="T696" i="2"/>
  <c r="T205" i="2"/>
  <c r="T282" i="2"/>
  <c r="T406" i="2"/>
  <c r="T161" i="2"/>
  <c r="T398" i="2"/>
  <c r="T198" i="2"/>
  <c r="T435" i="2"/>
  <c r="T500" i="2"/>
  <c r="T273" i="2"/>
  <c r="T153" i="2"/>
  <c r="T88" i="2"/>
  <c r="T599" i="2"/>
  <c r="T597" i="2"/>
  <c r="T269" i="2"/>
  <c r="T358" i="2"/>
  <c r="T459" i="2"/>
  <c r="T468" i="2"/>
  <c r="T80" i="2"/>
  <c r="T109" i="2"/>
  <c r="T511" i="2"/>
  <c r="T616" i="2"/>
  <c r="T30" i="2"/>
  <c r="T374" i="2"/>
  <c r="T229" i="2"/>
  <c r="T78" i="2"/>
  <c r="T70" i="2"/>
  <c r="T539" i="2"/>
  <c r="T624" i="2"/>
  <c r="T575" i="2"/>
  <c r="T645" i="2"/>
  <c r="T39" i="2"/>
  <c r="T474" i="2"/>
  <c r="T514" i="2"/>
  <c r="T519" i="2"/>
  <c r="T35" i="2"/>
  <c r="T490" i="2"/>
  <c r="T268" i="2"/>
  <c r="T74" i="2"/>
  <c r="T204" i="2"/>
  <c r="T52" i="2"/>
  <c r="T675" i="2"/>
  <c r="T236" i="2"/>
  <c r="T482" i="2"/>
  <c r="T394" i="2"/>
  <c r="T295" i="2"/>
  <c r="T61" i="2"/>
  <c r="T648" i="2"/>
  <c r="T292" i="2"/>
  <c r="T33" i="2"/>
  <c r="T274" i="2"/>
  <c r="T363" i="2"/>
  <c r="T699" i="2"/>
  <c r="T508" i="2"/>
  <c r="T438" i="2"/>
  <c r="T261" i="2"/>
  <c r="T321" i="2"/>
  <c r="T131" i="2"/>
  <c r="T652" i="2"/>
  <c r="T444" i="2"/>
  <c r="T40" i="2"/>
  <c r="T720" i="2"/>
  <c r="T650" i="2"/>
  <c r="T672" i="2"/>
  <c r="T480" i="2"/>
  <c r="T423" i="2"/>
  <c r="T366" i="2"/>
  <c r="T693" i="2"/>
  <c r="T159" i="2"/>
  <c r="T341" i="2"/>
  <c r="T223" i="2"/>
  <c r="T209" i="2"/>
  <c r="T676" i="2"/>
  <c r="T111" i="2"/>
  <c r="T99" i="2"/>
  <c r="T698" i="2"/>
  <c r="T339" i="2"/>
  <c r="T140" i="2"/>
  <c r="T71" i="2"/>
  <c r="T679" i="2"/>
  <c r="T103" i="2"/>
  <c r="T591" i="2"/>
  <c r="T100" i="2"/>
  <c r="T76" i="2"/>
  <c r="T506" i="2"/>
  <c r="T58" i="2"/>
  <c r="T139" i="2"/>
  <c r="T270" i="2"/>
  <c r="T557" i="2"/>
  <c r="T478" i="2"/>
  <c r="T401" i="2"/>
  <c r="T271" i="2"/>
  <c r="T239" i="2"/>
  <c r="T730" i="2"/>
  <c r="T132" i="2"/>
  <c r="T504" i="2"/>
  <c r="T240" i="2"/>
  <c r="T704" i="2"/>
  <c r="T368" i="2"/>
  <c r="T538" i="2"/>
  <c r="T651" i="2"/>
  <c r="T289" i="2"/>
  <c r="T633" i="2"/>
  <c r="T706" i="2"/>
  <c r="T509" i="2"/>
  <c r="T422" i="2"/>
  <c r="T351" i="2"/>
  <c r="T347" i="2"/>
  <c r="T697" i="2"/>
  <c r="T154" i="2"/>
  <c r="T608" i="2"/>
  <c r="T576" i="2"/>
  <c r="T673" i="2"/>
  <c r="T681" i="2"/>
  <c r="T372" i="2"/>
  <c r="T710" i="2"/>
  <c r="T571" i="2"/>
  <c r="T300" i="2"/>
  <c r="T97" i="2"/>
  <c r="T685" i="2"/>
  <c r="T580" i="2"/>
  <c r="T264" i="2"/>
  <c r="T594" i="2"/>
  <c r="T496" i="2"/>
  <c r="T631" i="2"/>
  <c r="T735" i="2"/>
  <c r="T588" i="2"/>
  <c r="T548" i="2"/>
  <c r="T318" i="2"/>
  <c r="T558" i="2"/>
  <c r="T357" i="2"/>
  <c r="T702" i="2"/>
  <c r="T653" i="2"/>
  <c r="T343" i="2"/>
  <c r="T377" i="2"/>
  <c r="T308" i="2"/>
  <c r="T424" i="2"/>
  <c r="T138" i="2"/>
  <c r="T113" i="2"/>
  <c r="T233" i="2"/>
  <c r="T410" i="2"/>
  <c r="T595" i="2"/>
  <c r="T317" i="2"/>
  <c r="T79" i="2"/>
  <c r="T728" i="2"/>
  <c r="T555" i="2"/>
  <c r="T561" i="2"/>
  <c r="T348" i="2"/>
  <c r="T312" i="2"/>
  <c r="T212" i="2"/>
  <c r="T286" i="2"/>
  <c r="T462" i="2"/>
  <c r="T188" i="2"/>
  <c r="T590" i="2"/>
  <c r="T686" i="2"/>
  <c r="T484" i="2"/>
  <c r="T420" i="2"/>
  <c r="T603" i="2"/>
  <c r="T453" i="2"/>
  <c r="T560" i="2"/>
  <c r="T518" i="2"/>
  <c r="T507" i="2"/>
  <c r="T547" i="2"/>
  <c r="T156" i="2"/>
  <c r="T640" i="2"/>
  <c r="T567" i="2"/>
  <c r="T284" i="2"/>
  <c r="T635" i="2"/>
  <c r="T541" i="2"/>
  <c r="T436" i="2"/>
  <c r="T466" i="2"/>
  <c r="T527" i="2"/>
  <c r="T419" i="2"/>
  <c r="T288" i="2"/>
  <c r="T703" i="2"/>
  <c r="T306" i="2"/>
  <c r="T512" i="2"/>
  <c r="T716" i="2"/>
  <c r="T707" i="2"/>
  <c r="T382" i="2"/>
  <c r="T678" i="2"/>
  <c r="T540" i="2"/>
  <c r="T387" i="2"/>
  <c r="T402" i="2"/>
  <c r="T393" i="2"/>
  <c r="T230" i="2"/>
  <c r="T493" i="2"/>
  <c r="T434" i="2"/>
  <c r="T638" i="2"/>
  <c r="T619" i="2"/>
  <c r="T574" i="2"/>
  <c r="T712" i="2"/>
  <c r="T621" i="2"/>
  <c r="T717" i="2"/>
  <c r="T722" i="2"/>
  <c r="T556" i="2"/>
  <c r="T425" i="2"/>
  <c r="T530" i="2"/>
  <c r="T666" i="2"/>
  <c r="T734" i="2"/>
  <c r="T658" i="2"/>
  <c r="T713" i="2"/>
  <c r="T657" i="2"/>
  <c r="T623" i="2"/>
  <c r="T617" i="2"/>
  <c r="T691" i="2"/>
  <c r="T714" i="2"/>
  <c r="T600" i="2"/>
  <c r="T614" i="2"/>
  <c r="T644" i="2"/>
  <c r="T725" i="2"/>
  <c r="T723" i="2"/>
  <c r="T688" i="2"/>
  <c r="T665" i="2"/>
  <c r="T711" i="2"/>
  <c r="T718" i="2"/>
  <c r="T671" i="2"/>
  <c r="T724" i="2"/>
  <c r="T626" i="2"/>
  <c r="T641" i="2"/>
  <c r="T596" i="2"/>
  <c r="T689" i="2"/>
  <c r="T729" i="2"/>
  <c r="S559" i="2"/>
  <c r="S566" i="2"/>
  <c r="S602" i="2"/>
  <c r="S130" i="2"/>
  <c r="S386" i="2"/>
  <c r="S535" i="2"/>
  <c r="S326" i="2"/>
  <c r="S526" i="2"/>
  <c r="S587" i="2"/>
  <c r="S338" i="2"/>
  <c r="S316" i="2"/>
  <c r="S495" i="2"/>
  <c r="S247" i="2"/>
  <c r="S149" i="2"/>
  <c r="S684" i="2"/>
  <c r="S170" i="2"/>
  <c r="S115" i="2"/>
  <c r="S384" i="2"/>
  <c r="S483" i="2"/>
  <c r="S667" i="2"/>
  <c r="S481" i="2"/>
  <c r="S56" i="2"/>
  <c r="S334" i="2"/>
  <c r="S409" i="2"/>
  <c r="S237" i="2"/>
  <c r="S26" i="2"/>
  <c r="S164" i="2"/>
  <c r="S183" i="2"/>
  <c r="S531" i="2"/>
  <c r="S660" i="2"/>
  <c r="S337" i="2"/>
  <c r="S127" i="2"/>
  <c r="S90" i="2"/>
  <c r="S655" i="2"/>
  <c r="S53" i="2"/>
  <c r="S663" i="2"/>
  <c r="S150" i="2"/>
  <c r="S618" i="2"/>
  <c r="S89" i="2"/>
  <c r="S342" i="2"/>
  <c r="S8" i="2"/>
  <c r="S95" i="2"/>
  <c r="S564" i="2"/>
  <c r="S28" i="2"/>
  <c r="S445" i="2"/>
  <c r="S291" i="2"/>
  <c r="S217" i="2"/>
  <c r="S578" i="2"/>
  <c r="S405" i="2"/>
  <c r="S328" i="2"/>
  <c r="S55" i="2"/>
  <c r="S206" i="2"/>
  <c r="S171" i="2"/>
  <c r="S637" i="2"/>
  <c r="S118" i="2"/>
  <c r="S522" i="2"/>
  <c r="S390" i="2"/>
  <c r="S196" i="2"/>
  <c r="S491" i="2"/>
  <c r="S136" i="2"/>
  <c r="S86" i="2"/>
  <c r="S569" i="2"/>
  <c r="S353" i="2"/>
  <c r="S433" i="2"/>
  <c r="S352" i="2"/>
  <c r="S458" i="2"/>
  <c r="S442" i="2"/>
  <c r="S307" i="2"/>
  <c r="S219" i="2"/>
  <c r="S199" i="2"/>
  <c r="S417" i="2"/>
  <c r="S165" i="2"/>
  <c r="S294" i="2"/>
  <c r="S408" i="2"/>
  <c r="S82" i="2"/>
  <c r="S479" i="2"/>
  <c r="S162" i="2"/>
  <c r="S309" i="2"/>
  <c r="S3" i="2"/>
  <c r="S473" i="2"/>
  <c r="S201" i="2"/>
  <c r="S501" i="2"/>
  <c r="S266" i="2"/>
  <c r="S320" i="2"/>
  <c r="S148" i="2"/>
  <c r="S267" i="2"/>
  <c r="S234" i="2"/>
  <c r="S108" i="2"/>
  <c r="S51" i="2"/>
  <c r="S12" i="2"/>
  <c r="S607" i="2"/>
  <c r="S9" i="2"/>
  <c r="S362" i="2"/>
  <c r="S639" i="2"/>
  <c r="S403" i="2"/>
  <c r="S48" i="2"/>
  <c r="S278" i="2"/>
  <c r="S330" i="2"/>
  <c r="S54" i="2"/>
  <c r="S5" i="2"/>
  <c r="S332" i="2"/>
  <c r="S235" i="2"/>
  <c r="S399" i="2"/>
  <c r="S157" i="2"/>
  <c r="S311" i="2"/>
  <c r="S163" i="2"/>
  <c r="S179" i="2"/>
  <c r="S211" i="2"/>
  <c r="S256" i="2"/>
  <c r="S524" i="2"/>
  <c r="S259" i="2"/>
  <c r="S582" i="2"/>
  <c r="S101" i="2"/>
  <c r="S41" i="2"/>
  <c r="S228" i="2"/>
  <c r="S427" i="2"/>
  <c r="S146" i="2"/>
  <c r="S562" i="2"/>
  <c r="S370" i="2"/>
  <c r="S700" i="2"/>
  <c r="S181" i="2"/>
  <c r="S324" i="2"/>
  <c r="S515" i="2"/>
  <c r="S43" i="2"/>
  <c r="S227" i="2"/>
  <c r="S257" i="2"/>
  <c r="S290" i="2"/>
  <c r="S475" i="2"/>
  <c r="S279" i="2"/>
  <c r="S550" i="2"/>
  <c r="S187" i="2"/>
  <c r="S375" i="2"/>
  <c r="S189" i="2"/>
  <c r="S447" i="2"/>
  <c r="S243" i="2"/>
  <c r="S16" i="2"/>
  <c r="S173" i="2"/>
  <c r="S44" i="2"/>
  <c r="S397" i="2"/>
  <c r="S275" i="2"/>
  <c r="S249" i="2"/>
  <c r="S439" i="2"/>
  <c r="S719" i="2"/>
  <c r="S242" i="2"/>
  <c r="S378" i="2"/>
  <c r="S690" i="2"/>
  <c r="S77" i="2"/>
  <c r="S192" i="2"/>
  <c r="S238" i="2"/>
  <c r="S381" i="2"/>
  <c r="S191" i="2"/>
  <c r="S81" i="2"/>
  <c r="S107" i="2"/>
  <c r="S359" i="2"/>
  <c r="S17" i="2"/>
  <c r="S2" i="2"/>
  <c r="S450" i="2"/>
  <c r="S517" i="2"/>
  <c r="S29" i="2"/>
  <c r="S601" i="2"/>
  <c r="S142" i="2"/>
  <c r="S87" i="2"/>
  <c r="S251" i="2"/>
  <c r="S606" i="2"/>
  <c r="S465" i="2"/>
  <c r="S499" i="2"/>
  <c r="S443" i="2"/>
  <c r="S632" i="2"/>
  <c r="S542" i="2"/>
  <c r="S572" i="2"/>
  <c r="S604" i="2"/>
  <c r="S523" i="2"/>
  <c r="S592" i="2"/>
  <c r="S202" i="2"/>
  <c r="S654" i="2"/>
  <c r="S534" i="2"/>
  <c r="S167" i="2"/>
  <c r="S180" i="2"/>
  <c r="S360" i="2"/>
  <c r="S218" i="2"/>
  <c r="S185" i="2"/>
  <c r="S31" i="2"/>
  <c r="S194" i="2"/>
  <c r="S21" i="2"/>
  <c r="S610" i="2"/>
  <c r="S573" i="2"/>
  <c r="S413" i="2"/>
  <c r="S661" i="2"/>
  <c r="S333" i="2"/>
  <c r="S297" i="2"/>
  <c r="S659" i="2"/>
  <c r="S400" i="2"/>
  <c r="S620" i="2"/>
  <c r="S66" i="2"/>
  <c r="S454" i="2"/>
  <c r="S92" i="2"/>
  <c r="S568" i="2"/>
  <c r="S628" i="2"/>
  <c r="S404" i="2"/>
  <c r="S215" i="2"/>
  <c r="S452" i="2"/>
  <c r="S208" i="2"/>
  <c r="S396" i="2"/>
  <c r="S552" i="2"/>
  <c r="S258" i="2"/>
  <c r="S486" i="2"/>
  <c r="S647" i="2"/>
  <c r="S371" i="2"/>
  <c r="S356" i="2"/>
  <c r="S75" i="2"/>
  <c r="S503" i="2"/>
  <c r="S182" i="2"/>
  <c r="S245" i="2"/>
  <c r="S488" i="2"/>
  <c r="S84" i="2"/>
  <c r="S502" i="2"/>
  <c r="S93" i="2"/>
  <c r="S570" i="2"/>
  <c r="S168" i="2"/>
  <c r="S216" i="2"/>
  <c r="S521" i="2"/>
  <c r="S49" i="2"/>
  <c r="S395" i="2"/>
  <c r="S327" i="2"/>
  <c r="S248" i="2"/>
  <c r="S285" i="2"/>
  <c r="S112" i="2"/>
  <c r="S544" i="2"/>
  <c r="S430" i="2"/>
  <c r="S668" i="2"/>
  <c r="S50" i="2"/>
  <c r="S583" i="2"/>
  <c r="S533" i="2"/>
  <c r="S721" i="2"/>
  <c r="S622" i="2"/>
  <c r="S293" i="2"/>
  <c r="S529" i="2"/>
  <c r="S314" i="2"/>
  <c r="S62" i="2"/>
  <c r="S166" i="2"/>
  <c r="S449" i="2"/>
  <c r="S687" i="2"/>
  <c r="S708" i="2"/>
  <c r="S272" i="2"/>
  <c r="S536" i="2"/>
  <c r="S276" i="2"/>
  <c r="S322" i="2"/>
  <c r="S176" i="2"/>
  <c r="S15" i="2"/>
  <c r="S221" i="2"/>
  <c r="S455" i="2"/>
  <c r="S151" i="2"/>
  <c r="S319" i="2"/>
  <c r="S210" i="2"/>
  <c r="S91" i="2"/>
  <c r="S379" i="2"/>
  <c r="S554" i="2"/>
  <c r="S64" i="2"/>
  <c r="S545" i="2"/>
  <c r="S331" i="2"/>
  <c r="S354" i="2"/>
  <c r="S20" i="2"/>
  <c r="S646" i="2"/>
  <c r="S581" i="2"/>
  <c r="S298" i="2"/>
  <c r="S344" i="2"/>
  <c r="S134" i="2"/>
  <c r="S411" i="2"/>
  <c r="S446" i="2"/>
  <c r="S69" i="2"/>
  <c r="S376" i="2"/>
  <c r="S203" i="2"/>
  <c r="S565" i="2"/>
  <c r="S579" i="2"/>
  <c r="S143" i="2"/>
  <c r="S34" i="2"/>
  <c r="S437" i="2"/>
  <c r="S472" i="2"/>
  <c r="S160" i="2"/>
  <c r="S301" i="2"/>
  <c r="S96" i="2"/>
  <c r="S262" i="2"/>
  <c r="S265" i="2"/>
  <c r="S520" i="2"/>
  <c r="S709" i="2"/>
  <c r="S32" i="2"/>
  <c r="S85" i="2"/>
  <c r="S277" i="2"/>
  <c r="S609" i="2"/>
  <c r="S45" i="2"/>
  <c r="S121" i="2"/>
  <c r="S563" i="2"/>
  <c r="S152" i="2"/>
  <c r="S123" i="2"/>
  <c r="S6" i="2"/>
  <c r="S46" i="2"/>
  <c r="S302" i="2"/>
  <c r="S94" i="2"/>
  <c r="S492" i="2"/>
  <c r="S553" i="2"/>
  <c r="S643" i="2"/>
  <c r="S200" i="2"/>
  <c r="S460" i="2"/>
  <c r="S260" i="2"/>
  <c r="S226" i="2"/>
  <c r="S303" i="2"/>
  <c r="S252" i="2"/>
  <c r="S340" i="2"/>
  <c r="S440" i="2"/>
  <c r="S144" i="2"/>
  <c r="S546" i="2"/>
  <c r="S255" i="2"/>
  <c r="S335" i="2"/>
  <c r="S662" i="2"/>
  <c r="S190" i="2"/>
  <c r="S122" i="2"/>
  <c r="S441" i="2"/>
  <c r="S220" i="2"/>
  <c r="S692" i="2"/>
  <c r="S125" i="2"/>
  <c r="S63" i="2"/>
  <c r="S224" i="2"/>
  <c r="S67" i="2"/>
  <c r="S464" i="2"/>
  <c r="S102" i="2"/>
  <c r="S585" i="2"/>
  <c r="S470" i="2"/>
  <c r="S586" i="2"/>
  <c r="S36" i="2"/>
  <c r="S47" i="2"/>
  <c r="S174" i="2"/>
  <c r="S649" i="2"/>
  <c r="S407" i="2"/>
  <c r="S584" i="2"/>
  <c r="S715" i="2"/>
  <c r="S57" i="2"/>
  <c r="S10" i="2"/>
  <c r="S42" i="2"/>
  <c r="S664" i="2"/>
  <c r="S336" i="2"/>
  <c r="S487" i="2"/>
  <c r="S705" i="2"/>
  <c r="S467" i="2"/>
  <c r="S19" i="2"/>
  <c r="S73" i="2"/>
  <c r="S116" i="2"/>
  <c r="S494" i="2"/>
  <c r="S329" i="2"/>
  <c r="S145" i="2"/>
  <c r="S305" i="2"/>
  <c r="S431" i="2"/>
  <c r="S677" i="2"/>
  <c r="S186" i="2"/>
  <c r="S525" i="2"/>
  <c r="S551" i="2"/>
  <c r="S137" i="2"/>
  <c r="S532" i="2"/>
  <c r="S250" i="2"/>
  <c r="S350" i="2"/>
  <c r="S577" i="2"/>
  <c r="S304" i="2"/>
  <c r="S611" i="2"/>
  <c r="S323" i="2"/>
  <c r="S147" i="2"/>
  <c r="S383" i="2"/>
  <c r="S244" i="2"/>
  <c r="S135" i="2"/>
  <c r="S505" i="2"/>
  <c r="S106" i="2"/>
  <c r="S670" i="2"/>
  <c r="S694" i="2"/>
  <c r="S299" i="2"/>
  <c r="S158" i="2"/>
  <c r="S414" i="2"/>
  <c r="S177" i="2"/>
  <c r="S428" i="2"/>
  <c r="S510" i="2"/>
  <c r="S598" i="2"/>
  <c r="S625" i="2"/>
  <c r="S117" i="2"/>
  <c r="S364" i="2"/>
  <c r="S246" i="2"/>
  <c r="S296" i="2"/>
  <c r="S448" i="2"/>
  <c r="S178" i="2"/>
  <c r="S253" i="2"/>
  <c r="S129" i="2"/>
  <c r="S695" i="2"/>
  <c r="S37" i="2"/>
  <c r="S126" i="2"/>
  <c r="S421" i="2"/>
  <c r="S110" i="2"/>
  <c r="S24" i="2"/>
  <c r="S232" i="2"/>
  <c r="S105" i="2"/>
  <c r="S119" i="2"/>
  <c r="S72" i="2"/>
  <c r="S388" i="2"/>
  <c r="S365" i="2"/>
  <c r="S59" i="2"/>
  <c r="S642" i="2"/>
  <c r="S27" i="2"/>
  <c r="S392" i="2"/>
  <c r="S195" i="2"/>
  <c r="S367" i="2"/>
  <c r="S469" i="2"/>
  <c r="S213" i="2"/>
  <c r="S22" i="2"/>
  <c r="S254" i="2"/>
  <c r="S589" i="2"/>
  <c r="S489" i="2"/>
  <c r="S7" i="2"/>
  <c r="S310" i="2"/>
  <c r="S14" i="2"/>
  <c r="S456" i="2"/>
  <c r="S193" i="2"/>
  <c r="S214" i="2"/>
  <c r="S731" i="2"/>
  <c r="S313" i="2"/>
  <c r="S222" i="2"/>
  <c r="S656" i="2"/>
  <c r="S184" i="2"/>
  <c r="S516" i="2"/>
  <c r="S476" i="2"/>
  <c r="S83" i="2"/>
  <c r="S613" i="2"/>
  <c r="S128" i="2"/>
  <c r="S612" i="2"/>
  <c r="S65" i="2"/>
  <c r="S120" i="2"/>
  <c r="S11" i="2"/>
  <c r="S281" i="2"/>
  <c r="S155" i="2"/>
  <c r="S345" i="2"/>
  <c r="S385" i="2"/>
  <c r="S682" i="2"/>
  <c r="S629" i="2"/>
  <c r="S241" i="2"/>
  <c r="S457" i="2"/>
  <c r="S683" i="2"/>
  <c r="S429" i="2"/>
  <c r="S361" i="2"/>
  <c r="S389" i="2"/>
  <c r="S225" i="2"/>
  <c r="S369" i="2"/>
  <c r="S104" i="2"/>
  <c r="S416" i="2"/>
  <c r="S4" i="2"/>
  <c r="S263" i="2"/>
  <c r="S207" i="2"/>
  <c r="S432" i="2"/>
  <c r="S98" i="2"/>
  <c r="S727" i="2"/>
  <c r="S141" i="2"/>
  <c r="S18" i="2"/>
  <c r="S175" i="2"/>
  <c r="S60" i="2"/>
  <c r="S543" i="2"/>
  <c r="S38" i="2"/>
  <c r="S537" i="2"/>
  <c r="S315" i="2"/>
  <c r="S355" i="2"/>
  <c r="S197" i="2"/>
  <c r="S287" i="2"/>
  <c r="S426" i="2"/>
  <c r="S627" i="2"/>
  <c r="S380" i="2"/>
  <c r="S726" i="2"/>
  <c r="S346" i="2"/>
  <c r="S461" i="2"/>
  <c r="S349" i="2"/>
  <c r="S636" i="2"/>
  <c r="S172" i="2"/>
  <c r="S124" i="2"/>
  <c r="S732" i="2"/>
  <c r="S463" i="2"/>
  <c r="S549" i="2"/>
  <c r="S615" i="2"/>
  <c r="S497" i="2"/>
  <c r="S114" i="2"/>
  <c r="S680" i="2"/>
  <c r="S674" i="2"/>
  <c r="S412" i="2"/>
  <c r="S471" i="2"/>
  <c r="S13" i="2"/>
  <c r="S325" i="2"/>
  <c r="S283" i="2"/>
  <c r="S605" i="2"/>
  <c r="S485" i="2"/>
  <c r="S23" i="2"/>
  <c r="S418" i="2"/>
  <c r="S630" i="2"/>
  <c r="S701" i="2"/>
  <c r="S133" i="2"/>
  <c r="S231" i="2"/>
  <c r="S169" i="2"/>
  <c r="S513" i="2"/>
  <c r="S669" i="2"/>
  <c r="S280" i="2"/>
  <c r="S528" i="2"/>
  <c r="S415" i="2"/>
  <c r="S373" i="2"/>
  <c r="S451" i="2"/>
  <c r="S477" i="2"/>
  <c r="S498" i="2"/>
  <c r="S733" i="2"/>
  <c r="S391" i="2"/>
  <c r="S593" i="2"/>
  <c r="S634" i="2"/>
  <c r="S25" i="2"/>
  <c r="S68" i="2"/>
  <c r="S696" i="2"/>
  <c r="S205" i="2"/>
  <c r="S282" i="2"/>
  <c r="S406" i="2"/>
  <c r="S161" i="2"/>
  <c r="S398" i="2"/>
  <c r="S198" i="2"/>
  <c r="S435" i="2"/>
  <c r="S500" i="2"/>
  <c r="S273" i="2"/>
  <c r="S153" i="2"/>
  <c r="S88" i="2"/>
  <c r="S599" i="2"/>
  <c r="S597" i="2"/>
  <c r="S269" i="2"/>
  <c r="S358" i="2"/>
  <c r="S459" i="2"/>
  <c r="S468" i="2"/>
  <c r="S80" i="2"/>
  <c r="S109" i="2"/>
  <c r="S511" i="2"/>
  <c r="S616" i="2"/>
  <c r="S30" i="2"/>
  <c r="S374" i="2"/>
  <c r="S229" i="2"/>
  <c r="S78" i="2"/>
  <c r="S70" i="2"/>
  <c r="S539" i="2"/>
  <c r="S624" i="2"/>
  <c r="S575" i="2"/>
  <c r="S645" i="2"/>
  <c r="S39" i="2"/>
  <c r="S474" i="2"/>
  <c r="S514" i="2"/>
  <c r="S519" i="2"/>
  <c r="S35" i="2"/>
  <c r="S490" i="2"/>
  <c r="S268" i="2"/>
  <c r="S74" i="2"/>
  <c r="S204" i="2"/>
  <c r="S52" i="2"/>
  <c r="S675" i="2"/>
  <c r="S236" i="2"/>
  <c r="S482" i="2"/>
  <c r="S394" i="2"/>
  <c r="S295" i="2"/>
  <c r="S61" i="2"/>
  <c r="S648" i="2"/>
  <c r="S292" i="2"/>
  <c r="S33" i="2"/>
  <c r="S274" i="2"/>
  <c r="S363" i="2"/>
  <c r="S699" i="2"/>
  <c r="S508" i="2"/>
  <c r="S438" i="2"/>
  <c r="S261" i="2"/>
  <c r="S321" i="2"/>
  <c r="S131" i="2"/>
  <c r="S652" i="2"/>
  <c r="S444" i="2"/>
  <c r="S40" i="2"/>
  <c r="S720" i="2"/>
  <c r="S650" i="2"/>
  <c r="S672" i="2"/>
  <c r="S480" i="2"/>
  <c r="S423" i="2"/>
  <c r="S366" i="2"/>
  <c r="S693" i="2"/>
  <c r="S159" i="2"/>
  <c r="S341" i="2"/>
  <c r="S223" i="2"/>
  <c r="S209" i="2"/>
  <c r="S676" i="2"/>
  <c r="S111" i="2"/>
  <c r="S99" i="2"/>
  <c r="S698" i="2"/>
  <c r="S339" i="2"/>
  <c r="S140" i="2"/>
  <c r="S71" i="2"/>
  <c r="S679" i="2"/>
  <c r="S103" i="2"/>
  <c r="S591" i="2"/>
  <c r="S100" i="2"/>
  <c r="S76" i="2"/>
  <c r="S506" i="2"/>
  <c r="S58" i="2"/>
  <c r="S139" i="2"/>
  <c r="S270" i="2"/>
  <c r="S557" i="2"/>
  <c r="S478" i="2"/>
  <c r="S401" i="2"/>
  <c r="S271" i="2"/>
  <c r="S239" i="2"/>
  <c r="S730" i="2"/>
  <c r="S132" i="2"/>
  <c r="S504" i="2"/>
  <c r="S240" i="2"/>
  <c r="S704" i="2"/>
  <c r="S368" i="2"/>
  <c r="S538" i="2"/>
  <c r="S651" i="2"/>
  <c r="S289" i="2"/>
  <c r="S633" i="2"/>
  <c r="S706" i="2"/>
  <c r="S509" i="2"/>
  <c r="S422" i="2"/>
  <c r="S351" i="2"/>
  <c r="S347" i="2"/>
  <c r="S697" i="2"/>
  <c r="S154" i="2"/>
  <c r="S608" i="2"/>
  <c r="S576" i="2"/>
  <c r="S673" i="2"/>
  <c r="S681" i="2"/>
  <c r="S372" i="2"/>
  <c r="S710" i="2"/>
  <c r="S571" i="2"/>
  <c r="S300" i="2"/>
  <c r="S97" i="2"/>
  <c r="S685" i="2"/>
  <c r="S580" i="2"/>
  <c r="S264" i="2"/>
  <c r="S594" i="2"/>
  <c r="S496" i="2"/>
  <c r="S631" i="2"/>
  <c r="S735" i="2"/>
  <c r="S588" i="2"/>
  <c r="S548" i="2"/>
  <c r="S318" i="2"/>
  <c r="S558" i="2"/>
  <c r="S357" i="2"/>
  <c r="S702" i="2"/>
  <c r="S653" i="2"/>
  <c r="S343" i="2"/>
  <c r="S377" i="2"/>
  <c r="S308" i="2"/>
  <c r="S424" i="2"/>
  <c r="S138" i="2"/>
  <c r="S113" i="2"/>
  <c r="S233" i="2"/>
  <c r="S410" i="2"/>
  <c r="S595" i="2"/>
  <c r="S317" i="2"/>
  <c r="S79" i="2"/>
  <c r="S728" i="2"/>
  <c r="S555" i="2"/>
  <c r="S561" i="2"/>
  <c r="S348" i="2"/>
  <c r="S312" i="2"/>
  <c r="S212" i="2"/>
  <c r="S286" i="2"/>
  <c r="S462" i="2"/>
  <c r="S188" i="2"/>
  <c r="S590" i="2"/>
  <c r="S686" i="2"/>
  <c r="S484" i="2"/>
  <c r="S420" i="2"/>
  <c r="S603" i="2"/>
  <c r="S453" i="2"/>
  <c r="S560" i="2"/>
  <c r="S518" i="2"/>
  <c r="S507" i="2"/>
  <c r="S547" i="2"/>
  <c r="S156" i="2"/>
  <c r="S640" i="2"/>
  <c r="S567" i="2"/>
  <c r="S284" i="2"/>
  <c r="S635" i="2"/>
  <c r="S541" i="2"/>
  <c r="S436" i="2"/>
  <c r="S466" i="2"/>
  <c r="S527" i="2"/>
  <c r="S419" i="2"/>
  <c r="S288" i="2"/>
  <c r="S703" i="2"/>
  <c r="S306" i="2"/>
  <c r="S512" i="2"/>
  <c r="S716" i="2"/>
  <c r="S707" i="2"/>
  <c r="S382" i="2"/>
  <c r="S678" i="2"/>
  <c r="S540" i="2"/>
  <c r="S387" i="2"/>
  <c r="S402" i="2"/>
  <c r="S393" i="2"/>
  <c r="S230" i="2"/>
  <c r="S493" i="2"/>
  <c r="S434" i="2"/>
  <c r="S638" i="2"/>
  <c r="S619" i="2"/>
  <c r="S574" i="2"/>
  <c r="S712" i="2"/>
  <c r="S621" i="2"/>
  <c r="S717" i="2"/>
  <c r="S722" i="2"/>
  <c r="S556" i="2"/>
  <c r="S425" i="2"/>
  <c r="S530" i="2"/>
  <c r="S666" i="2"/>
  <c r="S734" i="2"/>
  <c r="S658" i="2"/>
  <c r="S713" i="2"/>
  <c r="S657" i="2"/>
  <c r="S623" i="2"/>
  <c r="S617" i="2"/>
  <c r="S691" i="2"/>
  <c r="S714" i="2"/>
  <c r="S600" i="2"/>
  <c r="S614" i="2"/>
  <c r="S644" i="2"/>
  <c r="S725" i="2"/>
  <c r="S723" i="2"/>
  <c r="S688" i="2"/>
  <c r="S665" i="2"/>
  <c r="S711" i="2"/>
  <c r="S718" i="2"/>
  <c r="S671" i="2"/>
  <c r="S724" i="2"/>
  <c r="S626" i="2"/>
  <c r="S641" i="2"/>
  <c r="S596" i="2"/>
  <c r="S689" i="2"/>
  <c r="S729" i="2"/>
  <c r="N559" i="2"/>
  <c r="N566" i="2"/>
  <c r="N602" i="2"/>
  <c r="N130" i="2"/>
  <c r="N386" i="2"/>
  <c r="N535" i="2"/>
  <c r="N326" i="2"/>
  <c r="N526" i="2"/>
  <c r="N587" i="2"/>
  <c r="N338" i="2"/>
  <c r="N316" i="2"/>
  <c r="N495" i="2"/>
  <c r="N247" i="2"/>
  <c r="N149" i="2"/>
  <c r="N684" i="2"/>
  <c r="N170" i="2"/>
  <c r="N115" i="2"/>
  <c r="N384" i="2"/>
  <c r="N483" i="2"/>
  <c r="N667" i="2"/>
  <c r="N481" i="2"/>
  <c r="N56" i="2"/>
  <c r="N334" i="2"/>
  <c r="N409" i="2"/>
  <c r="N237" i="2"/>
  <c r="N26" i="2"/>
  <c r="N164" i="2"/>
  <c r="N183" i="2"/>
  <c r="N531" i="2"/>
  <c r="N660" i="2"/>
  <c r="N337" i="2"/>
  <c r="N127" i="2"/>
  <c r="N90" i="2"/>
  <c r="N655" i="2"/>
  <c r="N53" i="2"/>
  <c r="N663" i="2"/>
  <c r="N150" i="2"/>
  <c r="N618" i="2"/>
  <c r="N89" i="2"/>
  <c r="N342" i="2"/>
  <c r="N8" i="2"/>
  <c r="N95" i="2"/>
  <c r="N564" i="2"/>
  <c r="N28" i="2"/>
  <c r="N445" i="2"/>
  <c r="N291" i="2"/>
  <c r="N217" i="2"/>
  <c r="N578" i="2"/>
  <c r="N405" i="2"/>
  <c r="N328" i="2"/>
  <c r="N55" i="2"/>
  <c r="N206" i="2"/>
  <c r="N171" i="2"/>
  <c r="N637" i="2"/>
  <c r="N118" i="2"/>
  <c r="N522" i="2"/>
  <c r="N390" i="2"/>
  <c r="N196" i="2"/>
  <c r="N491" i="2"/>
  <c r="N136" i="2"/>
  <c r="N86" i="2"/>
  <c r="N569" i="2"/>
  <c r="N353" i="2"/>
  <c r="N433" i="2"/>
  <c r="N352" i="2"/>
  <c r="N458" i="2"/>
  <c r="N442" i="2"/>
  <c r="N307" i="2"/>
  <c r="N219" i="2"/>
  <c r="N199" i="2"/>
  <c r="N417" i="2"/>
  <c r="N165" i="2"/>
  <c r="N294" i="2"/>
  <c r="N408" i="2"/>
  <c r="N82" i="2"/>
  <c r="N479" i="2"/>
  <c r="N162" i="2"/>
  <c r="N309" i="2"/>
  <c r="N3" i="2"/>
  <c r="N473" i="2"/>
  <c r="N201" i="2"/>
  <c r="N501" i="2"/>
  <c r="N266" i="2"/>
  <c r="N320" i="2"/>
  <c r="N148" i="2"/>
  <c r="N267" i="2"/>
  <c r="N234" i="2"/>
  <c r="N108" i="2"/>
  <c r="N51" i="2"/>
  <c r="N12" i="2"/>
  <c r="N607" i="2"/>
  <c r="N9" i="2"/>
  <c r="N362" i="2"/>
  <c r="N639" i="2"/>
  <c r="N403" i="2"/>
  <c r="N48" i="2"/>
  <c r="N278" i="2"/>
  <c r="N330" i="2"/>
  <c r="N54" i="2"/>
  <c r="N5" i="2"/>
  <c r="N332" i="2"/>
  <c r="N235" i="2"/>
  <c r="N399" i="2"/>
  <c r="N157" i="2"/>
  <c r="N311" i="2"/>
  <c r="N163" i="2"/>
  <c r="N179" i="2"/>
  <c r="N211" i="2"/>
  <c r="N256" i="2"/>
  <c r="N524" i="2"/>
  <c r="N259" i="2"/>
  <c r="N582" i="2"/>
  <c r="N101" i="2"/>
  <c r="N41" i="2"/>
  <c r="N228" i="2"/>
  <c r="N427" i="2"/>
  <c r="N146" i="2"/>
  <c r="N562" i="2"/>
  <c r="N370" i="2"/>
  <c r="N700" i="2"/>
  <c r="N181" i="2"/>
  <c r="N324" i="2"/>
  <c r="N515" i="2"/>
  <c r="N43" i="2"/>
  <c r="N227" i="2"/>
  <c r="N257" i="2"/>
  <c r="N290" i="2"/>
  <c r="N475" i="2"/>
  <c r="N279" i="2"/>
  <c r="N550" i="2"/>
  <c r="N187" i="2"/>
  <c r="N375" i="2"/>
  <c r="N189" i="2"/>
  <c r="N447" i="2"/>
  <c r="N243" i="2"/>
  <c r="N16" i="2"/>
  <c r="N173" i="2"/>
  <c r="N44" i="2"/>
  <c r="N397" i="2"/>
  <c r="N275" i="2"/>
  <c r="N249" i="2"/>
  <c r="N439" i="2"/>
  <c r="N719" i="2"/>
  <c r="N242" i="2"/>
  <c r="N378" i="2"/>
  <c r="N690" i="2"/>
  <c r="N77" i="2"/>
  <c r="N192" i="2"/>
  <c r="N238" i="2"/>
  <c r="N381" i="2"/>
  <c r="N191" i="2"/>
  <c r="N81" i="2"/>
  <c r="N107" i="2"/>
  <c r="N359" i="2"/>
  <c r="N17" i="2"/>
  <c r="N2" i="2"/>
  <c r="N450" i="2"/>
  <c r="N517" i="2"/>
  <c r="N29" i="2"/>
  <c r="N601" i="2"/>
  <c r="N142" i="2"/>
  <c r="N87" i="2"/>
  <c r="N251" i="2"/>
  <c r="N606" i="2"/>
  <c r="N465" i="2"/>
  <c r="N499" i="2"/>
  <c r="N443" i="2"/>
  <c r="N632" i="2"/>
  <c r="N542" i="2"/>
  <c r="N572" i="2"/>
  <c r="N604" i="2"/>
  <c r="N523" i="2"/>
  <c r="N592" i="2"/>
  <c r="N202" i="2"/>
  <c r="N654" i="2"/>
  <c r="N534" i="2"/>
  <c r="N167" i="2"/>
  <c r="N180" i="2"/>
  <c r="N360" i="2"/>
  <c r="N218" i="2"/>
  <c r="N185" i="2"/>
  <c r="N31" i="2"/>
  <c r="N194" i="2"/>
  <c r="N21" i="2"/>
  <c r="N610" i="2"/>
  <c r="N573" i="2"/>
  <c r="N413" i="2"/>
  <c r="N661" i="2"/>
  <c r="N333" i="2"/>
  <c r="N297" i="2"/>
  <c r="N659" i="2"/>
  <c r="N400" i="2"/>
  <c r="N620" i="2"/>
  <c r="N66" i="2"/>
  <c r="N454" i="2"/>
  <c r="N92" i="2"/>
  <c r="N568" i="2"/>
  <c r="N628" i="2"/>
  <c r="N404" i="2"/>
  <c r="N215" i="2"/>
  <c r="N452" i="2"/>
  <c r="N208" i="2"/>
  <c r="N396" i="2"/>
  <c r="N552" i="2"/>
  <c r="N258" i="2"/>
  <c r="N486" i="2"/>
  <c r="N647" i="2"/>
  <c r="N371" i="2"/>
  <c r="N356" i="2"/>
  <c r="N75" i="2"/>
  <c r="N503" i="2"/>
  <c r="N182" i="2"/>
  <c r="N245" i="2"/>
  <c r="N488" i="2"/>
  <c r="N84" i="2"/>
  <c r="N502" i="2"/>
  <c r="N93" i="2"/>
  <c r="N570" i="2"/>
  <c r="N168" i="2"/>
  <c r="N216" i="2"/>
  <c r="N521" i="2"/>
  <c r="N49" i="2"/>
  <c r="N395" i="2"/>
  <c r="N327" i="2"/>
  <c r="N248" i="2"/>
  <c r="N285" i="2"/>
  <c r="N112" i="2"/>
  <c r="N544" i="2"/>
  <c r="N430" i="2"/>
  <c r="N668" i="2"/>
  <c r="N50" i="2"/>
  <c r="N583" i="2"/>
  <c r="N533" i="2"/>
  <c r="N721" i="2"/>
  <c r="N622" i="2"/>
  <c r="N293" i="2"/>
  <c r="N529" i="2"/>
  <c r="N314" i="2"/>
  <c r="N62" i="2"/>
  <c r="N166" i="2"/>
  <c r="N449" i="2"/>
  <c r="N687" i="2"/>
  <c r="N708" i="2"/>
  <c r="N272" i="2"/>
  <c r="N536" i="2"/>
  <c r="N276" i="2"/>
  <c r="N322" i="2"/>
  <c r="N176" i="2"/>
  <c r="N15" i="2"/>
  <c r="N221" i="2"/>
  <c r="N455" i="2"/>
  <c r="N151" i="2"/>
  <c r="N319" i="2"/>
  <c r="N210" i="2"/>
  <c r="N91" i="2"/>
  <c r="N379" i="2"/>
  <c r="N554" i="2"/>
  <c r="N64" i="2"/>
  <c r="N545" i="2"/>
  <c r="N331" i="2"/>
  <c r="N354" i="2"/>
  <c r="N20" i="2"/>
  <c r="N646" i="2"/>
  <c r="N581" i="2"/>
  <c r="N298" i="2"/>
  <c r="N344" i="2"/>
  <c r="N134" i="2"/>
  <c r="N411" i="2"/>
  <c r="N446" i="2"/>
  <c r="N69" i="2"/>
  <c r="N376" i="2"/>
  <c r="N203" i="2"/>
  <c r="N565" i="2"/>
  <c r="N579" i="2"/>
  <c r="N143" i="2"/>
  <c r="N34" i="2"/>
  <c r="N437" i="2"/>
  <c r="N472" i="2"/>
  <c r="N160" i="2"/>
  <c r="N301" i="2"/>
  <c r="N96" i="2"/>
  <c r="N262" i="2"/>
  <c r="N265" i="2"/>
  <c r="N520" i="2"/>
  <c r="N709" i="2"/>
  <c r="N32" i="2"/>
  <c r="N85" i="2"/>
  <c r="N277" i="2"/>
  <c r="N609" i="2"/>
  <c r="N45" i="2"/>
  <c r="N121" i="2"/>
  <c r="N563" i="2"/>
  <c r="N152" i="2"/>
  <c r="N123" i="2"/>
  <c r="N6" i="2"/>
  <c r="N46" i="2"/>
  <c r="N302" i="2"/>
  <c r="N94" i="2"/>
  <c r="N492" i="2"/>
  <c r="N553" i="2"/>
  <c r="N643" i="2"/>
  <c r="N200" i="2"/>
  <c r="N460" i="2"/>
  <c r="N260" i="2"/>
  <c r="N226" i="2"/>
  <c r="N303" i="2"/>
  <c r="N252" i="2"/>
  <c r="N340" i="2"/>
  <c r="N440" i="2"/>
  <c r="N144" i="2"/>
  <c r="N546" i="2"/>
  <c r="N255" i="2"/>
  <c r="N335" i="2"/>
  <c r="N662" i="2"/>
  <c r="N190" i="2"/>
  <c r="N122" i="2"/>
  <c r="N441" i="2"/>
  <c r="N220" i="2"/>
  <c r="N692" i="2"/>
  <c r="N125" i="2"/>
  <c r="N63" i="2"/>
  <c r="N224" i="2"/>
  <c r="N67" i="2"/>
  <c r="N464" i="2"/>
  <c r="N102" i="2"/>
  <c r="N585" i="2"/>
  <c r="N470" i="2"/>
  <c r="N586" i="2"/>
  <c r="N36" i="2"/>
  <c r="N47" i="2"/>
  <c r="N174" i="2"/>
  <c r="N649" i="2"/>
  <c r="N407" i="2"/>
  <c r="N584" i="2"/>
  <c r="N715" i="2"/>
  <c r="N57" i="2"/>
  <c r="N10" i="2"/>
  <c r="N42" i="2"/>
  <c r="N664" i="2"/>
  <c r="N336" i="2"/>
  <c r="N487" i="2"/>
  <c r="N705" i="2"/>
  <c r="N467" i="2"/>
  <c r="N19" i="2"/>
  <c r="N73" i="2"/>
  <c r="N116" i="2"/>
  <c r="N494" i="2"/>
  <c r="N329" i="2"/>
  <c r="N145" i="2"/>
  <c r="N305" i="2"/>
  <c r="N431" i="2"/>
  <c r="N677" i="2"/>
  <c r="N186" i="2"/>
  <c r="N525" i="2"/>
  <c r="N551" i="2"/>
  <c r="N137" i="2"/>
  <c r="N532" i="2"/>
  <c r="N250" i="2"/>
  <c r="N350" i="2"/>
  <c r="N577" i="2"/>
  <c r="N304" i="2"/>
  <c r="N611" i="2"/>
  <c r="N323" i="2"/>
  <c r="N147" i="2"/>
  <c r="N383" i="2"/>
  <c r="N244" i="2"/>
  <c r="N135" i="2"/>
  <c r="N505" i="2"/>
  <c r="N106" i="2"/>
  <c r="N670" i="2"/>
  <c r="N694" i="2"/>
  <c r="N299" i="2"/>
  <c r="N158" i="2"/>
  <c r="N414" i="2"/>
  <c r="N177" i="2"/>
  <c r="N428" i="2"/>
  <c r="N510" i="2"/>
  <c r="N598" i="2"/>
  <c r="N625" i="2"/>
  <c r="N117" i="2"/>
  <c r="N364" i="2"/>
  <c r="N246" i="2"/>
  <c r="N296" i="2"/>
  <c r="N448" i="2"/>
  <c r="N178" i="2"/>
  <c r="N253" i="2"/>
  <c r="N129" i="2"/>
  <c r="N695" i="2"/>
  <c r="N37" i="2"/>
  <c r="N126" i="2"/>
  <c r="N421" i="2"/>
  <c r="N110" i="2"/>
  <c r="N24" i="2"/>
  <c r="N232" i="2"/>
  <c r="N105" i="2"/>
  <c r="N119" i="2"/>
  <c r="N72" i="2"/>
  <c r="N388" i="2"/>
  <c r="N365" i="2"/>
  <c r="N59" i="2"/>
  <c r="N642" i="2"/>
  <c r="N27" i="2"/>
  <c r="N392" i="2"/>
  <c r="N195" i="2"/>
  <c r="N367" i="2"/>
  <c r="N469" i="2"/>
  <c r="N213" i="2"/>
  <c r="N22" i="2"/>
  <c r="N254" i="2"/>
  <c r="N589" i="2"/>
  <c r="N489" i="2"/>
  <c r="N7" i="2"/>
  <c r="N310" i="2"/>
  <c r="N14" i="2"/>
  <c r="N456" i="2"/>
  <c r="N193" i="2"/>
  <c r="N214" i="2"/>
  <c r="N731" i="2"/>
  <c r="N313" i="2"/>
  <c r="N222" i="2"/>
  <c r="N656" i="2"/>
  <c r="N184" i="2"/>
  <c r="N516" i="2"/>
  <c r="N476" i="2"/>
  <c r="N83" i="2"/>
  <c r="N613" i="2"/>
  <c r="N128" i="2"/>
  <c r="N612" i="2"/>
  <c r="N65" i="2"/>
  <c r="N120" i="2"/>
  <c r="N11" i="2"/>
  <c r="N281" i="2"/>
  <c r="N155" i="2"/>
  <c r="N345" i="2"/>
  <c r="N385" i="2"/>
  <c r="N682" i="2"/>
  <c r="N629" i="2"/>
  <c r="N241" i="2"/>
  <c r="N457" i="2"/>
  <c r="N683" i="2"/>
  <c r="N429" i="2"/>
  <c r="N361" i="2"/>
  <c r="N389" i="2"/>
  <c r="N225" i="2"/>
  <c r="N369" i="2"/>
  <c r="N104" i="2"/>
  <c r="N416" i="2"/>
  <c r="N4" i="2"/>
  <c r="N263" i="2"/>
  <c r="N207" i="2"/>
  <c r="N432" i="2"/>
  <c r="N98" i="2"/>
  <c r="N727" i="2"/>
  <c r="N141" i="2"/>
  <c r="N18" i="2"/>
  <c r="N175" i="2"/>
  <c r="N60" i="2"/>
  <c r="N543" i="2"/>
  <c r="N38" i="2"/>
  <c r="N537" i="2"/>
  <c r="N315" i="2"/>
  <c r="N355" i="2"/>
  <c r="N197" i="2"/>
  <c r="N287" i="2"/>
  <c r="N426" i="2"/>
  <c r="N627" i="2"/>
  <c r="N380" i="2"/>
  <c r="N726" i="2"/>
  <c r="N346" i="2"/>
  <c r="N461" i="2"/>
  <c r="N349" i="2"/>
  <c r="N636" i="2"/>
  <c r="N172" i="2"/>
  <c r="N124" i="2"/>
  <c r="N732" i="2"/>
  <c r="N463" i="2"/>
  <c r="N549" i="2"/>
  <c r="N615" i="2"/>
  <c r="N497" i="2"/>
  <c r="N114" i="2"/>
  <c r="N680" i="2"/>
  <c r="N674" i="2"/>
  <c r="N412" i="2"/>
  <c r="N471" i="2"/>
  <c r="N13" i="2"/>
  <c r="N325" i="2"/>
  <c r="N283" i="2"/>
  <c r="N605" i="2"/>
  <c r="N485" i="2"/>
  <c r="N23" i="2"/>
  <c r="N418" i="2"/>
  <c r="N630" i="2"/>
  <c r="N701" i="2"/>
  <c r="N133" i="2"/>
  <c r="N231" i="2"/>
  <c r="N169" i="2"/>
  <c r="N513" i="2"/>
  <c r="N669" i="2"/>
  <c r="N280" i="2"/>
  <c r="N528" i="2"/>
  <c r="N415" i="2"/>
  <c r="N373" i="2"/>
  <c r="N451" i="2"/>
  <c r="N477" i="2"/>
  <c r="N498" i="2"/>
  <c r="N733" i="2"/>
  <c r="N391" i="2"/>
  <c r="N593" i="2"/>
  <c r="N634" i="2"/>
  <c r="N25" i="2"/>
  <c r="N68" i="2"/>
  <c r="N696" i="2"/>
  <c r="N205" i="2"/>
  <c r="N282" i="2"/>
  <c r="N406" i="2"/>
  <c r="N161" i="2"/>
  <c r="N398" i="2"/>
  <c r="N198" i="2"/>
  <c r="N435" i="2"/>
  <c r="N500" i="2"/>
  <c r="N273" i="2"/>
  <c r="N153" i="2"/>
  <c r="N88" i="2"/>
  <c r="N599" i="2"/>
  <c r="N597" i="2"/>
  <c r="N269" i="2"/>
  <c r="N358" i="2"/>
  <c r="N459" i="2"/>
  <c r="N468" i="2"/>
  <c r="N80" i="2"/>
  <c r="N109" i="2"/>
  <c r="N511" i="2"/>
  <c r="N616" i="2"/>
  <c r="N30" i="2"/>
  <c r="N374" i="2"/>
  <c r="N229" i="2"/>
  <c r="N78" i="2"/>
  <c r="N70" i="2"/>
  <c r="N539" i="2"/>
  <c r="N624" i="2"/>
  <c r="N575" i="2"/>
  <c r="N645" i="2"/>
  <c r="N39" i="2"/>
  <c r="N474" i="2"/>
  <c r="N514" i="2"/>
  <c r="N519" i="2"/>
  <c r="N35" i="2"/>
  <c r="N490" i="2"/>
  <c r="N268" i="2"/>
  <c r="N74" i="2"/>
  <c r="N204" i="2"/>
  <c r="N52" i="2"/>
  <c r="N675" i="2"/>
  <c r="N236" i="2"/>
  <c r="N482" i="2"/>
  <c r="N394" i="2"/>
  <c r="N295" i="2"/>
  <c r="N61" i="2"/>
  <c r="N648" i="2"/>
  <c r="N292" i="2"/>
  <c r="N33" i="2"/>
  <c r="N274" i="2"/>
  <c r="N363" i="2"/>
  <c r="N699" i="2"/>
  <c r="N508" i="2"/>
  <c r="N438" i="2"/>
  <c r="N261" i="2"/>
  <c r="N321" i="2"/>
  <c r="N131" i="2"/>
  <c r="N652" i="2"/>
  <c r="N444" i="2"/>
  <c r="N40" i="2"/>
  <c r="N720" i="2"/>
  <c r="N650" i="2"/>
  <c r="N672" i="2"/>
  <c r="N480" i="2"/>
  <c r="N423" i="2"/>
  <c r="N366" i="2"/>
  <c r="N693" i="2"/>
  <c r="N159" i="2"/>
  <c r="N341" i="2"/>
  <c r="N223" i="2"/>
  <c r="N209" i="2"/>
  <c r="N676" i="2"/>
  <c r="N111" i="2"/>
  <c r="N99" i="2"/>
  <c r="N698" i="2"/>
  <c r="N339" i="2"/>
  <c r="N140" i="2"/>
  <c r="N71" i="2"/>
  <c r="N679" i="2"/>
  <c r="N103" i="2"/>
  <c r="N591" i="2"/>
  <c r="N100" i="2"/>
  <c r="N76" i="2"/>
  <c r="N506" i="2"/>
  <c r="N58" i="2"/>
  <c r="N139" i="2"/>
  <c r="N270" i="2"/>
  <c r="N557" i="2"/>
  <c r="N478" i="2"/>
  <c r="N401" i="2"/>
  <c r="N271" i="2"/>
  <c r="N239" i="2"/>
  <c r="N730" i="2"/>
  <c r="N132" i="2"/>
  <c r="N504" i="2"/>
  <c r="N240" i="2"/>
  <c r="N704" i="2"/>
  <c r="N368" i="2"/>
  <c r="N538" i="2"/>
  <c r="N651" i="2"/>
  <c r="N289" i="2"/>
  <c r="N633" i="2"/>
  <c r="N706" i="2"/>
  <c r="N509" i="2"/>
  <c r="N422" i="2"/>
  <c r="N351" i="2"/>
  <c r="N347" i="2"/>
  <c r="N697" i="2"/>
  <c r="N154" i="2"/>
  <c r="N608" i="2"/>
  <c r="N576" i="2"/>
  <c r="N673" i="2"/>
  <c r="N681" i="2"/>
  <c r="N372" i="2"/>
  <c r="N710" i="2"/>
  <c r="N571" i="2"/>
  <c r="N300" i="2"/>
  <c r="N97" i="2"/>
  <c r="N685" i="2"/>
  <c r="N580" i="2"/>
  <c r="N264" i="2"/>
  <c r="N594" i="2"/>
  <c r="N496" i="2"/>
  <c r="N631" i="2"/>
  <c r="N735" i="2"/>
  <c r="N588" i="2"/>
  <c r="N548" i="2"/>
  <c r="N318" i="2"/>
  <c r="N558" i="2"/>
  <c r="N357" i="2"/>
  <c r="N702" i="2"/>
  <c r="N653" i="2"/>
  <c r="N343" i="2"/>
  <c r="N377" i="2"/>
  <c r="N308" i="2"/>
  <c r="N424" i="2"/>
  <c r="N138" i="2"/>
  <c r="N113" i="2"/>
  <c r="N233" i="2"/>
  <c r="N410" i="2"/>
  <c r="N595" i="2"/>
  <c r="N317" i="2"/>
  <c r="N79" i="2"/>
  <c r="N728" i="2"/>
  <c r="N555" i="2"/>
  <c r="N561" i="2"/>
  <c r="N348" i="2"/>
  <c r="N312" i="2"/>
  <c r="N212" i="2"/>
  <c r="N286" i="2"/>
  <c r="N462" i="2"/>
  <c r="N188" i="2"/>
  <c r="N590" i="2"/>
  <c r="N686" i="2"/>
  <c r="N484" i="2"/>
  <c r="N420" i="2"/>
  <c r="N603" i="2"/>
  <c r="N453" i="2"/>
  <c r="N560" i="2"/>
  <c r="N518" i="2"/>
  <c r="N507" i="2"/>
  <c r="N547" i="2"/>
  <c r="N156" i="2"/>
  <c r="N640" i="2"/>
  <c r="N567" i="2"/>
  <c r="N284" i="2"/>
  <c r="N635" i="2"/>
  <c r="N541" i="2"/>
  <c r="N436" i="2"/>
  <c r="N466" i="2"/>
  <c r="N527" i="2"/>
  <c r="N419" i="2"/>
  <c r="N288" i="2"/>
  <c r="N703" i="2"/>
  <c r="N306" i="2"/>
  <c r="N512" i="2"/>
  <c r="N716" i="2"/>
  <c r="N707" i="2"/>
  <c r="N382" i="2"/>
  <c r="N678" i="2"/>
  <c r="N540" i="2"/>
  <c r="N387" i="2"/>
  <c r="N402" i="2"/>
  <c r="N393" i="2"/>
  <c r="N230" i="2"/>
  <c r="N493" i="2"/>
  <c r="N434" i="2"/>
  <c r="N638" i="2"/>
  <c r="N619" i="2"/>
  <c r="N574" i="2"/>
  <c r="N712" i="2"/>
  <c r="N621" i="2"/>
  <c r="N717" i="2"/>
  <c r="N722" i="2"/>
  <c r="N556" i="2"/>
  <c r="N425" i="2"/>
  <c r="N530" i="2"/>
  <c r="N666" i="2"/>
  <c r="N734" i="2"/>
  <c r="N658" i="2"/>
  <c r="N713" i="2"/>
  <c r="N657" i="2"/>
  <c r="N623" i="2"/>
  <c r="N617" i="2"/>
  <c r="N691" i="2"/>
  <c r="N714" i="2"/>
  <c r="N600" i="2"/>
  <c r="N614" i="2"/>
  <c r="N644" i="2"/>
  <c r="N725" i="2"/>
  <c r="N723" i="2"/>
  <c r="N688" i="2"/>
  <c r="N665" i="2"/>
  <c r="N711" i="2"/>
  <c r="N718" i="2"/>
  <c r="N671" i="2"/>
  <c r="N724" i="2"/>
  <c r="N626" i="2"/>
  <c r="N641" i="2"/>
  <c r="N596" i="2"/>
  <c r="N689" i="2"/>
  <c r="N729" i="2"/>
  <c r="L559" i="2"/>
  <c r="L566" i="2"/>
  <c r="L602" i="2"/>
  <c r="L130" i="2"/>
  <c r="L386" i="2"/>
  <c r="L535" i="2"/>
  <c r="L326" i="2"/>
  <c r="L526" i="2"/>
  <c r="L587" i="2"/>
  <c r="L338" i="2"/>
  <c r="L316" i="2"/>
  <c r="L495" i="2"/>
  <c r="L247" i="2"/>
  <c r="L149" i="2"/>
  <c r="L684" i="2"/>
  <c r="L170" i="2"/>
  <c r="L115" i="2"/>
  <c r="L384" i="2"/>
  <c r="L483" i="2"/>
  <c r="L667" i="2"/>
  <c r="L481" i="2"/>
  <c r="L56" i="2"/>
  <c r="L334" i="2"/>
  <c r="L409" i="2"/>
  <c r="L237" i="2"/>
  <c r="L26" i="2"/>
  <c r="L164" i="2"/>
  <c r="L183" i="2"/>
  <c r="L531" i="2"/>
  <c r="L660" i="2"/>
  <c r="L337" i="2"/>
  <c r="L127" i="2"/>
  <c r="L90" i="2"/>
  <c r="L655" i="2"/>
  <c r="L53" i="2"/>
  <c r="L663" i="2"/>
  <c r="L150" i="2"/>
  <c r="L618" i="2"/>
  <c r="L89" i="2"/>
  <c r="L342" i="2"/>
  <c r="L8" i="2"/>
  <c r="L95" i="2"/>
  <c r="L564" i="2"/>
  <c r="L28" i="2"/>
  <c r="L445" i="2"/>
  <c r="L291" i="2"/>
  <c r="L217" i="2"/>
  <c r="L578" i="2"/>
  <c r="L405" i="2"/>
  <c r="L328" i="2"/>
  <c r="L55" i="2"/>
  <c r="L206" i="2"/>
  <c r="L171" i="2"/>
  <c r="L637" i="2"/>
  <c r="L118" i="2"/>
  <c r="L522" i="2"/>
  <c r="L390" i="2"/>
  <c r="L196" i="2"/>
  <c r="L491" i="2"/>
  <c r="L136" i="2"/>
  <c r="L86" i="2"/>
  <c r="L569" i="2"/>
  <c r="L353" i="2"/>
  <c r="L433" i="2"/>
  <c r="L352" i="2"/>
  <c r="L458" i="2"/>
  <c r="L442" i="2"/>
  <c r="L307" i="2"/>
  <c r="L219" i="2"/>
  <c r="L199" i="2"/>
  <c r="L417" i="2"/>
  <c r="L165" i="2"/>
  <c r="L294" i="2"/>
  <c r="L408" i="2"/>
  <c r="L82" i="2"/>
  <c r="L479" i="2"/>
  <c r="L162" i="2"/>
  <c r="L309" i="2"/>
  <c r="L3" i="2"/>
  <c r="L473" i="2"/>
  <c r="L201" i="2"/>
  <c r="L501" i="2"/>
  <c r="L266" i="2"/>
  <c r="L320" i="2"/>
  <c r="L148" i="2"/>
  <c r="L267" i="2"/>
  <c r="L234" i="2"/>
  <c r="L108" i="2"/>
  <c r="L51" i="2"/>
  <c r="L12" i="2"/>
  <c r="L607" i="2"/>
  <c r="L9" i="2"/>
  <c r="L362" i="2"/>
  <c r="L639" i="2"/>
  <c r="L403" i="2"/>
  <c r="L48" i="2"/>
  <c r="L278" i="2"/>
  <c r="L330" i="2"/>
  <c r="L54" i="2"/>
  <c r="L5" i="2"/>
  <c r="L332" i="2"/>
  <c r="L235" i="2"/>
  <c r="L399" i="2"/>
  <c r="L157" i="2"/>
  <c r="L311" i="2"/>
  <c r="L163" i="2"/>
  <c r="L179" i="2"/>
  <c r="L211" i="2"/>
  <c r="L256" i="2"/>
  <c r="L524" i="2"/>
  <c r="L259" i="2"/>
  <c r="L582" i="2"/>
  <c r="L101" i="2"/>
  <c r="L41" i="2"/>
  <c r="L228" i="2"/>
  <c r="L427" i="2"/>
  <c r="L146" i="2"/>
  <c r="L562" i="2"/>
  <c r="L370" i="2"/>
  <c r="L700" i="2"/>
  <c r="L181" i="2"/>
  <c r="L324" i="2"/>
  <c r="L515" i="2"/>
  <c r="L43" i="2"/>
  <c r="L227" i="2"/>
  <c r="L257" i="2"/>
  <c r="L290" i="2"/>
  <c r="L475" i="2"/>
  <c r="L279" i="2"/>
  <c r="L550" i="2"/>
  <c r="L187" i="2"/>
  <c r="L375" i="2"/>
  <c r="L189" i="2"/>
  <c r="L447" i="2"/>
  <c r="L243" i="2"/>
  <c r="L16" i="2"/>
  <c r="L173" i="2"/>
  <c r="L44" i="2"/>
  <c r="L397" i="2"/>
  <c r="L275" i="2"/>
  <c r="L249" i="2"/>
  <c r="L439" i="2"/>
  <c r="L719" i="2"/>
  <c r="L242" i="2"/>
  <c r="L378" i="2"/>
  <c r="L690" i="2"/>
  <c r="L77" i="2"/>
  <c r="L192" i="2"/>
  <c r="L238" i="2"/>
  <c r="L381" i="2"/>
  <c r="L191" i="2"/>
  <c r="L81" i="2"/>
  <c r="L107" i="2"/>
  <c r="L359" i="2"/>
  <c r="L17" i="2"/>
  <c r="L2" i="2"/>
  <c r="L450" i="2"/>
  <c r="L517" i="2"/>
  <c r="L29" i="2"/>
  <c r="L601" i="2"/>
  <c r="L142" i="2"/>
  <c r="L87" i="2"/>
  <c r="L251" i="2"/>
  <c r="L606" i="2"/>
  <c r="L465" i="2"/>
  <c r="L499" i="2"/>
  <c r="L443" i="2"/>
  <c r="L632" i="2"/>
  <c r="L542" i="2"/>
  <c r="L572" i="2"/>
  <c r="L604" i="2"/>
  <c r="L523" i="2"/>
  <c r="L592" i="2"/>
  <c r="L202" i="2"/>
  <c r="L654" i="2"/>
  <c r="L534" i="2"/>
  <c r="L167" i="2"/>
  <c r="L180" i="2"/>
  <c r="L360" i="2"/>
  <c r="L218" i="2"/>
  <c r="L185" i="2"/>
  <c r="L31" i="2"/>
  <c r="L194" i="2"/>
  <c r="L21" i="2"/>
  <c r="L610" i="2"/>
  <c r="L573" i="2"/>
  <c r="L413" i="2"/>
  <c r="L661" i="2"/>
  <c r="L333" i="2"/>
  <c r="L297" i="2"/>
  <c r="L659" i="2"/>
  <c r="L400" i="2"/>
  <c r="L620" i="2"/>
  <c r="L66" i="2"/>
  <c r="L454" i="2"/>
  <c r="L92" i="2"/>
  <c r="L568" i="2"/>
  <c r="L628" i="2"/>
  <c r="L404" i="2"/>
  <c r="L215" i="2"/>
  <c r="L452" i="2"/>
  <c r="L208" i="2"/>
  <c r="L396" i="2"/>
  <c r="L552" i="2"/>
  <c r="L258" i="2"/>
  <c r="L486" i="2"/>
  <c r="L647" i="2"/>
  <c r="L371" i="2"/>
  <c r="L356" i="2"/>
  <c r="L75" i="2"/>
  <c r="L503" i="2"/>
  <c r="L182" i="2"/>
  <c r="L245" i="2"/>
  <c r="L488" i="2"/>
  <c r="L84" i="2"/>
  <c r="L502" i="2"/>
  <c r="L93" i="2"/>
  <c r="L570" i="2"/>
  <c r="L168" i="2"/>
  <c r="L216" i="2"/>
  <c r="L521" i="2"/>
  <c r="L49" i="2"/>
  <c r="L395" i="2"/>
  <c r="L327" i="2"/>
  <c r="L248" i="2"/>
  <c r="L285" i="2"/>
  <c r="L112" i="2"/>
  <c r="L544" i="2"/>
  <c r="L430" i="2"/>
  <c r="L668" i="2"/>
  <c r="L50" i="2"/>
  <c r="L583" i="2"/>
  <c r="L533" i="2"/>
  <c r="L721" i="2"/>
  <c r="L622" i="2"/>
  <c r="L293" i="2"/>
  <c r="L529" i="2"/>
  <c r="L314" i="2"/>
  <c r="L62" i="2"/>
  <c r="L166" i="2"/>
  <c r="L449" i="2"/>
  <c r="L687" i="2"/>
  <c r="L708" i="2"/>
  <c r="L272" i="2"/>
  <c r="L536" i="2"/>
  <c r="L276" i="2"/>
  <c r="L322" i="2"/>
  <c r="L176" i="2"/>
  <c r="L15" i="2"/>
  <c r="L221" i="2"/>
  <c r="L455" i="2"/>
  <c r="L151" i="2"/>
  <c r="L319" i="2"/>
  <c r="L210" i="2"/>
  <c r="L91" i="2"/>
  <c r="L379" i="2"/>
  <c r="L554" i="2"/>
  <c r="L64" i="2"/>
  <c r="L545" i="2"/>
  <c r="L331" i="2"/>
  <c r="L354" i="2"/>
  <c r="L20" i="2"/>
  <c r="L646" i="2"/>
  <c r="L581" i="2"/>
  <c r="L298" i="2"/>
  <c r="L344" i="2"/>
  <c r="L134" i="2"/>
  <c r="L411" i="2"/>
  <c r="L446" i="2"/>
  <c r="L69" i="2"/>
  <c r="L376" i="2"/>
  <c r="L203" i="2"/>
  <c r="L565" i="2"/>
  <c r="L579" i="2"/>
  <c r="L143" i="2"/>
  <c r="L34" i="2"/>
  <c r="L437" i="2"/>
  <c r="L472" i="2"/>
  <c r="L160" i="2"/>
  <c r="L301" i="2"/>
  <c r="L96" i="2"/>
  <c r="L262" i="2"/>
  <c r="L265" i="2"/>
  <c r="L520" i="2"/>
  <c r="L709" i="2"/>
  <c r="L32" i="2"/>
  <c r="L85" i="2"/>
  <c r="L277" i="2"/>
  <c r="L609" i="2"/>
  <c r="L45" i="2"/>
  <c r="L121" i="2"/>
  <c r="L563" i="2"/>
  <c r="L152" i="2"/>
  <c r="L123" i="2"/>
  <c r="L6" i="2"/>
  <c r="L46" i="2"/>
  <c r="L302" i="2"/>
  <c r="L94" i="2"/>
  <c r="L492" i="2"/>
  <c r="L553" i="2"/>
  <c r="L643" i="2"/>
  <c r="L200" i="2"/>
  <c r="L460" i="2"/>
  <c r="L260" i="2"/>
  <c r="L226" i="2"/>
  <c r="L303" i="2"/>
  <c r="L252" i="2"/>
  <c r="L340" i="2"/>
  <c r="L440" i="2"/>
  <c r="L144" i="2"/>
  <c r="L546" i="2"/>
  <c r="L255" i="2"/>
  <c r="L335" i="2"/>
  <c r="L662" i="2"/>
  <c r="L190" i="2"/>
  <c r="L122" i="2"/>
  <c r="L441" i="2"/>
  <c r="L220" i="2"/>
  <c r="L692" i="2"/>
  <c r="L125" i="2"/>
  <c r="L63" i="2"/>
  <c r="L224" i="2"/>
  <c r="L67" i="2"/>
  <c r="L464" i="2"/>
  <c r="L102" i="2"/>
  <c r="L585" i="2"/>
  <c r="L470" i="2"/>
  <c r="L586" i="2"/>
  <c r="L36" i="2"/>
  <c r="L47" i="2"/>
  <c r="L174" i="2"/>
  <c r="L649" i="2"/>
  <c r="L407" i="2"/>
  <c r="L584" i="2"/>
  <c r="L715" i="2"/>
  <c r="L57" i="2"/>
  <c r="L10" i="2"/>
  <c r="L42" i="2"/>
  <c r="L664" i="2"/>
  <c r="L336" i="2"/>
  <c r="L487" i="2"/>
  <c r="L705" i="2"/>
  <c r="L467" i="2"/>
  <c r="L19" i="2"/>
  <c r="L73" i="2"/>
  <c r="L116" i="2"/>
  <c r="L494" i="2"/>
  <c r="L329" i="2"/>
  <c r="L145" i="2"/>
  <c r="L305" i="2"/>
  <c r="L431" i="2"/>
  <c r="L677" i="2"/>
  <c r="L186" i="2"/>
  <c r="L525" i="2"/>
  <c r="L551" i="2"/>
  <c r="L137" i="2"/>
  <c r="L532" i="2"/>
  <c r="L250" i="2"/>
  <c r="L350" i="2"/>
  <c r="L577" i="2"/>
  <c r="L304" i="2"/>
  <c r="L611" i="2"/>
  <c r="L323" i="2"/>
  <c r="L147" i="2"/>
  <c r="L383" i="2"/>
  <c r="L244" i="2"/>
  <c r="L135" i="2"/>
  <c r="L505" i="2"/>
  <c r="L106" i="2"/>
  <c r="L670" i="2"/>
  <c r="L694" i="2"/>
  <c r="L299" i="2"/>
  <c r="L158" i="2"/>
  <c r="L414" i="2"/>
  <c r="L177" i="2"/>
  <c r="L428" i="2"/>
  <c r="L510" i="2"/>
  <c r="L598" i="2"/>
  <c r="L625" i="2"/>
  <c r="L117" i="2"/>
  <c r="L364" i="2"/>
  <c r="L246" i="2"/>
  <c r="L296" i="2"/>
  <c r="L448" i="2"/>
  <c r="L178" i="2"/>
  <c r="L253" i="2"/>
  <c r="L129" i="2"/>
  <c r="L695" i="2"/>
  <c r="L37" i="2"/>
  <c r="L126" i="2"/>
  <c r="L421" i="2"/>
  <c r="L110" i="2"/>
  <c r="L24" i="2"/>
  <c r="L232" i="2"/>
  <c r="L105" i="2"/>
  <c r="L119" i="2"/>
  <c r="L72" i="2"/>
  <c r="L388" i="2"/>
  <c r="L365" i="2"/>
  <c r="L59" i="2"/>
  <c r="L642" i="2"/>
  <c r="L27" i="2"/>
  <c r="L392" i="2"/>
  <c r="L195" i="2"/>
  <c r="L367" i="2"/>
  <c r="L469" i="2"/>
  <c r="L213" i="2"/>
  <c r="L22" i="2"/>
  <c r="L254" i="2"/>
  <c r="L589" i="2"/>
  <c r="L489" i="2"/>
  <c r="L7" i="2"/>
  <c r="L310" i="2"/>
  <c r="L14" i="2"/>
  <c r="L456" i="2"/>
  <c r="L193" i="2"/>
  <c r="L214" i="2"/>
  <c r="L731" i="2"/>
  <c r="L313" i="2"/>
  <c r="L222" i="2"/>
  <c r="L656" i="2"/>
  <c r="L184" i="2"/>
  <c r="L516" i="2"/>
  <c r="L476" i="2"/>
  <c r="L83" i="2"/>
  <c r="L613" i="2"/>
  <c r="L128" i="2"/>
  <c r="L612" i="2"/>
  <c r="L65" i="2"/>
  <c r="L120" i="2"/>
  <c r="L11" i="2"/>
  <c r="L281" i="2"/>
  <c r="L155" i="2"/>
  <c r="L345" i="2"/>
  <c r="L385" i="2"/>
  <c r="L682" i="2"/>
  <c r="L629" i="2"/>
  <c r="L241" i="2"/>
  <c r="L457" i="2"/>
  <c r="L683" i="2"/>
  <c r="L429" i="2"/>
  <c r="L361" i="2"/>
  <c r="L389" i="2"/>
  <c r="L225" i="2"/>
  <c r="L369" i="2"/>
  <c r="L104" i="2"/>
  <c r="L416" i="2"/>
  <c r="L4" i="2"/>
  <c r="L263" i="2"/>
  <c r="L207" i="2"/>
  <c r="L432" i="2"/>
  <c r="L98" i="2"/>
  <c r="L727" i="2"/>
  <c r="L141" i="2"/>
  <c r="L18" i="2"/>
  <c r="L175" i="2"/>
  <c r="L60" i="2"/>
  <c r="L543" i="2"/>
  <c r="L38" i="2"/>
  <c r="L537" i="2"/>
  <c r="L315" i="2"/>
  <c r="L355" i="2"/>
  <c r="L197" i="2"/>
  <c r="L287" i="2"/>
  <c r="L426" i="2"/>
  <c r="L627" i="2"/>
  <c r="L380" i="2"/>
  <c r="L726" i="2"/>
  <c r="L346" i="2"/>
  <c r="L461" i="2"/>
  <c r="L349" i="2"/>
  <c r="L636" i="2"/>
  <c r="L172" i="2"/>
  <c r="L124" i="2"/>
  <c r="L732" i="2"/>
  <c r="L463" i="2"/>
  <c r="L549" i="2"/>
  <c r="L615" i="2"/>
  <c r="L497" i="2"/>
  <c r="L114" i="2"/>
  <c r="L680" i="2"/>
  <c r="L674" i="2"/>
  <c r="L412" i="2"/>
  <c r="L471" i="2"/>
  <c r="L13" i="2"/>
  <c r="L325" i="2"/>
  <c r="L283" i="2"/>
  <c r="L605" i="2"/>
  <c r="L485" i="2"/>
  <c r="L23" i="2"/>
  <c r="L418" i="2"/>
  <c r="L630" i="2"/>
  <c r="L701" i="2"/>
  <c r="L133" i="2"/>
  <c r="L231" i="2"/>
  <c r="L169" i="2"/>
  <c r="L513" i="2"/>
  <c r="L669" i="2"/>
  <c r="L280" i="2"/>
  <c r="L528" i="2"/>
  <c r="L415" i="2"/>
  <c r="L373" i="2"/>
  <c r="L451" i="2"/>
  <c r="L477" i="2"/>
  <c r="L498" i="2"/>
  <c r="L733" i="2"/>
  <c r="L391" i="2"/>
  <c r="L593" i="2"/>
  <c r="L634" i="2"/>
  <c r="L25" i="2"/>
  <c r="L68" i="2"/>
  <c r="L696" i="2"/>
  <c r="L205" i="2"/>
  <c r="L282" i="2"/>
  <c r="L406" i="2"/>
  <c r="L161" i="2"/>
  <c r="L398" i="2"/>
  <c r="L198" i="2"/>
  <c r="L435" i="2"/>
  <c r="L500" i="2"/>
  <c r="L273" i="2"/>
  <c r="L153" i="2"/>
  <c r="L88" i="2"/>
  <c r="L599" i="2"/>
  <c r="L597" i="2"/>
  <c r="L269" i="2"/>
  <c r="L358" i="2"/>
  <c r="L459" i="2"/>
  <c r="L468" i="2"/>
  <c r="L80" i="2"/>
  <c r="L109" i="2"/>
  <c r="L511" i="2"/>
  <c r="L616" i="2"/>
  <c r="L30" i="2"/>
  <c r="L374" i="2"/>
  <c r="L229" i="2"/>
  <c r="L78" i="2"/>
  <c r="L70" i="2"/>
  <c r="L539" i="2"/>
  <c r="L624" i="2"/>
  <c r="L575" i="2"/>
  <c r="L645" i="2"/>
  <c r="L39" i="2"/>
  <c r="L474" i="2"/>
  <c r="L514" i="2"/>
  <c r="L519" i="2"/>
  <c r="L35" i="2"/>
  <c r="L490" i="2"/>
  <c r="L268" i="2"/>
  <c r="L74" i="2"/>
  <c r="L204" i="2"/>
  <c r="L52" i="2"/>
  <c r="L675" i="2"/>
  <c r="L236" i="2"/>
  <c r="L482" i="2"/>
  <c r="L394" i="2"/>
  <c r="L295" i="2"/>
  <c r="L61" i="2"/>
  <c r="L648" i="2"/>
  <c r="L292" i="2"/>
  <c r="L33" i="2"/>
  <c r="L274" i="2"/>
  <c r="L363" i="2"/>
  <c r="L699" i="2"/>
  <c r="L508" i="2"/>
  <c r="L438" i="2"/>
  <c r="L261" i="2"/>
  <c r="L321" i="2"/>
  <c r="L131" i="2"/>
  <c r="L652" i="2"/>
  <c r="L444" i="2"/>
  <c r="L40" i="2"/>
  <c r="L720" i="2"/>
  <c r="L650" i="2"/>
  <c r="L672" i="2"/>
  <c r="L480" i="2"/>
  <c r="L423" i="2"/>
  <c r="L366" i="2"/>
  <c r="L693" i="2"/>
  <c r="L159" i="2"/>
  <c r="L341" i="2"/>
  <c r="L223" i="2"/>
  <c r="L209" i="2"/>
  <c r="L676" i="2"/>
  <c r="L111" i="2"/>
  <c r="L99" i="2"/>
  <c r="L698" i="2"/>
  <c r="L339" i="2"/>
  <c r="L140" i="2"/>
  <c r="L71" i="2"/>
  <c r="L679" i="2"/>
  <c r="L103" i="2"/>
  <c r="L591" i="2"/>
  <c r="L100" i="2"/>
  <c r="L76" i="2"/>
  <c r="L506" i="2"/>
  <c r="L58" i="2"/>
  <c r="L139" i="2"/>
  <c r="L270" i="2"/>
  <c r="L557" i="2"/>
  <c r="L478" i="2"/>
  <c r="L401" i="2"/>
  <c r="L271" i="2"/>
  <c r="L239" i="2"/>
  <c r="L730" i="2"/>
  <c r="L132" i="2"/>
  <c r="L504" i="2"/>
  <c r="L240" i="2"/>
  <c r="L704" i="2"/>
  <c r="L368" i="2"/>
  <c r="L538" i="2"/>
  <c r="L651" i="2"/>
  <c r="L289" i="2"/>
  <c r="L633" i="2"/>
  <c r="L706" i="2"/>
  <c r="L509" i="2"/>
  <c r="L422" i="2"/>
  <c r="L351" i="2"/>
  <c r="L347" i="2"/>
  <c r="L697" i="2"/>
  <c r="L154" i="2"/>
  <c r="L608" i="2"/>
  <c r="L576" i="2"/>
  <c r="L673" i="2"/>
  <c r="L681" i="2"/>
  <c r="L372" i="2"/>
  <c r="L710" i="2"/>
  <c r="L571" i="2"/>
  <c r="L300" i="2"/>
  <c r="L97" i="2"/>
  <c r="L685" i="2"/>
  <c r="L580" i="2"/>
  <c r="L264" i="2"/>
  <c r="L594" i="2"/>
  <c r="L496" i="2"/>
  <c r="L631" i="2"/>
  <c r="L735" i="2"/>
  <c r="L588" i="2"/>
  <c r="L548" i="2"/>
  <c r="L318" i="2"/>
  <c r="L558" i="2"/>
  <c r="L357" i="2"/>
  <c r="L702" i="2"/>
  <c r="L653" i="2"/>
  <c r="L343" i="2"/>
  <c r="L377" i="2"/>
  <c r="L308" i="2"/>
  <c r="L424" i="2"/>
  <c r="L138" i="2"/>
  <c r="L113" i="2"/>
  <c r="L233" i="2"/>
  <c r="L410" i="2"/>
  <c r="L595" i="2"/>
  <c r="L317" i="2"/>
  <c r="L79" i="2"/>
  <c r="L728" i="2"/>
  <c r="L555" i="2"/>
  <c r="L561" i="2"/>
  <c r="L348" i="2"/>
  <c r="L312" i="2"/>
  <c r="L212" i="2"/>
  <c r="L286" i="2"/>
  <c r="L462" i="2"/>
  <c r="L188" i="2"/>
  <c r="L590" i="2"/>
  <c r="L686" i="2"/>
  <c r="L484" i="2"/>
  <c r="L420" i="2"/>
  <c r="L603" i="2"/>
  <c r="L453" i="2"/>
  <c r="L560" i="2"/>
  <c r="L518" i="2"/>
  <c r="L507" i="2"/>
  <c r="L547" i="2"/>
  <c r="L156" i="2"/>
  <c r="L640" i="2"/>
  <c r="L567" i="2"/>
  <c r="L284" i="2"/>
  <c r="L635" i="2"/>
  <c r="L541" i="2"/>
  <c r="L436" i="2"/>
  <c r="L466" i="2"/>
  <c r="L527" i="2"/>
  <c r="L419" i="2"/>
  <c r="L288" i="2"/>
  <c r="L703" i="2"/>
  <c r="L306" i="2"/>
  <c r="L512" i="2"/>
  <c r="L716" i="2"/>
  <c r="L707" i="2"/>
  <c r="L382" i="2"/>
  <c r="L678" i="2"/>
  <c r="L540" i="2"/>
  <c r="L387" i="2"/>
  <c r="L402" i="2"/>
  <c r="L393" i="2"/>
  <c r="L230" i="2"/>
  <c r="L493" i="2"/>
  <c r="L434" i="2"/>
  <c r="L638" i="2"/>
  <c r="L619" i="2"/>
  <c r="L574" i="2"/>
  <c r="L712" i="2"/>
  <c r="L621" i="2"/>
  <c r="L717" i="2"/>
  <c r="L722" i="2"/>
  <c r="L556" i="2"/>
  <c r="L425" i="2"/>
  <c r="L530" i="2"/>
  <c r="L666" i="2"/>
  <c r="L734" i="2"/>
  <c r="L658" i="2"/>
  <c r="L713" i="2"/>
  <c r="L657" i="2"/>
  <c r="L623" i="2"/>
  <c r="L617" i="2"/>
  <c r="L691" i="2"/>
  <c r="L714" i="2"/>
  <c r="L600" i="2"/>
  <c r="L614" i="2"/>
  <c r="L644" i="2"/>
  <c r="L725" i="2"/>
  <c r="L723" i="2"/>
  <c r="L688" i="2"/>
  <c r="L665" i="2"/>
  <c r="L711" i="2"/>
  <c r="L718" i="2"/>
  <c r="L671" i="2"/>
  <c r="L724" i="2"/>
  <c r="L626" i="2"/>
  <c r="L641" i="2"/>
  <c r="L596" i="2"/>
  <c r="L689" i="2"/>
  <c r="L729" i="2"/>
  <c r="J559" i="2"/>
  <c r="J566" i="2"/>
  <c r="J602" i="2"/>
  <c r="J130" i="2"/>
  <c r="J386" i="2"/>
  <c r="J535" i="2"/>
  <c r="J326" i="2"/>
  <c r="J526" i="2"/>
  <c r="J587" i="2"/>
  <c r="J338" i="2"/>
  <c r="J316" i="2"/>
  <c r="J495" i="2"/>
  <c r="J247" i="2"/>
  <c r="J149" i="2"/>
  <c r="J684" i="2"/>
  <c r="J170" i="2"/>
  <c r="J115" i="2"/>
  <c r="J384" i="2"/>
  <c r="J483" i="2"/>
  <c r="J667" i="2"/>
  <c r="J481" i="2"/>
  <c r="J56" i="2"/>
  <c r="J334" i="2"/>
  <c r="J409" i="2"/>
  <c r="J237" i="2"/>
  <c r="J26" i="2"/>
  <c r="J164" i="2"/>
  <c r="J183" i="2"/>
  <c r="J531" i="2"/>
  <c r="J660" i="2"/>
  <c r="J337" i="2"/>
  <c r="J127" i="2"/>
  <c r="J90" i="2"/>
  <c r="J655" i="2"/>
  <c r="J53" i="2"/>
  <c r="J663" i="2"/>
  <c r="J150" i="2"/>
  <c r="J618" i="2"/>
  <c r="J89" i="2"/>
  <c r="J342" i="2"/>
  <c r="J8" i="2"/>
  <c r="J95" i="2"/>
  <c r="J564" i="2"/>
  <c r="J28" i="2"/>
  <c r="J445" i="2"/>
  <c r="J291" i="2"/>
  <c r="J217" i="2"/>
  <c r="J578" i="2"/>
  <c r="J405" i="2"/>
  <c r="J328" i="2"/>
  <c r="J55" i="2"/>
  <c r="J206" i="2"/>
  <c r="J171" i="2"/>
  <c r="J637" i="2"/>
  <c r="J118" i="2"/>
  <c r="J522" i="2"/>
  <c r="J390" i="2"/>
  <c r="J196" i="2"/>
  <c r="J491" i="2"/>
  <c r="J136" i="2"/>
  <c r="J86" i="2"/>
  <c r="J569" i="2"/>
  <c r="J353" i="2"/>
  <c r="J433" i="2"/>
  <c r="J352" i="2"/>
  <c r="J458" i="2"/>
  <c r="J442" i="2"/>
  <c r="J307" i="2"/>
  <c r="J219" i="2"/>
  <c r="J199" i="2"/>
  <c r="J417" i="2"/>
  <c r="J165" i="2"/>
  <c r="J294" i="2"/>
  <c r="J408" i="2"/>
  <c r="J82" i="2"/>
  <c r="J479" i="2"/>
  <c r="J162" i="2"/>
  <c r="J309" i="2"/>
  <c r="J3" i="2"/>
  <c r="J473" i="2"/>
  <c r="J201" i="2"/>
  <c r="J501" i="2"/>
  <c r="J266" i="2"/>
  <c r="J320" i="2"/>
  <c r="J148" i="2"/>
  <c r="J267" i="2"/>
  <c r="J234" i="2"/>
  <c r="J108" i="2"/>
  <c r="J51" i="2"/>
  <c r="J12" i="2"/>
  <c r="J607" i="2"/>
  <c r="J9" i="2"/>
  <c r="J362" i="2"/>
  <c r="J639" i="2"/>
  <c r="J403" i="2"/>
  <c r="J48" i="2"/>
  <c r="J278" i="2"/>
  <c r="J330" i="2"/>
  <c r="J54" i="2"/>
  <c r="J5" i="2"/>
  <c r="J332" i="2"/>
  <c r="J235" i="2"/>
  <c r="J399" i="2"/>
  <c r="J157" i="2"/>
  <c r="J311" i="2"/>
  <c r="J163" i="2"/>
  <c r="J179" i="2"/>
  <c r="J211" i="2"/>
  <c r="J256" i="2"/>
  <c r="J524" i="2"/>
  <c r="J259" i="2"/>
  <c r="J582" i="2"/>
  <c r="J101" i="2"/>
  <c r="J41" i="2"/>
  <c r="J228" i="2"/>
  <c r="J427" i="2"/>
  <c r="J146" i="2"/>
  <c r="J562" i="2"/>
  <c r="J370" i="2"/>
  <c r="J700" i="2"/>
  <c r="J181" i="2"/>
  <c r="J324" i="2"/>
  <c r="J515" i="2"/>
  <c r="J43" i="2"/>
  <c r="J227" i="2"/>
  <c r="J257" i="2"/>
  <c r="J290" i="2"/>
  <c r="J475" i="2"/>
  <c r="J279" i="2"/>
  <c r="J550" i="2"/>
  <c r="J187" i="2"/>
  <c r="J375" i="2"/>
  <c r="J189" i="2"/>
  <c r="J447" i="2"/>
  <c r="J243" i="2"/>
  <c r="J16" i="2"/>
  <c r="J173" i="2"/>
  <c r="J44" i="2"/>
  <c r="J397" i="2"/>
  <c r="J275" i="2"/>
  <c r="J249" i="2"/>
  <c r="J439" i="2"/>
  <c r="J719" i="2"/>
  <c r="J242" i="2"/>
  <c r="J378" i="2"/>
  <c r="J690" i="2"/>
  <c r="J77" i="2"/>
  <c r="J192" i="2"/>
  <c r="J238" i="2"/>
  <c r="J381" i="2"/>
  <c r="J191" i="2"/>
  <c r="J81" i="2"/>
  <c r="J107" i="2"/>
  <c r="J359" i="2"/>
  <c r="J17" i="2"/>
  <c r="J2" i="2"/>
  <c r="J450" i="2"/>
  <c r="J517" i="2"/>
  <c r="J29" i="2"/>
  <c r="J601" i="2"/>
  <c r="J142" i="2"/>
  <c r="J87" i="2"/>
  <c r="J251" i="2"/>
  <c r="J606" i="2"/>
  <c r="J465" i="2"/>
  <c r="J499" i="2"/>
  <c r="J443" i="2"/>
  <c r="J632" i="2"/>
  <c r="J542" i="2"/>
  <c r="J572" i="2"/>
  <c r="J604" i="2"/>
  <c r="J523" i="2"/>
  <c r="J592" i="2"/>
  <c r="J202" i="2"/>
  <c r="J654" i="2"/>
  <c r="J534" i="2"/>
  <c r="J167" i="2"/>
  <c r="J180" i="2"/>
  <c r="J360" i="2"/>
  <c r="J218" i="2"/>
  <c r="J185" i="2"/>
  <c r="J31" i="2"/>
  <c r="J194" i="2"/>
  <c r="J21" i="2"/>
  <c r="J610" i="2"/>
  <c r="J573" i="2"/>
  <c r="J413" i="2"/>
  <c r="J661" i="2"/>
  <c r="J333" i="2"/>
  <c r="J297" i="2"/>
  <c r="J659" i="2"/>
  <c r="J400" i="2"/>
  <c r="J620" i="2"/>
  <c r="J66" i="2"/>
  <c r="J454" i="2"/>
  <c r="J92" i="2"/>
  <c r="J568" i="2"/>
  <c r="J628" i="2"/>
  <c r="J404" i="2"/>
  <c r="J215" i="2"/>
  <c r="J452" i="2"/>
  <c r="J208" i="2"/>
  <c r="J396" i="2"/>
  <c r="J552" i="2"/>
  <c r="J258" i="2"/>
  <c r="J486" i="2"/>
  <c r="J647" i="2"/>
  <c r="J371" i="2"/>
  <c r="J356" i="2"/>
  <c r="J75" i="2"/>
  <c r="J503" i="2"/>
  <c r="J182" i="2"/>
  <c r="J245" i="2"/>
  <c r="J488" i="2"/>
  <c r="J84" i="2"/>
  <c r="J502" i="2"/>
  <c r="J93" i="2"/>
  <c r="J570" i="2"/>
  <c r="J168" i="2"/>
  <c r="J216" i="2"/>
  <c r="J521" i="2"/>
  <c r="J49" i="2"/>
  <c r="J395" i="2"/>
  <c r="J327" i="2"/>
  <c r="J248" i="2"/>
  <c r="J285" i="2"/>
  <c r="J112" i="2"/>
  <c r="J544" i="2"/>
  <c r="J430" i="2"/>
  <c r="J668" i="2"/>
  <c r="J50" i="2"/>
  <c r="J583" i="2"/>
  <c r="J533" i="2"/>
  <c r="J721" i="2"/>
  <c r="J622" i="2"/>
  <c r="J293" i="2"/>
  <c r="J529" i="2"/>
  <c r="J314" i="2"/>
  <c r="J62" i="2"/>
  <c r="J166" i="2"/>
  <c r="J449" i="2"/>
  <c r="J687" i="2"/>
  <c r="J708" i="2"/>
  <c r="J272" i="2"/>
  <c r="J536" i="2"/>
  <c r="J276" i="2"/>
  <c r="J322" i="2"/>
  <c r="J176" i="2"/>
  <c r="J15" i="2"/>
  <c r="J221" i="2"/>
  <c r="J455" i="2"/>
  <c r="J151" i="2"/>
  <c r="J319" i="2"/>
  <c r="J210" i="2"/>
  <c r="J91" i="2"/>
  <c r="J379" i="2"/>
  <c r="J554" i="2"/>
  <c r="J64" i="2"/>
  <c r="J545" i="2"/>
  <c r="J331" i="2"/>
  <c r="J354" i="2"/>
  <c r="J20" i="2"/>
  <c r="J646" i="2"/>
  <c r="J581" i="2"/>
  <c r="J298" i="2"/>
  <c r="J344" i="2"/>
  <c r="J134" i="2"/>
  <c r="J411" i="2"/>
  <c r="J446" i="2"/>
  <c r="J69" i="2"/>
  <c r="J376" i="2"/>
  <c r="J203" i="2"/>
  <c r="J565" i="2"/>
  <c r="J579" i="2"/>
  <c r="J143" i="2"/>
  <c r="J34" i="2"/>
  <c r="J437" i="2"/>
  <c r="J472" i="2"/>
  <c r="J160" i="2"/>
  <c r="J301" i="2"/>
  <c r="J96" i="2"/>
  <c r="J262" i="2"/>
  <c r="J265" i="2"/>
  <c r="J520" i="2"/>
  <c r="J709" i="2"/>
  <c r="J32" i="2"/>
  <c r="J85" i="2"/>
  <c r="J277" i="2"/>
  <c r="J609" i="2"/>
  <c r="J45" i="2"/>
  <c r="J121" i="2"/>
  <c r="J563" i="2"/>
  <c r="J152" i="2"/>
  <c r="J123" i="2"/>
  <c r="J6" i="2"/>
  <c r="J46" i="2"/>
  <c r="J302" i="2"/>
  <c r="J94" i="2"/>
  <c r="J492" i="2"/>
  <c r="J553" i="2"/>
  <c r="J643" i="2"/>
  <c r="J200" i="2"/>
  <c r="J460" i="2"/>
  <c r="J260" i="2"/>
  <c r="J226" i="2"/>
  <c r="J303" i="2"/>
  <c r="J252" i="2"/>
  <c r="J340" i="2"/>
  <c r="J440" i="2"/>
  <c r="J144" i="2"/>
  <c r="J546" i="2"/>
  <c r="J255" i="2"/>
  <c r="J335" i="2"/>
  <c r="J662" i="2"/>
  <c r="J190" i="2"/>
  <c r="J122" i="2"/>
  <c r="J441" i="2"/>
  <c r="J220" i="2"/>
  <c r="J692" i="2"/>
  <c r="J125" i="2"/>
  <c r="J63" i="2"/>
  <c r="J224" i="2"/>
  <c r="J67" i="2"/>
  <c r="J464" i="2"/>
  <c r="J102" i="2"/>
  <c r="J585" i="2"/>
  <c r="J470" i="2"/>
  <c r="J586" i="2"/>
  <c r="J36" i="2"/>
  <c r="J47" i="2"/>
  <c r="J174" i="2"/>
  <c r="J649" i="2"/>
  <c r="J407" i="2"/>
  <c r="J584" i="2"/>
  <c r="J715" i="2"/>
  <c r="J57" i="2"/>
  <c r="J10" i="2"/>
  <c r="J42" i="2"/>
  <c r="J664" i="2"/>
  <c r="J336" i="2"/>
  <c r="J487" i="2"/>
  <c r="J705" i="2"/>
  <c r="J467" i="2"/>
  <c r="J19" i="2"/>
  <c r="J73" i="2"/>
  <c r="J116" i="2"/>
  <c r="J494" i="2"/>
  <c r="J329" i="2"/>
  <c r="J145" i="2"/>
  <c r="J305" i="2"/>
  <c r="J431" i="2"/>
  <c r="J677" i="2"/>
  <c r="J186" i="2"/>
  <c r="J525" i="2"/>
  <c r="J551" i="2"/>
  <c r="J137" i="2"/>
  <c r="J532" i="2"/>
  <c r="J250" i="2"/>
  <c r="J350" i="2"/>
  <c r="J577" i="2"/>
  <c r="J304" i="2"/>
  <c r="J611" i="2"/>
  <c r="J323" i="2"/>
  <c r="J147" i="2"/>
  <c r="J383" i="2"/>
  <c r="J244" i="2"/>
  <c r="J135" i="2"/>
  <c r="J505" i="2"/>
  <c r="J106" i="2"/>
  <c r="J670" i="2"/>
  <c r="J694" i="2"/>
  <c r="J299" i="2"/>
  <c r="J158" i="2"/>
  <c r="J414" i="2"/>
  <c r="J177" i="2"/>
  <c r="J428" i="2"/>
  <c r="J510" i="2"/>
  <c r="J598" i="2"/>
  <c r="J625" i="2"/>
  <c r="J117" i="2"/>
  <c r="J364" i="2"/>
  <c r="J246" i="2"/>
  <c r="J296" i="2"/>
  <c r="J448" i="2"/>
  <c r="J178" i="2"/>
  <c r="J253" i="2"/>
  <c r="J129" i="2"/>
  <c r="J695" i="2"/>
  <c r="J37" i="2"/>
  <c r="J126" i="2"/>
  <c r="J421" i="2"/>
  <c r="J110" i="2"/>
  <c r="J24" i="2"/>
  <c r="J232" i="2"/>
  <c r="J105" i="2"/>
  <c r="J119" i="2"/>
  <c r="J72" i="2"/>
  <c r="J388" i="2"/>
  <c r="J365" i="2"/>
  <c r="J59" i="2"/>
  <c r="J642" i="2"/>
  <c r="J27" i="2"/>
  <c r="J392" i="2"/>
  <c r="J195" i="2"/>
  <c r="J367" i="2"/>
  <c r="J469" i="2"/>
  <c r="J213" i="2"/>
  <c r="J22" i="2"/>
  <c r="J254" i="2"/>
  <c r="J589" i="2"/>
  <c r="J489" i="2"/>
  <c r="J7" i="2"/>
  <c r="J310" i="2"/>
  <c r="J14" i="2"/>
  <c r="J456" i="2"/>
  <c r="J193" i="2"/>
  <c r="J214" i="2"/>
  <c r="J731" i="2"/>
  <c r="J313" i="2"/>
  <c r="J222" i="2"/>
  <c r="J656" i="2"/>
  <c r="J184" i="2"/>
  <c r="J516" i="2"/>
  <c r="J476" i="2"/>
  <c r="J83" i="2"/>
  <c r="J613" i="2"/>
  <c r="J128" i="2"/>
  <c r="J612" i="2"/>
  <c r="J65" i="2"/>
  <c r="J120" i="2"/>
  <c r="J11" i="2"/>
  <c r="J281" i="2"/>
  <c r="J155" i="2"/>
  <c r="J345" i="2"/>
  <c r="J385" i="2"/>
  <c r="J682" i="2"/>
  <c r="J629" i="2"/>
  <c r="J241" i="2"/>
  <c r="J457" i="2"/>
  <c r="J683" i="2"/>
  <c r="J429" i="2"/>
  <c r="J361" i="2"/>
  <c r="J389" i="2"/>
  <c r="J225" i="2"/>
  <c r="J369" i="2"/>
  <c r="J104" i="2"/>
  <c r="J416" i="2"/>
  <c r="J4" i="2"/>
  <c r="J263" i="2"/>
  <c r="J207" i="2"/>
  <c r="J432" i="2"/>
  <c r="J98" i="2"/>
  <c r="J727" i="2"/>
  <c r="J141" i="2"/>
  <c r="J18" i="2"/>
  <c r="J175" i="2"/>
  <c r="J60" i="2"/>
  <c r="J543" i="2"/>
  <c r="J38" i="2"/>
  <c r="J537" i="2"/>
  <c r="J315" i="2"/>
  <c r="J355" i="2"/>
  <c r="J197" i="2"/>
  <c r="J287" i="2"/>
  <c r="J426" i="2"/>
  <c r="J627" i="2"/>
  <c r="J380" i="2"/>
  <c r="J726" i="2"/>
  <c r="J346" i="2"/>
  <c r="J461" i="2"/>
  <c r="J349" i="2"/>
  <c r="J636" i="2"/>
  <c r="J172" i="2"/>
  <c r="J124" i="2"/>
  <c r="J732" i="2"/>
  <c r="J463" i="2"/>
  <c r="J549" i="2"/>
  <c r="J615" i="2"/>
  <c r="J497" i="2"/>
  <c r="J114" i="2"/>
  <c r="J680" i="2"/>
  <c r="J674" i="2"/>
  <c r="J412" i="2"/>
  <c r="J471" i="2"/>
  <c r="J13" i="2"/>
  <c r="J325" i="2"/>
  <c r="J283" i="2"/>
  <c r="J605" i="2"/>
  <c r="J485" i="2"/>
  <c r="J23" i="2"/>
  <c r="J418" i="2"/>
  <c r="J630" i="2"/>
  <c r="J701" i="2"/>
  <c r="J133" i="2"/>
  <c r="J231" i="2"/>
  <c r="J169" i="2"/>
  <c r="J513" i="2"/>
  <c r="J669" i="2"/>
  <c r="J280" i="2"/>
  <c r="J528" i="2"/>
  <c r="J415" i="2"/>
  <c r="J373" i="2"/>
  <c r="J451" i="2"/>
  <c r="J477" i="2"/>
  <c r="J498" i="2"/>
  <c r="J733" i="2"/>
  <c r="J391" i="2"/>
  <c r="J593" i="2"/>
  <c r="J634" i="2"/>
  <c r="J25" i="2"/>
  <c r="J68" i="2"/>
  <c r="J696" i="2"/>
  <c r="J205" i="2"/>
  <c r="J282" i="2"/>
  <c r="J406" i="2"/>
  <c r="J161" i="2"/>
  <c r="J398" i="2"/>
  <c r="J198" i="2"/>
  <c r="J435" i="2"/>
  <c r="J500" i="2"/>
  <c r="J273" i="2"/>
  <c r="J153" i="2"/>
  <c r="J88" i="2"/>
  <c r="J599" i="2"/>
  <c r="J597" i="2"/>
  <c r="J269" i="2"/>
  <c r="J358" i="2"/>
  <c r="J459" i="2"/>
  <c r="J468" i="2"/>
  <c r="J80" i="2"/>
  <c r="J109" i="2"/>
  <c r="J511" i="2"/>
  <c r="J616" i="2"/>
  <c r="J30" i="2"/>
  <c r="J374" i="2"/>
  <c r="J229" i="2"/>
  <c r="J78" i="2"/>
  <c r="J70" i="2"/>
  <c r="J539" i="2"/>
  <c r="J624" i="2"/>
  <c r="J575" i="2"/>
  <c r="J645" i="2"/>
  <c r="J39" i="2"/>
  <c r="J474" i="2"/>
  <c r="J514" i="2"/>
  <c r="J519" i="2"/>
  <c r="J35" i="2"/>
  <c r="J490" i="2"/>
  <c r="J268" i="2"/>
  <c r="J74" i="2"/>
  <c r="J204" i="2"/>
  <c r="J52" i="2"/>
  <c r="J675" i="2"/>
  <c r="J236" i="2"/>
  <c r="J482" i="2"/>
  <c r="J394" i="2"/>
  <c r="J295" i="2"/>
  <c r="J61" i="2"/>
  <c r="J648" i="2"/>
  <c r="J292" i="2"/>
  <c r="J33" i="2"/>
  <c r="J274" i="2"/>
  <c r="J363" i="2"/>
  <c r="J699" i="2"/>
  <c r="J508" i="2"/>
  <c r="J438" i="2"/>
  <c r="J261" i="2"/>
  <c r="J321" i="2"/>
  <c r="J131" i="2"/>
  <c r="J652" i="2"/>
  <c r="J444" i="2"/>
  <c r="J40" i="2"/>
  <c r="J720" i="2"/>
  <c r="J650" i="2"/>
  <c r="J672" i="2"/>
  <c r="J480" i="2"/>
  <c r="J423" i="2"/>
  <c r="J366" i="2"/>
  <c r="J693" i="2"/>
  <c r="J159" i="2"/>
  <c r="J341" i="2"/>
  <c r="J223" i="2"/>
  <c r="J209" i="2"/>
  <c r="J676" i="2"/>
  <c r="J111" i="2"/>
  <c r="J99" i="2"/>
  <c r="J698" i="2"/>
  <c r="J339" i="2"/>
  <c r="J140" i="2"/>
  <c r="J71" i="2"/>
  <c r="J679" i="2"/>
  <c r="J103" i="2"/>
  <c r="J591" i="2"/>
  <c r="J100" i="2"/>
  <c r="J76" i="2"/>
  <c r="J506" i="2"/>
  <c r="J58" i="2"/>
  <c r="J139" i="2"/>
  <c r="J270" i="2"/>
  <c r="J557" i="2"/>
  <c r="J478" i="2"/>
  <c r="J401" i="2"/>
  <c r="J271" i="2"/>
  <c r="J239" i="2"/>
  <c r="J730" i="2"/>
  <c r="J132" i="2"/>
  <c r="J504" i="2"/>
  <c r="J240" i="2"/>
  <c r="J704" i="2"/>
  <c r="J368" i="2"/>
  <c r="J538" i="2"/>
  <c r="J651" i="2"/>
  <c r="J289" i="2"/>
  <c r="J633" i="2"/>
  <c r="J706" i="2"/>
  <c r="J509" i="2"/>
  <c r="J422" i="2"/>
  <c r="J351" i="2"/>
  <c r="J347" i="2"/>
  <c r="J697" i="2"/>
  <c r="J154" i="2"/>
  <c r="J608" i="2"/>
  <c r="J576" i="2"/>
  <c r="J673" i="2"/>
  <c r="J681" i="2"/>
  <c r="J372" i="2"/>
  <c r="J710" i="2"/>
  <c r="J571" i="2"/>
  <c r="J300" i="2"/>
  <c r="J97" i="2"/>
  <c r="J685" i="2"/>
  <c r="J580" i="2"/>
  <c r="J264" i="2"/>
  <c r="J594" i="2"/>
  <c r="J496" i="2"/>
  <c r="J631" i="2"/>
  <c r="J735" i="2"/>
  <c r="J588" i="2"/>
  <c r="J548" i="2"/>
  <c r="J318" i="2"/>
  <c r="J558" i="2"/>
  <c r="J357" i="2"/>
  <c r="J702" i="2"/>
  <c r="J653" i="2"/>
  <c r="J343" i="2"/>
  <c r="J377" i="2"/>
  <c r="J308" i="2"/>
  <c r="J424" i="2"/>
  <c r="J138" i="2"/>
  <c r="J113" i="2"/>
  <c r="J233" i="2"/>
  <c r="J410" i="2"/>
  <c r="J595" i="2"/>
  <c r="J317" i="2"/>
  <c r="J79" i="2"/>
  <c r="J728" i="2"/>
  <c r="J555" i="2"/>
  <c r="J561" i="2"/>
  <c r="J348" i="2"/>
  <c r="J312" i="2"/>
  <c r="J212" i="2"/>
  <c r="J286" i="2"/>
  <c r="J462" i="2"/>
  <c r="J188" i="2"/>
  <c r="J590" i="2"/>
  <c r="J686" i="2"/>
  <c r="J484" i="2"/>
  <c r="J420" i="2"/>
  <c r="J603" i="2"/>
  <c r="J453" i="2"/>
  <c r="J560" i="2"/>
  <c r="J518" i="2"/>
  <c r="J507" i="2"/>
  <c r="J547" i="2"/>
  <c r="J156" i="2"/>
  <c r="J640" i="2"/>
  <c r="J567" i="2"/>
  <c r="J284" i="2"/>
  <c r="J635" i="2"/>
  <c r="J541" i="2"/>
  <c r="J436" i="2"/>
  <c r="J466" i="2"/>
  <c r="J527" i="2"/>
  <c r="J419" i="2"/>
  <c r="J288" i="2"/>
  <c r="J703" i="2"/>
  <c r="J306" i="2"/>
  <c r="J512" i="2"/>
  <c r="J716" i="2"/>
  <c r="J707" i="2"/>
  <c r="J382" i="2"/>
  <c r="J678" i="2"/>
  <c r="J540" i="2"/>
  <c r="J387" i="2"/>
  <c r="J402" i="2"/>
  <c r="J393" i="2"/>
  <c r="J230" i="2"/>
  <c r="J493" i="2"/>
  <c r="J434" i="2"/>
  <c r="J638" i="2"/>
  <c r="J619" i="2"/>
  <c r="J574" i="2"/>
  <c r="J712" i="2"/>
  <c r="J621" i="2"/>
  <c r="J717" i="2"/>
  <c r="J722" i="2"/>
  <c r="J556" i="2"/>
  <c r="J425" i="2"/>
  <c r="J530" i="2"/>
  <c r="J666" i="2"/>
  <c r="J734" i="2"/>
  <c r="J658" i="2"/>
  <c r="J713" i="2"/>
  <c r="J657" i="2"/>
  <c r="J623" i="2"/>
  <c r="J617" i="2"/>
  <c r="J691" i="2"/>
  <c r="J714" i="2"/>
  <c r="J600" i="2"/>
  <c r="J614" i="2"/>
  <c r="J644" i="2"/>
  <c r="J725" i="2"/>
  <c r="J723" i="2"/>
  <c r="J688" i="2"/>
  <c r="J665" i="2"/>
  <c r="J711" i="2"/>
  <c r="J718" i="2"/>
  <c r="J671" i="2"/>
  <c r="J724" i="2"/>
  <c r="J626" i="2"/>
  <c r="J641" i="2"/>
  <c r="J596" i="2"/>
  <c r="J689" i="2"/>
  <c r="J729" i="2"/>
  <c r="H559" i="2"/>
  <c r="H566" i="2"/>
  <c r="H602" i="2"/>
  <c r="H130" i="2"/>
  <c r="H386" i="2"/>
  <c r="H535" i="2"/>
  <c r="H326" i="2"/>
  <c r="H526" i="2"/>
  <c r="H587" i="2"/>
  <c r="H338" i="2"/>
  <c r="H316" i="2"/>
  <c r="H495" i="2"/>
  <c r="H247" i="2"/>
  <c r="H149" i="2"/>
  <c r="H684" i="2"/>
  <c r="H170" i="2"/>
  <c r="H115" i="2"/>
  <c r="H384" i="2"/>
  <c r="H483" i="2"/>
  <c r="H667" i="2"/>
  <c r="H481" i="2"/>
  <c r="H56" i="2"/>
  <c r="H334" i="2"/>
  <c r="H409" i="2"/>
  <c r="H237" i="2"/>
  <c r="H26" i="2"/>
  <c r="H164" i="2"/>
  <c r="H183" i="2"/>
  <c r="H531" i="2"/>
  <c r="H660" i="2"/>
  <c r="H337" i="2"/>
  <c r="H127" i="2"/>
  <c r="H90" i="2"/>
  <c r="H655" i="2"/>
  <c r="H53" i="2"/>
  <c r="H663" i="2"/>
  <c r="H150" i="2"/>
  <c r="H618" i="2"/>
  <c r="H89" i="2"/>
  <c r="H342" i="2"/>
  <c r="H8" i="2"/>
  <c r="H95" i="2"/>
  <c r="H564" i="2"/>
  <c r="H28" i="2"/>
  <c r="H445" i="2"/>
  <c r="H291" i="2"/>
  <c r="H217" i="2"/>
  <c r="H578" i="2"/>
  <c r="H405" i="2"/>
  <c r="H328" i="2"/>
  <c r="H55" i="2"/>
  <c r="H206" i="2"/>
  <c r="H171" i="2"/>
  <c r="H637" i="2"/>
  <c r="H118" i="2"/>
  <c r="H522" i="2"/>
  <c r="H390" i="2"/>
  <c r="H196" i="2"/>
  <c r="H491" i="2"/>
  <c r="H136" i="2"/>
  <c r="H86" i="2"/>
  <c r="H569" i="2"/>
  <c r="H353" i="2"/>
  <c r="H433" i="2"/>
  <c r="H352" i="2"/>
  <c r="H458" i="2"/>
  <c r="H442" i="2"/>
  <c r="H307" i="2"/>
  <c r="H219" i="2"/>
  <c r="H199" i="2"/>
  <c r="H417" i="2"/>
  <c r="H165" i="2"/>
  <c r="H294" i="2"/>
  <c r="H408" i="2"/>
  <c r="H82" i="2"/>
  <c r="H479" i="2"/>
  <c r="H162" i="2"/>
  <c r="H309" i="2"/>
  <c r="H3" i="2"/>
  <c r="H473" i="2"/>
  <c r="H201" i="2"/>
  <c r="H501" i="2"/>
  <c r="H266" i="2"/>
  <c r="H320" i="2"/>
  <c r="H148" i="2"/>
  <c r="H267" i="2"/>
  <c r="H234" i="2"/>
  <c r="H108" i="2"/>
  <c r="H51" i="2"/>
  <c r="H12" i="2"/>
  <c r="H607" i="2"/>
  <c r="H9" i="2"/>
  <c r="H362" i="2"/>
  <c r="H639" i="2"/>
  <c r="H403" i="2"/>
  <c r="H48" i="2"/>
  <c r="H278" i="2"/>
  <c r="H330" i="2"/>
  <c r="H54" i="2"/>
  <c r="H5" i="2"/>
  <c r="H332" i="2"/>
  <c r="H235" i="2"/>
  <c r="H399" i="2"/>
  <c r="H157" i="2"/>
  <c r="H311" i="2"/>
  <c r="H163" i="2"/>
  <c r="H179" i="2"/>
  <c r="H211" i="2"/>
  <c r="H256" i="2"/>
  <c r="H524" i="2"/>
  <c r="H259" i="2"/>
  <c r="H582" i="2"/>
  <c r="H101" i="2"/>
  <c r="H41" i="2"/>
  <c r="H228" i="2"/>
  <c r="H427" i="2"/>
  <c r="H146" i="2"/>
  <c r="H562" i="2"/>
  <c r="H370" i="2"/>
  <c r="H700" i="2"/>
  <c r="H181" i="2"/>
  <c r="H324" i="2"/>
  <c r="H515" i="2"/>
  <c r="H43" i="2"/>
  <c r="H227" i="2"/>
  <c r="H257" i="2"/>
  <c r="H290" i="2"/>
  <c r="H475" i="2"/>
  <c r="H279" i="2"/>
  <c r="H550" i="2"/>
  <c r="H187" i="2"/>
  <c r="H375" i="2"/>
  <c r="H189" i="2"/>
  <c r="H447" i="2"/>
  <c r="H243" i="2"/>
  <c r="H16" i="2"/>
  <c r="H173" i="2"/>
  <c r="H44" i="2"/>
  <c r="H397" i="2"/>
  <c r="H275" i="2"/>
  <c r="H249" i="2"/>
  <c r="H439" i="2"/>
  <c r="H719" i="2"/>
  <c r="H242" i="2"/>
  <c r="H378" i="2"/>
  <c r="H690" i="2"/>
  <c r="H77" i="2"/>
  <c r="H192" i="2"/>
  <c r="H238" i="2"/>
  <c r="H381" i="2"/>
  <c r="H191" i="2"/>
  <c r="H81" i="2"/>
  <c r="H107" i="2"/>
  <c r="H359" i="2"/>
  <c r="H17" i="2"/>
  <c r="H2" i="2"/>
  <c r="H450" i="2"/>
  <c r="H517" i="2"/>
  <c r="H29" i="2"/>
  <c r="H601" i="2"/>
  <c r="H142" i="2"/>
  <c r="H87" i="2"/>
  <c r="H251" i="2"/>
  <c r="H606" i="2"/>
  <c r="H465" i="2"/>
  <c r="H499" i="2"/>
  <c r="H443" i="2"/>
  <c r="H632" i="2"/>
  <c r="H542" i="2"/>
  <c r="H572" i="2"/>
  <c r="H604" i="2"/>
  <c r="H523" i="2"/>
  <c r="H592" i="2"/>
  <c r="H202" i="2"/>
  <c r="H654" i="2"/>
  <c r="H534" i="2"/>
  <c r="H167" i="2"/>
  <c r="H180" i="2"/>
  <c r="H360" i="2"/>
  <c r="H218" i="2"/>
  <c r="H185" i="2"/>
  <c r="H31" i="2"/>
  <c r="H194" i="2"/>
  <c r="H21" i="2"/>
  <c r="H610" i="2"/>
  <c r="H573" i="2"/>
  <c r="H413" i="2"/>
  <c r="H661" i="2"/>
  <c r="H333" i="2"/>
  <c r="H297" i="2"/>
  <c r="H659" i="2"/>
  <c r="H400" i="2"/>
  <c r="H620" i="2"/>
  <c r="H66" i="2"/>
  <c r="H454" i="2"/>
  <c r="H92" i="2"/>
  <c r="H568" i="2"/>
  <c r="H628" i="2"/>
  <c r="H404" i="2"/>
  <c r="H215" i="2"/>
  <c r="H452" i="2"/>
  <c r="H208" i="2"/>
  <c r="H396" i="2"/>
  <c r="H552" i="2"/>
  <c r="H258" i="2"/>
  <c r="H486" i="2"/>
  <c r="H647" i="2"/>
  <c r="H371" i="2"/>
  <c r="H356" i="2"/>
  <c r="H75" i="2"/>
  <c r="H503" i="2"/>
  <c r="H182" i="2"/>
  <c r="H245" i="2"/>
  <c r="H488" i="2"/>
  <c r="H84" i="2"/>
  <c r="H502" i="2"/>
  <c r="H93" i="2"/>
  <c r="H570" i="2"/>
  <c r="H168" i="2"/>
  <c r="H216" i="2"/>
  <c r="H521" i="2"/>
  <c r="H49" i="2"/>
  <c r="H395" i="2"/>
  <c r="H327" i="2"/>
  <c r="H248" i="2"/>
  <c r="H285" i="2"/>
  <c r="H112" i="2"/>
  <c r="H544" i="2"/>
  <c r="H430" i="2"/>
  <c r="H668" i="2"/>
  <c r="H50" i="2"/>
  <c r="H583" i="2"/>
  <c r="H533" i="2"/>
  <c r="H721" i="2"/>
  <c r="H622" i="2"/>
  <c r="H293" i="2"/>
  <c r="H529" i="2"/>
  <c r="H314" i="2"/>
  <c r="H62" i="2"/>
  <c r="H166" i="2"/>
  <c r="H449" i="2"/>
  <c r="H687" i="2"/>
  <c r="H708" i="2"/>
  <c r="H272" i="2"/>
  <c r="H536" i="2"/>
  <c r="H276" i="2"/>
  <c r="H322" i="2"/>
  <c r="H176" i="2"/>
  <c r="H15" i="2"/>
  <c r="H221" i="2"/>
  <c r="H455" i="2"/>
  <c r="H151" i="2"/>
  <c r="H319" i="2"/>
  <c r="H210" i="2"/>
  <c r="H91" i="2"/>
  <c r="H379" i="2"/>
  <c r="H554" i="2"/>
  <c r="H64" i="2"/>
  <c r="H545" i="2"/>
  <c r="H331" i="2"/>
  <c r="H354" i="2"/>
  <c r="H20" i="2"/>
  <c r="H646" i="2"/>
  <c r="H581" i="2"/>
  <c r="H298" i="2"/>
  <c r="H344" i="2"/>
  <c r="H134" i="2"/>
  <c r="H411" i="2"/>
  <c r="H446" i="2"/>
  <c r="H69" i="2"/>
  <c r="H376" i="2"/>
  <c r="H203" i="2"/>
  <c r="H565" i="2"/>
  <c r="H579" i="2"/>
  <c r="H143" i="2"/>
  <c r="H34" i="2"/>
  <c r="H437" i="2"/>
  <c r="H472" i="2"/>
  <c r="H160" i="2"/>
  <c r="H301" i="2"/>
  <c r="H96" i="2"/>
  <c r="H262" i="2"/>
  <c r="H265" i="2"/>
  <c r="H520" i="2"/>
  <c r="H709" i="2"/>
  <c r="H32" i="2"/>
  <c r="H85" i="2"/>
  <c r="H277" i="2"/>
  <c r="H609" i="2"/>
  <c r="H45" i="2"/>
  <c r="H121" i="2"/>
  <c r="H563" i="2"/>
  <c r="H152" i="2"/>
  <c r="H123" i="2"/>
  <c r="H6" i="2"/>
  <c r="H46" i="2"/>
  <c r="H302" i="2"/>
  <c r="H94" i="2"/>
  <c r="H492" i="2"/>
  <c r="H553" i="2"/>
  <c r="H643" i="2"/>
  <c r="H200" i="2"/>
  <c r="H460" i="2"/>
  <c r="H260" i="2"/>
  <c r="H226" i="2"/>
  <c r="H303" i="2"/>
  <c r="H252" i="2"/>
  <c r="H340" i="2"/>
  <c r="H440" i="2"/>
  <c r="H144" i="2"/>
  <c r="H546" i="2"/>
  <c r="H255" i="2"/>
  <c r="H335" i="2"/>
  <c r="H662" i="2"/>
  <c r="H190" i="2"/>
  <c r="H122" i="2"/>
  <c r="H441" i="2"/>
  <c r="H220" i="2"/>
  <c r="H692" i="2"/>
  <c r="H125" i="2"/>
  <c r="H63" i="2"/>
  <c r="H224" i="2"/>
  <c r="H67" i="2"/>
  <c r="H464" i="2"/>
  <c r="H102" i="2"/>
  <c r="H585" i="2"/>
  <c r="H470" i="2"/>
  <c r="H586" i="2"/>
  <c r="H36" i="2"/>
  <c r="H47" i="2"/>
  <c r="H174" i="2"/>
  <c r="H649" i="2"/>
  <c r="H407" i="2"/>
  <c r="H584" i="2"/>
  <c r="H715" i="2"/>
  <c r="H57" i="2"/>
  <c r="H10" i="2"/>
  <c r="H42" i="2"/>
  <c r="H664" i="2"/>
  <c r="H336" i="2"/>
  <c r="H487" i="2"/>
  <c r="H705" i="2"/>
  <c r="H467" i="2"/>
  <c r="H19" i="2"/>
  <c r="H73" i="2"/>
  <c r="H116" i="2"/>
  <c r="H494" i="2"/>
  <c r="H329" i="2"/>
  <c r="H145" i="2"/>
  <c r="H305" i="2"/>
  <c r="H431" i="2"/>
  <c r="H677" i="2"/>
  <c r="H186" i="2"/>
  <c r="H525" i="2"/>
  <c r="H551" i="2"/>
  <c r="H137" i="2"/>
  <c r="H532" i="2"/>
  <c r="H250" i="2"/>
  <c r="H350" i="2"/>
  <c r="H577" i="2"/>
  <c r="H304" i="2"/>
  <c r="H611" i="2"/>
  <c r="H323" i="2"/>
  <c r="H147" i="2"/>
  <c r="H383" i="2"/>
  <c r="H244" i="2"/>
  <c r="H135" i="2"/>
  <c r="H505" i="2"/>
  <c r="H106" i="2"/>
  <c r="H670" i="2"/>
  <c r="H694" i="2"/>
  <c r="H299" i="2"/>
  <c r="H158" i="2"/>
  <c r="H414" i="2"/>
  <c r="H177" i="2"/>
  <c r="H428" i="2"/>
  <c r="H510" i="2"/>
  <c r="H598" i="2"/>
  <c r="H625" i="2"/>
  <c r="H117" i="2"/>
  <c r="H364" i="2"/>
  <c r="H246" i="2"/>
  <c r="H296" i="2"/>
  <c r="H448" i="2"/>
  <c r="H178" i="2"/>
  <c r="H253" i="2"/>
  <c r="H129" i="2"/>
  <c r="H695" i="2"/>
  <c r="H37" i="2"/>
  <c r="H126" i="2"/>
  <c r="H421" i="2"/>
  <c r="H110" i="2"/>
  <c r="H24" i="2"/>
  <c r="H232" i="2"/>
  <c r="H105" i="2"/>
  <c r="H119" i="2"/>
  <c r="H72" i="2"/>
  <c r="H388" i="2"/>
  <c r="H365" i="2"/>
  <c r="H59" i="2"/>
  <c r="H642" i="2"/>
  <c r="H27" i="2"/>
  <c r="H392" i="2"/>
  <c r="H195" i="2"/>
  <c r="H367" i="2"/>
  <c r="H469" i="2"/>
  <c r="H213" i="2"/>
  <c r="H22" i="2"/>
  <c r="H254" i="2"/>
  <c r="H589" i="2"/>
  <c r="H489" i="2"/>
  <c r="H7" i="2"/>
  <c r="H310" i="2"/>
  <c r="H14" i="2"/>
  <c r="H456" i="2"/>
  <c r="H193" i="2"/>
  <c r="H214" i="2"/>
  <c r="H731" i="2"/>
  <c r="H313" i="2"/>
  <c r="H222" i="2"/>
  <c r="H656" i="2"/>
  <c r="H184" i="2"/>
  <c r="H516" i="2"/>
  <c r="H476" i="2"/>
  <c r="H83" i="2"/>
  <c r="H613" i="2"/>
  <c r="H128" i="2"/>
  <c r="H612" i="2"/>
  <c r="H65" i="2"/>
  <c r="H120" i="2"/>
  <c r="H11" i="2"/>
  <c r="H281" i="2"/>
  <c r="H155" i="2"/>
  <c r="H345" i="2"/>
  <c r="H385" i="2"/>
  <c r="H682" i="2"/>
  <c r="H629" i="2"/>
  <c r="H241" i="2"/>
  <c r="H457" i="2"/>
  <c r="H683" i="2"/>
  <c r="H429" i="2"/>
  <c r="H361" i="2"/>
  <c r="H389" i="2"/>
  <c r="H225" i="2"/>
  <c r="H369" i="2"/>
  <c r="H104" i="2"/>
  <c r="H416" i="2"/>
  <c r="H4" i="2"/>
  <c r="H263" i="2"/>
  <c r="H207" i="2"/>
  <c r="H432" i="2"/>
  <c r="H98" i="2"/>
  <c r="H727" i="2"/>
  <c r="H141" i="2"/>
  <c r="H18" i="2"/>
  <c r="H175" i="2"/>
  <c r="H60" i="2"/>
  <c r="H543" i="2"/>
  <c r="H38" i="2"/>
  <c r="H537" i="2"/>
  <c r="H315" i="2"/>
  <c r="H355" i="2"/>
  <c r="H197" i="2"/>
  <c r="H287" i="2"/>
  <c r="H426" i="2"/>
  <c r="H627" i="2"/>
  <c r="H380" i="2"/>
  <c r="H726" i="2"/>
  <c r="H346" i="2"/>
  <c r="H461" i="2"/>
  <c r="H349" i="2"/>
  <c r="H636" i="2"/>
  <c r="H172" i="2"/>
  <c r="H124" i="2"/>
  <c r="H732" i="2"/>
  <c r="H463" i="2"/>
  <c r="H549" i="2"/>
  <c r="H615" i="2"/>
  <c r="H497" i="2"/>
  <c r="H114" i="2"/>
  <c r="H680" i="2"/>
  <c r="H674" i="2"/>
  <c r="H412" i="2"/>
  <c r="H471" i="2"/>
  <c r="H13" i="2"/>
  <c r="H325" i="2"/>
  <c r="H283" i="2"/>
  <c r="H605" i="2"/>
  <c r="H485" i="2"/>
  <c r="H23" i="2"/>
  <c r="H418" i="2"/>
  <c r="H630" i="2"/>
  <c r="H701" i="2"/>
  <c r="H133" i="2"/>
  <c r="H231" i="2"/>
  <c r="H169" i="2"/>
  <c r="H513" i="2"/>
  <c r="H669" i="2"/>
  <c r="H280" i="2"/>
  <c r="H528" i="2"/>
  <c r="H415" i="2"/>
  <c r="H373" i="2"/>
  <c r="H451" i="2"/>
  <c r="H477" i="2"/>
  <c r="H498" i="2"/>
  <c r="H733" i="2"/>
  <c r="H391" i="2"/>
  <c r="H593" i="2"/>
  <c r="H634" i="2"/>
  <c r="H25" i="2"/>
  <c r="H68" i="2"/>
  <c r="H696" i="2"/>
  <c r="H205" i="2"/>
  <c r="H282" i="2"/>
  <c r="H406" i="2"/>
  <c r="H161" i="2"/>
  <c r="H398" i="2"/>
  <c r="H198" i="2"/>
  <c r="H435" i="2"/>
  <c r="H500" i="2"/>
  <c r="H273" i="2"/>
  <c r="H153" i="2"/>
  <c r="H88" i="2"/>
  <c r="H599" i="2"/>
  <c r="H597" i="2"/>
  <c r="H269" i="2"/>
  <c r="H358" i="2"/>
  <c r="H459" i="2"/>
  <c r="H468" i="2"/>
  <c r="H80" i="2"/>
  <c r="H109" i="2"/>
  <c r="H511" i="2"/>
  <c r="H616" i="2"/>
  <c r="H30" i="2"/>
  <c r="H374" i="2"/>
  <c r="H229" i="2"/>
  <c r="H78" i="2"/>
  <c r="H70" i="2"/>
  <c r="H539" i="2"/>
  <c r="H624" i="2"/>
  <c r="H575" i="2"/>
  <c r="H645" i="2"/>
  <c r="H39" i="2"/>
  <c r="H474" i="2"/>
  <c r="H514" i="2"/>
  <c r="H519" i="2"/>
  <c r="H35" i="2"/>
  <c r="H490" i="2"/>
  <c r="H268" i="2"/>
  <c r="H74" i="2"/>
  <c r="H204" i="2"/>
  <c r="H52" i="2"/>
  <c r="H675" i="2"/>
  <c r="H236" i="2"/>
  <c r="H482" i="2"/>
  <c r="H394" i="2"/>
  <c r="H295" i="2"/>
  <c r="H61" i="2"/>
  <c r="H648" i="2"/>
  <c r="H292" i="2"/>
  <c r="H33" i="2"/>
  <c r="H274" i="2"/>
  <c r="H363" i="2"/>
  <c r="H699" i="2"/>
  <c r="H508" i="2"/>
  <c r="H438" i="2"/>
  <c r="H261" i="2"/>
  <c r="H321" i="2"/>
  <c r="H131" i="2"/>
  <c r="H652" i="2"/>
  <c r="H444" i="2"/>
  <c r="H40" i="2"/>
  <c r="H720" i="2"/>
  <c r="H650" i="2"/>
  <c r="H672" i="2"/>
  <c r="H480" i="2"/>
  <c r="H423" i="2"/>
  <c r="H366" i="2"/>
  <c r="H693" i="2"/>
  <c r="H159" i="2"/>
  <c r="H341" i="2"/>
  <c r="H223" i="2"/>
  <c r="H209" i="2"/>
  <c r="H676" i="2"/>
  <c r="H111" i="2"/>
  <c r="H99" i="2"/>
  <c r="H698" i="2"/>
  <c r="H339" i="2"/>
  <c r="H140" i="2"/>
  <c r="H71" i="2"/>
  <c r="H679" i="2"/>
  <c r="H103" i="2"/>
  <c r="H591" i="2"/>
  <c r="H100" i="2"/>
  <c r="H76" i="2"/>
  <c r="H506" i="2"/>
  <c r="H58" i="2"/>
  <c r="H139" i="2"/>
  <c r="H270" i="2"/>
  <c r="H557" i="2"/>
  <c r="H478" i="2"/>
  <c r="H401" i="2"/>
  <c r="H271" i="2"/>
  <c r="H239" i="2"/>
  <c r="H730" i="2"/>
  <c r="H132" i="2"/>
  <c r="H504" i="2"/>
  <c r="H240" i="2"/>
  <c r="H704" i="2"/>
  <c r="H368" i="2"/>
  <c r="H538" i="2"/>
  <c r="H651" i="2"/>
  <c r="H289" i="2"/>
  <c r="H633" i="2"/>
  <c r="H706" i="2"/>
  <c r="H509" i="2"/>
  <c r="H422" i="2"/>
  <c r="H351" i="2"/>
  <c r="H347" i="2"/>
  <c r="H697" i="2"/>
  <c r="H154" i="2"/>
  <c r="H608" i="2"/>
  <c r="H576" i="2"/>
  <c r="H673" i="2"/>
  <c r="H681" i="2"/>
  <c r="H372" i="2"/>
  <c r="H710" i="2"/>
  <c r="H571" i="2"/>
  <c r="H300" i="2"/>
  <c r="H97" i="2"/>
  <c r="H685" i="2"/>
  <c r="H580" i="2"/>
  <c r="H264" i="2"/>
  <c r="H594" i="2"/>
  <c r="H496" i="2"/>
  <c r="H631" i="2"/>
  <c r="H735" i="2"/>
  <c r="H588" i="2"/>
  <c r="H548" i="2"/>
  <c r="H318" i="2"/>
  <c r="H558" i="2"/>
  <c r="H357" i="2"/>
  <c r="H702" i="2"/>
  <c r="H653" i="2"/>
  <c r="H343" i="2"/>
  <c r="H377" i="2"/>
  <c r="H308" i="2"/>
  <c r="H424" i="2"/>
  <c r="H138" i="2"/>
  <c r="H113" i="2"/>
  <c r="H233" i="2"/>
  <c r="H410" i="2"/>
  <c r="H595" i="2"/>
  <c r="H317" i="2"/>
  <c r="H79" i="2"/>
  <c r="H728" i="2"/>
  <c r="H555" i="2"/>
  <c r="H561" i="2"/>
  <c r="H348" i="2"/>
  <c r="H312" i="2"/>
  <c r="H212" i="2"/>
  <c r="H286" i="2"/>
  <c r="H462" i="2"/>
  <c r="H188" i="2"/>
  <c r="H590" i="2"/>
  <c r="H686" i="2"/>
  <c r="H484" i="2"/>
  <c r="H420" i="2"/>
  <c r="H603" i="2"/>
  <c r="H453" i="2"/>
  <c r="H560" i="2"/>
  <c r="H518" i="2"/>
  <c r="H507" i="2"/>
  <c r="H547" i="2"/>
  <c r="H156" i="2"/>
  <c r="H640" i="2"/>
  <c r="H567" i="2"/>
  <c r="H284" i="2"/>
  <c r="H635" i="2"/>
  <c r="H541" i="2"/>
  <c r="H436" i="2"/>
  <c r="H466" i="2"/>
  <c r="H527" i="2"/>
  <c r="H419" i="2"/>
  <c r="H288" i="2"/>
  <c r="H703" i="2"/>
  <c r="H306" i="2"/>
  <c r="H512" i="2"/>
  <c r="H716" i="2"/>
  <c r="H707" i="2"/>
  <c r="H382" i="2"/>
  <c r="H678" i="2"/>
  <c r="H540" i="2"/>
  <c r="H387" i="2"/>
  <c r="H402" i="2"/>
  <c r="H393" i="2"/>
  <c r="H230" i="2"/>
  <c r="H493" i="2"/>
  <c r="H434" i="2"/>
  <c r="H638" i="2"/>
  <c r="H619" i="2"/>
  <c r="H574" i="2"/>
  <c r="H712" i="2"/>
  <c r="H621" i="2"/>
  <c r="H717" i="2"/>
  <c r="H722" i="2"/>
  <c r="H556" i="2"/>
  <c r="H425" i="2"/>
  <c r="H530" i="2"/>
  <c r="H666" i="2"/>
  <c r="H734" i="2"/>
  <c r="H658" i="2"/>
  <c r="H713" i="2"/>
  <c r="H657" i="2"/>
  <c r="H623" i="2"/>
  <c r="H617" i="2"/>
  <c r="H691" i="2"/>
  <c r="H714" i="2"/>
  <c r="H600" i="2"/>
  <c r="H614" i="2"/>
  <c r="H644" i="2"/>
  <c r="H725" i="2"/>
  <c r="H723" i="2"/>
  <c r="H688" i="2"/>
  <c r="H665" i="2"/>
  <c r="H711" i="2"/>
  <c r="H718" i="2"/>
  <c r="H671" i="2"/>
  <c r="H724" i="2"/>
  <c r="H626" i="2"/>
  <c r="H641" i="2"/>
  <c r="H596" i="2"/>
  <c r="H689" i="2"/>
  <c r="H729" i="2"/>
  <c r="I111" i="3" l="1"/>
  <c r="I72" i="3"/>
  <c r="I36" i="3"/>
  <c r="I7" i="3"/>
  <c r="I24" i="3"/>
  <c r="I117" i="3"/>
  <c r="I120" i="3"/>
  <c r="I109" i="3"/>
  <c r="I93" i="3"/>
  <c r="I82" i="3"/>
  <c r="I37" i="3"/>
  <c r="I13" i="3"/>
  <c r="I119" i="3"/>
  <c r="I66" i="3"/>
  <c r="I92" i="3"/>
  <c r="I75" i="3"/>
  <c r="I73" i="3"/>
  <c r="I48" i="3"/>
  <c r="I42" i="3"/>
  <c r="I118" i="3"/>
  <c r="I103" i="3"/>
  <c r="I106" i="3"/>
  <c r="I81" i="3"/>
  <c r="I78" i="3"/>
  <c r="I47" i="3"/>
  <c r="I26" i="3"/>
  <c r="I19" i="3"/>
  <c r="I101" i="3"/>
  <c r="I105" i="3"/>
  <c r="I87" i="3"/>
  <c r="I69" i="3"/>
  <c r="I34" i="3"/>
  <c r="I38" i="3"/>
  <c r="I29" i="3"/>
  <c r="I11" i="3"/>
  <c r="I100" i="3"/>
  <c r="I110" i="3"/>
  <c r="I99" i="3"/>
  <c r="I16" i="3"/>
  <c r="I15" i="3"/>
  <c r="I9" i="3"/>
  <c r="I116" i="3"/>
  <c r="I89" i="3"/>
  <c r="I55" i="3"/>
  <c r="I68" i="3"/>
  <c r="I27" i="3"/>
  <c r="I3" i="3"/>
  <c r="I115" i="3"/>
  <c r="I108" i="3"/>
  <c r="I98" i="3"/>
  <c r="I79" i="3"/>
  <c r="I77" i="3"/>
  <c r="I45" i="3"/>
  <c r="I14" i="3"/>
  <c r="I2" i="3"/>
  <c r="I97" i="3"/>
  <c r="I60" i="3"/>
  <c r="I25" i="3"/>
  <c r="I113" i="3"/>
  <c r="I107" i="3"/>
  <c r="I96" i="3"/>
  <c r="I104" i="3"/>
  <c r="I70" i="3"/>
  <c r="I52" i="3"/>
  <c r="I18" i="3"/>
  <c r="I20" i="3"/>
  <c r="I112" i="3"/>
  <c r="I88" i="3"/>
  <c r="I54" i="3"/>
  <c r="I90" i="3"/>
  <c r="I41" i="3"/>
  <c r="I51" i="3"/>
  <c r="I28" i="3"/>
  <c r="I23" i="3"/>
  <c r="I12" i="3"/>
  <c r="J49" i="3"/>
  <c r="C49" i="3"/>
  <c r="K115" i="3"/>
  <c r="L115" i="3"/>
  <c r="L49" i="3"/>
  <c r="J94" i="3"/>
  <c r="L101" i="3"/>
  <c r="M96" i="3"/>
  <c r="O2" i="3"/>
  <c r="J55" i="3"/>
  <c r="L51" i="3"/>
  <c r="C55" i="3"/>
  <c r="J2" i="3"/>
  <c r="C2" i="3"/>
  <c r="C3" i="3"/>
  <c r="K94" i="3"/>
  <c r="C51" i="3"/>
  <c r="M94" i="3"/>
  <c r="J115" i="3"/>
  <c r="S96" i="3"/>
  <c r="M101" i="3"/>
  <c r="N96" i="3"/>
  <c r="L47" i="3"/>
  <c r="L97" i="3"/>
  <c r="M100" i="3"/>
  <c r="T54" i="3"/>
  <c r="J54" i="3"/>
  <c r="O97" i="3"/>
  <c r="M47" i="3"/>
  <c r="J97" i="3"/>
  <c r="J96" i="3"/>
  <c r="N115" i="3"/>
  <c r="J101" i="3"/>
  <c r="K96" i="3"/>
  <c r="C101" i="3"/>
  <c r="K101" i="3"/>
  <c r="L96" i="3"/>
  <c r="O44" i="3"/>
  <c r="C116" i="3"/>
  <c r="K80" i="3"/>
  <c r="O11" i="3"/>
  <c r="C18" i="3"/>
  <c r="M27" i="3"/>
  <c r="K43" i="3"/>
  <c r="M98" i="3"/>
  <c r="C37" i="3"/>
  <c r="K91" i="3"/>
  <c r="D77" i="3"/>
  <c r="C93" i="3"/>
  <c r="E96" i="3"/>
  <c r="S37" i="3"/>
  <c r="S38" i="3"/>
  <c r="J110" i="3"/>
  <c r="J56" i="3"/>
  <c r="K87" i="3"/>
  <c r="L87" i="3"/>
  <c r="L106" i="3"/>
  <c r="L11" i="3"/>
  <c r="M113" i="3"/>
  <c r="C109" i="3"/>
  <c r="C110" i="3"/>
  <c r="E52" i="3"/>
  <c r="S19" i="3"/>
  <c r="E87" i="3"/>
  <c r="E11" i="3"/>
  <c r="L117" i="3"/>
  <c r="F112" i="3"/>
  <c r="N11" i="3"/>
  <c r="F90" i="3"/>
  <c r="J77" i="3"/>
  <c r="J41" i="3"/>
  <c r="M117" i="3"/>
  <c r="C77" i="3"/>
  <c r="G92" i="3"/>
  <c r="M56" i="3"/>
  <c r="G36" i="3"/>
  <c r="N15" i="3"/>
  <c r="D66" i="3"/>
  <c r="D106" i="3"/>
  <c r="H11" i="3"/>
  <c r="J82" i="3"/>
  <c r="J25" i="3"/>
  <c r="K106" i="3"/>
  <c r="K11" i="3"/>
  <c r="L36" i="3"/>
  <c r="C31" i="3"/>
  <c r="C82" i="3"/>
  <c r="J35" i="3"/>
  <c r="D53" i="3"/>
  <c r="J111" i="3"/>
  <c r="L53" i="3"/>
  <c r="M105" i="3"/>
  <c r="N79" i="3"/>
  <c r="O56" i="3"/>
  <c r="C111" i="3"/>
  <c r="C12" i="3"/>
  <c r="C20" i="3"/>
  <c r="C7" i="3"/>
  <c r="R41" i="3"/>
  <c r="J85" i="3"/>
  <c r="J119" i="3"/>
  <c r="J70" i="3"/>
  <c r="K36" i="3"/>
  <c r="O92" i="3"/>
  <c r="O104" i="3"/>
  <c r="C35" i="3"/>
  <c r="C79" i="3"/>
  <c r="C15" i="3"/>
  <c r="F106" i="3"/>
  <c r="J92" i="3"/>
  <c r="K35" i="3"/>
  <c r="K119" i="3"/>
  <c r="M65" i="3"/>
  <c r="N76" i="3"/>
  <c r="O64" i="3"/>
  <c r="C70" i="3"/>
  <c r="C45" i="3"/>
  <c r="C14" i="3"/>
  <c r="C92" i="3"/>
  <c r="D101" i="3"/>
  <c r="D45" i="3"/>
  <c r="E60" i="3"/>
  <c r="F82" i="3"/>
  <c r="G45" i="3"/>
  <c r="R29" i="3"/>
  <c r="R106" i="3"/>
  <c r="M106" i="3"/>
  <c r="N16" i="3"/>
  <c r="N53" i="3"/>
  <c r="L74" i="3"/>
  <c r="J44" i="3"/>
  <c r="D99" i="3"/>
  <c r="D67" i="3"/>
  <c r="F96" i="3"/>
  <c r="H120" i="3"/>
  <c r="J74" i="3"/>
  <c r="K92" i="3"/>
  <c r="C33" i="3"/>
  <c r="D115" i="3"/>
  <c r="D11" i="3"/>
  <c r="E53" i="3"/>
  <c r="F92" i="3"/>
  <c r="H101" i="3"/>
  <c r="R12" i="3"/>
  <c r="K67" i="3"/>
  <c r="M31" i="3"/>
  <c r="M111" i="3"/>
  <c r="M20" i="3"/>
  <c r="M73" i="3"/>
  <c r="O16" i="3"/>
  <c r="C105" i="3"/>
  <c r="D98" i="3"/>
  <c r="E75" i="3"/>
  <c r="E67" i="3"/>
  <c r="F87" i="3"/>
  <c r="H115" i="3"/>
  <c r="P66" i="3"/>
  <c r="L92" i="3"/>
  <c r="N95" i="3"/>
  <c r="E116" i="3"/>
  <c r="E65" i="3"/>
  <c r="F33" i="3"/>
  <c r="H106" i="3"/>
  <c r="P52" i="3"/>
  <c r="S87" i="3"/>
  <c r="S66" i="3"/>
  <c r="T11" i="3"/>
  <c r="J69" i="3"/>
  <c r="K88" i="3"/>
  <c r="L67" i="3"/>
  <c r="M118" i="3"/>
  <c r="N20" i="3"/>
  <c r="C6" i="3"/>
  <c r="C16" i="3"/>
  <c r="D96" i="3"/>
  <c r="E115" i="3"/>
  <c r="F53" i="3"/>
  <c r="H37" i="3"/>
  <c r="Q3" i="3"/>
  <c r="C56" i="3"/>
  <c r="R92" i="3"/>
  <c r="T36" i="3"/>
  <c r="K19" i="3"/>
  <c r="L30" i="3"/>
  <c r="N119" i="3"/>
  <c r="C71" i="3"/>
  <c r="C65" i="3"/>
  <c r="C108" i="3"/>
  <c r="D92" i="3"/>
  <c r="E2" i="3"/>
  <c r="H92" i="3"/>
  <c r="Q25" i="3"/>
  <c r="T12" i="3"/>
  <c r="J106" i="3"/>
  <c r="J108" i="3"/>
  <c r="K6" i="3"/>
  <c r="K16" i="3"/>
  <c r="K69" i="3"/>
  <c r="K53" i="3"/>
  <c r="M79" i="3"/>
  <c r="C29" i="3"/>
  <c r="C80" i="3"/>
  <c r="C106" i="3"/>
  <c r="C11" i="3"/>
  <c r="F101" i="3"/>
  <c r="G96" i="3"/>
  <c r="H36" i="3"/>
  <c r="L76" i="3"/>
  <c r="O35" i="3"/>
  <c r="O79" i="3"/>
  <c r="C36" i="3"/>
  <c r="E93" i="3"/>
  <c r="G78" i="3"/>
  <c r="H67" i="3"/>
  <c r="L83" i="3"/>
  <c r="L64" i="3"/>
  <c r="C89" i="3"/>
  <c r="C53" i="3"/>
  <c r="G74" i="3"/>
  <c r="C95" i="3"/>
  <c r="C87" i="3"/>
  <c r="C76" i="3"/>
  <c r="D108" i="3"/>
  <c r="D20" i="3"/>
  <c r="E36" i="3"/>
  <c r="E15" i="3"/>
  <c r="F73" i="3"/>
  <c r="F67" i="3"/>
  <c r="G115" i="3"/>
  <c r="G58" i="3"/>
  <c r="G53" i="3"/>
  <c r="H100" i="3"/>
  <c r="H87" i="3"/>
  <c r="H15" i="3"/>
  <c r="P35" i="3"/>
  <c r="Q67" i="3"/>
  <c r="R19" i="3"/>
  <c r="S76" i="3"/>
  <c r="C99" i="3"/>
  <c r="E77" i="3"/>
  <c r="F18" i="3"/>
  <c r="G110" i="3"/>
  <c r="G35" i="3"/>
  <c r="H24" i="3"/>
  <c r="Q18" i="3"/>
  <c r="G20" i="3"/>
  <c r="C94" i="3"/>
  <c r="K55" i="3"/>
  <c r="O85" i="3"/>
  <c r="L14" i="3"/>
  <c r="C115" i="3"/>
  <c r="D19" i="3"/>
  <c r="D89" i="3"/>
  <c r="E95" i="3"/>
  <c r="E42" i="3"/>
  <c r="F24" i="3"/>
  <c r="F64" i="3"/>
  <c r="G55" i="3"/>
  <c r="H55" i="3"/>
  <c r="H28" i="3"/>
  <c r="P92" i="3"/>
  <c r="Q56" i="3"/>
  <c r="K4" i="3"/>
  <c r="C114" i="3"/>
  <c r="C10" i="3"/>
  <c r="C63" i="3"/>
  <c r="R21" i="3"/>
  <c r="C96" i="3"/>
  <c r="D119" i="3"/>
  <c r="D70" i="3"/>
  <c r="D87" i="3"/>
  <c r="D79" i="3"/>
  <c r="E30" i="3"/>
  <c r="F16" i="3"/>
  <c r="F11" i="3"/>
  <c r="G89" i="3"/>
  <c r="G79" i="3"/>
  <c r="H31" i="3"/>
  <c r="F89" i="3"/>
  <c r="C69" i="3"/>
  <c r="C67" i="3"/>
  <c r="D117" i="3"/>
  <c r="D97" i="3"/>
  <c r="D24" i="3"/>
  <c r="D47" i="3"/>
  <c r="F70" i="3"/>
  <c r="F15" i="3"/>
  <c r="G106" i="3"/>
  <c r="G87" i="3"/>
  <c r="G67" i="3"/>
  <c r="H98" i="3"/>
  <c r="H25" i="3"/>
  <c r="P36" i="3"/>
  <c r="C122" i="3"/>
  <c r="O72" i="3"/>
  <c r="R102" i="3"/>
  <c r="O49" i="3"/>
  <c r="J32" i="3"/>
  <c r="D88" i="3"/>
  <c r="E44" i="3"/>
  <c r="E76" i="3"/>
  <c r="F100" i="3"/>
  <c r="F2" i="3"/>
  <c r="G19" i="3"/>
  <c r="G24" i="3"/>
  <c r="G7" i="3"/>
  <c r="AS587" i="2"/>
  <c r="C121" i="3"/>
  <c r="C27" i="3"/>
  <c r="C107" i="3"/>
  <c r="C119" i="3"/>
  <c r="D69" i="3"/>
  <c r="D25" i="3"/>
  <c r="E14" i="3"/>
  <c r="F94" i="3"/>
  <c r="F97" i="3"/>
  <c r="F36" i="3"/>
  <c r="G101" i="3"/>
  <c r="G3" i="3"/>
  <c r="G88" i="3"/>
  <c r="H53" i="3"/>
  <c r="P53" i="3"/>
  <c r="U67" i="3"/>
  <c r="AT596" i="2"/>
  <c r="AT726" i="2"/>
  <c r="AU596" i="2"/>
  <c r="AU614" i="2"/>
  <c r="AU425" i="2"/>
  <c r="AU393" i="2"/>
  <c r="AU419" i="2"/>
  <c r="AU518" i="2"/>
  <c r="AU312" i="2"/>
  <c r="AU424" i="2"/>
  <c r="AU631" i="2"/>
  <c r="AU673" i="2"/>
  <c r="AU651" i="2"/>
  <c r="AU557" i="2"/>
  <c r="AU339" i="2"/>
  <c r="AU480" i="2"/>
  <c r="AU699" i="2"/>
  <c r="AU52" i="2"/>
  <c r="AU624" i="2"/>
  <c r="AU459" i="2"/>
  <c r="AU161" i="2"/>
  <c r="AU477" i="2"/>
  <c r="AU630" i="2"/>
  <c r="AU114" i="2"/>
  <c r="AU726" i="2"/>
  <c r="D111" i="3"/>
  <c r="D16" i="3"/>
  <c r="D7" i="3"/>
  <c r="E51" i="3"/>
  <c r="F61" i="3"/>
  <c r="F77" i="3"/>
  <c r="G75" i="3"/>
  <c r="Q106" i="3"/>
  <c r="U18" i="3"/>
  <c r="AU641" i="2"/>
  <c r="C100" i="3"/>
  <c r="C48" i="3"/>
  <c r="D44" i="3"/>
  <c r="D64" i="3"/>
  <c r="E106" i="3"/>
  <c r="E56" i="3"/>
  <c r="F35" i="3"/>
  <c r="G72" i="3"/>
  <c r="G2" i="3"/>
  <c r="H47" i="3"/>
  <c r="Q19" i="3"/>
  <c r="V58" i="3"/>
  <c r="J61" i="3"/>
  <c r="N108" i="3"/>
  <c r="C75" i="3"/>
  <c r="C22" i="3"/>
  <c r="J112" i="3"/>
  <c r="K82" i="3"/>
  <c r="C39" i="3"/>
  <c r="C72" i="3"/>
  <c r="C19" i="3"/>
  <c r="D55" i="3"/>
  <c r="D54" i="3"/>
  <c r="D85" i="3"/>
  <c r="F108" i="3"/>
  <c r="F54" i="3"/>
  <c r="F14" i="3"/>
  <c r="G61" i="3"/>
  <c r="G85" i="3"/>
  <c r="H44" i="3"/>
  <c r="V6" i="3"/>
  <c r="S59" i="3"/>
  <c r="U59" i="3"/>
  <c r="M59" i="3"/>
  <c r="V59" i="3"/>
  <c r="P59" i="3"/>
  <c r="R59" i="3"/>
  <c r="T59" i="3"/>
  <c r="K59" i="3"/>
  <c r="N59" i="3"/>
  <c r="E59" i="3"/>
  <c r="Q59" i="3"/>
  <c r="T46" i="3"/>
  <c r="M46" i="3"/>
  <c r="S46" i="3"/>
  <c r="R46" i="3"/>
  <c r="U46" i="3"/>
  <c r="P46" i="3"/>
  <c r="O46" i="3"/>
  <c r="K46" i="3"/>
  <c r="V46" i="3"/>
  <c r="N46" i="3"/>
  <c r="J46" i="3"/>
  <c r="D46" i="3"/>
  <c r="Q46" i="3"/>
  <c r="G46" i="3"/>
  <c r="F46" i="3"/>
  <c r="E10" i="3"/>
  <c r="T50" i="3"/>
  <c r="V50" i="3"/>
  <c r="M50" i="3"/>
  <c r="S50" i="3"/>
  <c r="P50" i="3"/>
  <c r="R50" i="3"/>
  <c r="U50" i="3"/>
  <c r="G50" i="3"/>
  <c r="O50" i="3"/>
  <c r="F50" i="3"/>
  <c r="K50" i="3"/>
  <c r="Q50" i="3"/>
  <c r="N50" i="3"/>
  <c r="S23" i="3"/>
  <c r="P23" i="3"/>
  <c r="T23" i="3"/>
  <c r="Q23" i="3"/>
  <c r="V23" i="3"/>
  <c r="O23" i="3"/>
  <c r="U23" i="3"/>
  <c r="L23" i="3"/>
  <c r="J23" i="3"/>
  <c r="H23" i="3"/>
  <c r="E23" i="3"/>
  <c r="M23" i="3"/>
  <c r="D13" i="3"/>
  <c r="K21" i="3"/>
  <c r="V91" i="3"/>
  <c r="T91" i="3"/>
  <c r="Q91" i="3"/>
  <c r="S91" i="3"/>
  <c r="N91" i="3"/>
  <c r="O91" i="3"/>
  <c r="J91" i="3"/>
  <c r="L91" i="3"/>
  <c r="U91" i="3"/>
  <c r="D91" i="3"/>
  <c r="H91" i="3"/>
  <c r="V8" i="3"/>
  <c r="S8" i="3"/>
  <c r="U8" i="3"/>
  <c r="T8" i="3"/>
  <c r="R8" i="3"/>
  <c r="N8" i="3"/>
  <c r="Q8" i="3"/>
  <c r="P8" i="3"/>
  <c r="K8" i="3"/>
  <c r="L8" i="3"/>
  <c r="H8" i="3"/>
  <c r="F8" i="3"/>
  <c r="O8" i="3"/>
  <c r="D8" i="3"/>
  <c r="E63" i="3"/>
  <c r="R91" i="3"/>
  <c r="U116" i="3"/>
  <c r="R116" i="3"/>
  <c r="V116" i="3"/>
  <c r="N116" i="3"/>
  <c r="M116" i="3"/>
  <c r="L116" i="3"/>
  <c r="P116" i="3"/>
  <c r="Q116" i="3"/>
  <c r="S116" i="3"/>
  <c r="K116" i="3"/>
  <c r="H116" i="3"/>
  <c r="D116" i="3"/>
  <c r="J116" i="3"/>
  <c r="T116" i="3"/>
  <c r="F116" i="3"/>
  <c r="U17" i="3"/>
  <c r="V17" i="3"/>
  <c r="T17" i="3"/>
  <c r="S17" i="3"/>
  <c r="R17" i="3"/>
  <c r="P17" i="3"/>
  <c r="L17" i="3"/>
  <c r="K17" i="3"/>
  <c r="M17" i="3"/>
  <c r="N17" i="3"/>
  <c r="H17" i="3"/>
  <c r="F17" i="3"/>
  <c r="O17" i="3"/>
  <c r="G17" i="3"/>
  <c r="J57" i="3"/>
  <c r="K28" i="3"/>
  <c r="K57" i="3"/>
  <c r="N58" i="3"/>
  <c r="Q68" i="3"/>
  <c r="S72" i="3"/>
  <c r="T27" i="3"/>
  <c r="V120" i="3"/>
  <c r="U120" i="3"/>
  <c r="Q120" i="3"/>
  <c r="S120" i="3"/>
  <c r="L120" i="3"/>
  <c r="O120" i="3"/>
  <c r="K120" i="3"/>
  <c r="M120" i="3"/>
  <c r="R120" i="3"/>
  <c r="J120" i="3"/>
  <c r="T120" i="3"/>
  <c r="G120" i="3"/>
  <c r="N120" i="3"/>
  <c r="V95" i="3"/>
  <c r="U95" i="3"/>
  <c r="Q95" i="3"/>
  <c r="S95" i="3"/>
  <c r="R95" i="3"/>
  <c r="P95" i="3"/>
  <c r="L95" i="3"/>
  <c r="K95" i="3"/>
  <c r="T95" i="3"/>
  <c r="J95" i="3"/>
  <c r="M95" i="3"/>
  <c r="G95" i="3"/>
  <c r="H95" i="3"/>
  <c r="O95" i="3"/>
  <c r="V29" i="3"/>
  <c r="T29" i="3"/>
  <c r="Q29" i="3"/>
  <c r="S29" i="3"/>
  <c r="N29" i="3"/>
  <c r="P29" i="3"/>
  <c r="M29" i="3"/>
  <c r="L29" i="3"/>
  <c r="K29" i="3"/>
  <c r="O29" i="3"/>
  <c r="J29" i="3"/>
  <c r="U29" i="3"/>
  <c r="G29" i="3"/>
  <c r="D29" i="3"/>
  <c r="F29" i="3"/>
  <c r="V104" i="3"/>
  <c r="U104" i="3"/>
  <c r="Q104" i="3"/>
  <c r="R104" i="3"/>
  <c r="T104" i="3"/>
  <c r="N104" i="3"/>
  <c r="L104" i="3"/>
  <c r="M104" i="3"/>
  <c r="K104" i="3"/>
  <c r="P104" i="3"/>
  <c r="J104" i="3"/>
  <c r="G104" i="3"/>
  <c r="D104" i="3"/>
  <c r="S104" i="3"/>
  <c r="V42" i="3"/>
  <c r="U42" i="3"/>
  <c r="Q42" i="3"/>
  <c r="P42" i="3"/>
  <c r="T42" i="3"/>
  <c r="O42" i="3"/>
  <c r="S42" i="3"/>
  <c r="L42" i="3"/>
  <c r="K42" i="3"/>
  <c r="R42" i="3"/>
  <c r="J42" i="3"/>
  <c r="N42" i="3"/>
  <c r="M42" i="3"/>
  <c r="G42" i="3"/>
  <c r="D42" i="3"/>
  <c r="V113" i="3"/>
  <c r="Q113" i="3"/>
  <c r="S113" i="3"/>
  <c r="U113" i="3"/>
  <c r="R113" i="3"/>
  <c r="P113" i="3"/>
  <c r="L113" i="3"/>
  <c r="K113" i="3"/>
  <c r="J113" i="3"/>
  <c r="O113" i="3"/>
  <c r="T113" i="3"/>
  <c r="G113" i="3"/>
  <c r="E113" i="3"/>
  <c r="H113" i="3"/>
  <c r="C113" i="3"/>
  <c r="V31" i="3"/>
  <c r="U31" i="3"/>
  <c r="T31" i="3"/>
  <c r="S31" i="3"/>
  <c r="Q31" i="3"/>
  <c r="L31" i="3"/>
  <c r="O31" i="3"/>
  <c r="K31" i="3"/>
  <c r="J31" i="3"/>
  <c r="R31" i="3"/>
  <c r="N31" i="3"/>
  <c r="G31" i="3"/>
  <c r="E31" i="3"/>
  <c r="V103" i="3"/>
  <c r="S103" i="3"/>
  <c r="T103" i="3"/>
  <c r="U103" i="3"/>
  <c r="R103" i="3"/>
  <c r="Q103" i="3"/>
  <c r="L103" i="3"/>
  <c r="K103" i="3"/>
  <c r="O103" i="3"/>
  <c r="G103" i="3"/>
  <c r="M103" i="3"/>
  <c r="E103" i="3"/>
  <c r="J103" i="3"/>
  <c r="V84" i="3"/>
  <c r="S84" i="3"/>
  <c r="Q84" i="3"/>
  <c r="T84" i="3"/>
  <c r="U84" i="3"/>
  <c r="N84" i="3"/>
  <c r="P84" i="3"/>
  <c r="L84" i="3"/>
  <c r="K84" i="3"/>
  <c r="R84" i="3"/>
  <c r="M84" i="3"/>
  <c r="G84" i="3"/>
  <c r="F84" i="3"/>
  <c r="O84" i="3"/>
  <c r="D84" i="3"/>
  <c r="V65" i="3"/>
  <c r="U65" i="3"/>
  <c r="S65" i="3"/>
  <c r="Q65" i="3"/>
  <c r="R65" i="3"/>
  <c r="N65" i="3"/>
  <c r="L65" i="3"/>
  <c r="K65" i="3"/>
  <c r="O65" i="3"/>
  <c r="G65" i="3"/>
  <c r="F65" i="3"/>
  <c r="H65" i="3"/>
  <c r="J65" i="3"/>
  <c r="T65" i="3"/>
  <c r="C102" i="3"/>
  <c r="D23" i="3"/>
  <c r="D5" i="3"/>
  <c r="D34" i="3"/>
  <c r="E90" i="3"/>
  <c r="E49" i="3"/>
  <c r="F113" i="3"/>
  <c r="F34" i="3"/>
  <c r="G59" i="3"/>
  <c r="H5" i="3"/>
  <c r="H21" i="3"/>
  <c r="J5" i="3"/>
  <c r="K49" i="3"/>
  <c r="L122" i="3"/>
  <c r="M83" i="3"/>
  <c r="N118" i="3"/>
  <c r="N113" i="3"/>
  <c r="N57" i="3"/>
  <c r="Q58" i="3"/>
  <c r="V66" i="3"/>
  <c r="U66" i="3"/>
  <c r="R66" i="3"/>
  <c r="Q66" i="3"/>
  <c r="T66" i="3"/>
  <c r="M66" i="3"/>
  <c r="O66" i="3"/>
  <c r="K66" i="3"/>
  <c r="J66" i="3"/>
  <c r="F66" i="3"/>
  <c r="N66" i="3"/>
  <c r="C66" i="3"/>
  <c r="G66" i="3"/>
  <c r="E66" i="3"/>
  <c r="V99" i="3"/>
  <c r="U99" i="3"/>
  <c r="R99" i="3"/>
  <c r="S99" i="3"/>
  <c r="P99" i="3"/>
  <c r="M99" i="3"/>
  <c r="K99" i="3"/>
  <c r="Q99" i="3"/>
  <c r="L99" i="3"/>
  <c r="T99" i="3"/>
  <c r="J99" i="3"/>
  <c r="N99" i="3"/>
  <c r="O99" i="3"/>
  <c r="F99" i="3"/>
  <c r="H99" i="3"/>
  <c r="G99" i="3"/>
  <c r="V98" i="3"/>
  <c r="U98" i="3"/>
  <c r="R98" i="3"/>
  <c r="P98" i="3"/>
  <c r="T98" i="3"/>
  <c r="Q98" i="3"/>
  <c r="S98" i="3"/>
  <c r="N98" i="3"/>
  <c r="K98" i="3"/>
  <c r="J98" i="3"/>
  <c r="L98" i="3"/>
  <c r="F98" i="3"/>
  <c r="O98" i="3"/>
  <c r="V93" i="3"/>
  <c r="U93" i="3"/>
  <c r="T93" i="3"/>
  <c r="R93" i="3"/>
  <c r="P93" i="3"/>
  <c r="S93" i="3"/>
  <c r="M93" i="3"/>
  <c r="K93" i="3"/>
  <c r="Q93" i="3"/>
  <c r="N93" i="3"/>
  <c r="J93" i="3"/>
  <c r="O93" i="3"/>
  <c r="F93" i="3"/>
  <c r="D93" i="3"/>
  <c r="L93" i="3"/>
  <c r="V37" i="3"/>
  <c r="U37" i="3"/>
  <c r="R37" i="3"/>
  <c r="P37" i="3"/>
  <c r="T37" i="3"/>
  <c r="K37" i="3"/>
  <c r="N37" i="3"/>
  <c r="M37" i="3"/>
  <c r="L37" i="3"/>
  <c r="J37" i="3"/>
  <c r="Q37" i="3"/>
  <c r="F37" i="3"/>
  <c r="D37" i="3"/>
  <c r="O37" i="3"/>
  <c r="G37" i="3"/>
  <c r="V105" i="3"/>
  <c r="U105" i="3"/>
  <c r="R105" i="3"/>
  <c r="P105" i="3"/>
  <c r="S105" i="3"/>
  <c r="O105" i="3"/>
  <c r="Q105" i="3"/>
  <c r="K105" i="3"/>
  <c r="J105" i="3"/>
  <c r="T105" i="3"/>
  <c r="L105" i="3"/>
  <c r="F105" i="3"/>
  <c r="H105" i="3"/>
  <c r="D105" i="3"/>
  <c r="V25" i="3"/>
  <c r="U25" i="3"/>
  <c r="R25" i="3"/>
  <c r="P25" i="3"/>
  <c r="T25" i="3"/>
  <c r="S25" i="3"/>
  <c r="O25" i="3"/>
  <c r="K25" i="3"/>
  <c r="M25" i="3"/>
  <c r="N25" i="3"/>
  <c r="F25" i="3"/>
  <c r="E25" i="3"/>
  <c r="L25" i="3"/>
  <c r="C25" i="3"/>
  <c r="V48" i="3"/>
  <c r="U48" i="3"/>
  <c r="S48" i="3"/>
  <c r="T48" i="3"/>
  <c r="P48" i="3"/>
  <c r="R48" i="3"/>
  <c r="Q48" i="3"/>
  <c r="K48" i="3"/>
  <c r="L48" i="3"/>
  <c r="O48" i="3"/>
  <c r="J48" i="3"/>
  <c r="F48" i="3"/>
  <c r="M48" i="3"/>
  <c r="E48" i="3"/>
  <c r="G48" i="3"/>
  <c r="V45" i="3"/>
  <c r="U45" i="3"/>
  <c r="S45" i="3"/>
  <c r="R45" i="3"/>
  <c r="P45" i="3"/>
  <c r="N45" i="3"/>
  <c r="K45" i="3"/>
  <c r="M45" i="3"/>
  <c r="T45" i="3"/>
  <c r="L45" i="3"/>
  <c r="F45" i="3"/>
  <c r="O45" i="3"/>
  <c r="E45" i="3"/>
  <c r="V12" i="3"/>
  <c r="U12" i="3"/>
  <c r="P12" i="3"/>
  <c r="Q12" i="3"/>
  <c r="S12" i="3"/>
  <c r="K12" i="3"/>
  <c r="J12" i="3"/>
  <c r="O12" i="3"/>
  <c r="M12" i="3"/>
  <c r="F12" i="3"/>
  <c r="N12" i="3"/>
  <c r="L12" i="3"/>
  <c r="H12" i="3"/>
  <c r="D12" i="3"/>
  <c r="C120" i="3"/>
  <c r="C8" i="3"/>
  <c r="D94" i="3"/>
  <c r="D9" i="3"/>
  <c r="D57" i="3"/>
  <c r="E74" i="3"/>
  <c r="E104" i="3"/>
  <c r="E62" i="3"/>
  <c r="F4" i="3"/>
  <c r="F85" i="3"/>
  <c r="F57" i="3"/>
  <c r="H117" i="3"/>
  <c r="H38" i="3"/>
  <c r="J122" i="3"/>
  <c r="J114" i="3"/>
  <c r="K118" i="3"/>
  <c r="L66" i="3"/>
  <c r="M91" i="3"/>
  <c r="M88" i="3"/>
  <c r="N117" i="3"/>
  <c r="N105" i="3"/>
  <c r="O94" i="3"/>
  <c r="O28" i="3"/>
  <c r="P120" i="3"/>
  <c r="P5" i="3"/>
  <c r="T56" i="3"/>
  <c r="S10" i="3"/>
  <c r="R10" i="3"/>
  <c r="M10" i="3"/>
  <c r="T10" i="3"/>
  <c r="Q10" i="3"/>
  <c r="V10" i="3"/>
  <c r="O10" i="3"/>
  <c r="U10" i="3"/>
  <c r="K10" i="3"/>
  <c r="F10" i="3"/>
  <c r="H10" i="3"/>
  <c r="L10" i="3"/>
  <c r="J10" i="3"/>
  <c r="P10" i="3"/>
  <c r="D10" i="3"/>
  <c r="D62" i="3"/>
  <c r="V43" i="3"/>
  <c r="S43" i="3"/>
  <c r="Q43" i="3"/>
  <c r="T43" i="3"/>
  <c r="R43" i="3"/>
  <c r="U43" i="3"/>
  <c r="N43" i="3"/>
  <c r="J43" i="3"/>
  <c r="M43" i="3"/>
  <c r="L43" i="3"/>
  <c r="E43" i="3"/>
  <c r="O43" i="3"/>
  <c r="G43" i="3"/>
  <c r="S9" i="3"/>
  <c r="R9" i="3"/>
  <c r="T9" i="3"/>
  <c r="P9" i="3"/>
  <c r="Q9" i="3"/>
  <c r="N9" i="3"/>
  <c r="K9" i="3"/>
  <c r="L9" i="3"/>
  <c r="V9" i="3"/>
  <c r="O9" i="3"/>
  <c r="F9" i="3"/>
  <c r="J9" i="3"/>
  <c r="E38" i="3"/>
  <c r="H114" i="3"/>
  <c r="V40" i="3"/>
  <c r="U40" i="3"/>
  <c r="Q40" i="3"/>
  <c r="S40" i="3"/>
  <c r="O40" i="3"/>
  <c r="R40" i="3"/>
  <c r="N40" i="3"/>
  <c r="M40" i="3"/>
  <c r="J40" i="3"/>
  <c r="T40" i="3"/>
  <c r="E40" i="3"/>
  <c r="K40" i="3"/>
  <c r="G40" i="3"/>
  <c r="C40" i="3"/>
  <c r="V32" i="3"/>
  <c r="T32" i="3"/>
  <c r="P32" i="3"/>
  <c r="N32" i="3"/>
  <c r="R32" i="3"/>
  <c r="Q32" i="3"/>
  <c r="L32" i="3"/>
  <c r="O32" i="3"/>
  <c r="F32" i="3"/>
  <c r="K32" i="3"/>
  <c r="M32" i="3"/>
  <c r="F102" i="3"/>
  <c r="H43" i="3"/>
  <c r="U80" i="3"/>
  <c r="V80" i="3"/>
  <c r="T80" i="3"/>
  <c r="R80" i="3"/>
  <c r="Q80" i="3"/>
  <c r="P80" i="3"/>
  <c r="M80" i="3"/>
  <c r="L80" i="3"/>
  <c r="S80" i="3"/>
  <c r="O80" i="3"/>
  <c r="H80" i="3"/>
  <c r="D80" i="3"/>
  <c r="J80" i="3"/>
  <c r="U27" i="3"/>
  <c r="V27" i="3"/>
  <c r="S27" i="3"/>
  <c r="R27" i="3"/>
  <c r="P27" i="3"/>
  <c r="O27" i="3"/>
  <c r="Q27" i="3"/>
  <c r="L27" i="3"/>
  <c r="N27" i="3"/>
  <c r="K27" i="3"/>
  <c r="H27" i="3"/>
  <c r="E27" i="3"/>
  <c r="J27" i="3"/>
  <c r="C17" i="3"/>
  <c r="F23" i="3"/>
  <c r="F5" i="3"/>
  <c r="H32" i="3"/>
  <c r="L62" i="3"/>
  <c r="D59" i="3"/>
  <c r="D28" i="3"/>
  <c r="D21" i="3"/>
  <c r="E120" i="3"/>
  <c r="E91" i="3"/>
  <c r="E86" i="3"/>
  <c r="E84" i="3"/>
  <c r="E46" i="3"/>
  <c r="F95" i="3"/>
  <c r="F58" i="3"/>
  <c r="F21" i="3"/>
  <c r="G114" i="3"/>
  <c r="G27" i="3"/>
  <c r="G32" i="3"/>
  <c r="H4" i="3"/>
  <c r="H40" i="3"/>
  <c r="H48" i="3"/>
  <c r="J118" i="3"/>
  <c r="J51" i="3"/>
  <c r="J17" i="3"/>
  <c r="K23" i="3"/>
  <c r="L86" i="3"/>
  <c r="N114" i="3"/>
  <c r="N48" i="3"/>
  <c r="O116" i="3"/>
  <c r="P43" i="3"/>
  <c r="P56" i="3"/>
  <c r="Q5" i="3"/>
  <c r="S32" i="3"/>
  <c r="T4" i="3"/>
  <c r="R4" i="3"/>
  <c r="V4" i="3"/>
  <c r="U4" i="3"/>
  <c r="N4" i="3"/>
  <c r="P4" i="3"/>
  <c r="Q4" i="3"/>
  <c r="S4" i="3"/>
  <c r="E4" i="3"/>
  <c r="M4" i="3"/>
  <c r="J4" i="3"/>
  <c r="L4" i="3"/>
  <c r="G4" i="3"/>
  <c r="M5" i="3"/>
  <c r="S5" i="3"/>
  <c r="N5" i="3"/>
  <c r="R5" i="3"/>
  <c r="K5" i="3"/>
  <c r="T5" i="3"/>
  <c r="V5" i="3"/>
  <c r="L5" i="3"/>
  <c r="C5" i="3"/>
  <c r="O5" i="3"/>
  <c r="G5" i="3"/>
  <c r="E5" i="3"/>
  <c r="N10" i="3"/>
  <c r="S68" i="3"/>
  <c r="U68" i="3"/>
  <c r="V68" i="3"/>
  <c r="O68" i="3"/>
  <c r="T68" i="3"/>
  <c r="N68" i="3"/>
  <c r="P68" i="3"/>
  <c r="R68" i="3"/>
  <c r="J68" i="3"/>
  <c r="E68" i="3"/>
  <c r="K68" i="3"/>
  <c r="V13" i="3"/>
  <c r="Q13" i="3"/>
  <c r="S13" i="3"/>
  <c r="U13" i="3"/>
  <c r="T13" i="3"/>
  <c r="M13" i="3"/>
  <c r="N13" i="3"/>
  <c r="R13" i="3"/>
  <c r="J13" i="3"/>
  <c r="C13" i="3"/>
  <c r="H13" i="3"/>
  <c r="P13" i="3"/>
  <c r="L13" i="3"/>
  <c r="E13" i="3"/>
  <c r="N23" i="3"/>
  <c r="V78" i="3"/>
  <c r="S78" i="3"/>
  <c r="T78" i="3"/>
  <c r="Q78" i="3"/>
  <c r="P78" i="3"/>
  <c r="U78" i="3"/>
  <c r="O78" i="3"/>
  <c r="L78" i="3"/>
  <c r="R78" i="3"/>
  <c r="K78" i="3"/>
  <c r="J78" i="3"/>
  <c r="H78" i="3"/>
  <c r="E78" i="3"/>
  <c r="M78" i="3"/>
  <c r="V41" i="3"/>
  <c r="U41" i="3"/>
  <c r="P41" i="3"/>
  <c r="Q41" i="3"/>
  <c r="O41" i="3"/>
  <c r="M41" i="3"/>
  <c r="T41" i="3"/>
  <c r="S41" i="3"/>
  <c r="C41" i="3"/>
  <c r="N41" i="3"/>
  <c r="L41" i="3"/>
  <c r="K41" i="3"/>
  <c r="H41" i="3"/>
  <c r="E41" i="3"/>
  <c r="C50" i="3"/>
  <c r="D43" i="3"/>
  <c r="K63" i="3"/>
  <c r="U121" i="3"/>
  <c r="V121" i="3"/>
  <c r="R121" i="3"/>
  <c r="T121" i="3"/>
  <c r="S121" i="3"/>
  <c r="P121" i="3"/>
  <c r="Q121" i="3"/>
  <c r="M121" i="3"/>
  <c r="L121" i="3"/>
  <c r="O121" i="3"/>
  <c r="K121" i="3"/>
  <c r="H121" i="3"/>
  <c r="N121" i="3"/>
  <c r="G121" i="3"/>
  <c r="U109" i="3"/>
  <c r="T109" i="3"/>
  <c r="S109" i="3"/>
  <c r="V109" i="3"/>
  <c r="R109" i="3"/>
  <c r="L109" i="3"/>
  <c r="M109" i="3"/>
  <c r="J109" i="3"/>
  <c r="H109" i="3"/>
  <c r="P109" i="3"/>
  <c r="N109" i="3"/>
  <c r="G109" i="3"/>
  <c r="E109" i="3"/>
  <c r="K109" i="3"/>
  <c r="D17" i="3"/>
  <c r="F91" i="3"/>
  <c r="E8" i="3"/>
  <c r="H50" i="3"/>
  <c r="J107" i="3"/>
  <c r="O4" i="3"/>
  <c r="U22" i="3"/>
  <c r="T22" i="3"/>
  <c r="R22" i="3"/>
  <c r="Q22" i="3"/>
  <c r="S22" i="3"/>
  <c r="O22" i="3"/>
  <c r="P22" i="3"/>
  <c r="L22" i="3"/>
  <c r="N22" i="3"/>
  <c r="H22" i="3"/>
  <c r="K22" i="3"/>
  <c r="V22" i="3"/>
  <c r="D22" i="3"/>
  <c r="J22" i="3"/>
  <c r="G22" i="3"/>
  <c r="M22" i="3"/>
  <c r="E22" i="3"/>
  <c r="U82" i="3"/>
  <c r="T82" i="3"/>
  <c r="R82" i="3"/>
  <c r="Q82" i="3"/>
  <c r="V82" i="3"/>
  <c r="O82" i="3"/>
  <c r="N82" i="3"/>
  <c r="L82" i="3"/>
  <c r="M82" i="3"/>
  <c r="H82" i="3"/>
  <c r="D82" i="3"/>
  <c r="S82" i="3"/>
  <c r="G82" i="3"/>
  <c r="U33" i="3"/>
  <c r="T33" i="3"/>
  <c r="R33" i="3"/>
  <c r="Q33" i="3"/>
  <c r="P33" i="3"/>
  <c r="V33" i="3"/>
  <c r="S33" i="3"/>
  <c r="O33" i="3"/>
  <c r="L33" i="3"/>
  <c r="M33" i="3"/>
  <c r="H33" i="3"/>
  <c r="N33" i="3"/>
  <c r="J33" i="3"/>
  <c r="G33" i="3"/>
  <c r="K33" i="3"/>
  <c r="D33" i="3"/>
  <c r="U26" i="3"/>
  <c r="T26" i="3"/>
  <c r="S26" i="3"/>
  <c r="Q26" i="3"/>
  <c r="R26" i="3"/>
  <c r="P26" i="3"/>
  <c r="V26" i="3"/>
  <c r="O26" i="3"/>
  <c r="L26" i="3"/>
  <c r="K26" i="3"/>
  <c r="H26" i="3"/>
  <c r="N26" i="3"/>
  <c r="G26" i="3"/>
  <c r="D26" i="3"/>
  <c r="E26" i="3"/>
  <c r="C26" i="3"/>
  <c r="U39" i="3"/>
  <c r="T39" i="3"/>
  <c r="S39" i="3"/>
  <c r="Q39" i="3"/>
  <c r="P39" i="3"/>
  <c r="V39" i="3"/>
  <c r="O39" i="3"/>
  <c r="N39" i="3"/>
  <c r="L39" i="3"/>
  <c r="R39" i="3"/>
  <c r="K39" i="3"/>
  <c r="H39" i="3"/>
  <c r="G39" i="3"/>
  <c r="D39" i="3"/>
  <c r="J39" i="3"/>
  <c r="E39" i="3"/>
  <c r="M39" i="3"/>
  <c r="D63" i="3"/>
  <c r="E121" i="3"/>
  <c r="F72" i="3"/>
  <c r="G9" i="3"/>
  <c r="H68" i="3"/>
  <c r="T117" i="3"/>
  <c r="S117" i="3"/>
  <c r="Q117" i="3"/>
  <c r="V117" i="3"/>
  <c r="U117" i="3"/>
  <c r="R117" i="3"/>
  <c r="K117" i="3"/>
  <c r="O117" i="3"/>
  <c r="P117" i="3"/>
  <c r="C117" i="3"/>
  <c r="F117" i="3"/>
  <c r="T73" i="3"/>
  <c r="S73" i="3"/>
  <c r="Q73" i="3"/>
  <c r="P73" i="3"/>
  <c r="R73" i="3"/>
  <c r="N73" i="3"/>
  <c r="U73" i="3"/>
  <c r="K73" i="3"/>
  <c r="V73" i="3"/>
  <c r="C73" i="3"/>
  <c r="G73" i="3"/>
  <c r="J73" i="3"/>
  <c r="H73" i="3"/>
  <c r="E73" i="3"/>
  <c r="T44" i="3"/>
  <c r="S44" i="3"/>
  <c r="Q44" i="3"/>
  <c r="P44" i="3"/>
  <c r="U44" i="3"/>
  <c r="N44" i="3"/>
  <c r="V44" i="3"/>
  <c r="K44" i="3"/>
  <c r="M44" i="3"/>
  <c r="R44" i="3"/>
  <c r="G44" i="3"/>
  <c r="C44" i="3"/>
  <c r="L44" i="3"/>
  <c r="T60" i="3"/>
  <c r="S60" i="3"/>
  <c r="Q60" i="3"/>
  <c r="P60" i="3"/>
  <c r="V60" i="3"/>
  <c r="N60" i="3"/>
  <c r="R60" i="3"/>
  <c r="K60" i="3"/>
  <c r="U60" i="3"/>
  <c r="O60" i="3"/>
  <c r="M60" i="3"/>
  <c r="J60" i="3"/>
  <c r="G60" i="3"/>
  <c r="C60" i="3"/>
  <c r="D60" i="3"/>
  <c r="L60" i="3"/>
  <c r="H60" i="3"/>
  <c r="T47" i="3"/>
  <c r="S47" i="3"/>
  <c r="Q47" i="3"/>
  <c r="R47" i="3"/>
  <c r="P47" i="3"/>
  <c r="U47" i="3"/>
  <c r="V47" i="3"/>
  <c r="N47" i="3"/>
  <c r="K47" i="3"/>
  <c r="G47" i="3"/>
  <c r="O47" i="3"/>
  <c r="J47" i="3"/>
  <c r="C47" i="3"/>
  <c r="E47" i="3"/>
  <c r="C68" i="3"/>
  <c r="C42" i="3"/>
  <c r="C32" i="3"/>
  <c r="C46" i="3"/>
  <c r="D68" i="3"/>
  <c r="D38" i="3"/>
  <c r="E80" i="3"/>
  <c r="E85" i="3"/>
  <c r="E34" i="3"/>
  <c r="F59" i="3"/>
  <c r="F42" i="3"/>
  <c r="F88" i="3"/>
  <c r="G91" i="3"/>
  <c r="G105" i="3"/>
  <c r="H75" i="3"/>
  <c r="H104" i="3"/>
  <c r="H46" i="3"/>
  <c r="J117" i="3"/>
  <c r="J59" i="3"/>
  <c r="J50" i="3"/>
  <c r="J84" i="3"/>
  <c r="K76" i="3"/>
  <c r="M68" i="3"/>
  <c r="M8" i="3"/>
  <c r="N80" i="3"/>
  <c r="O73" i="3"/>
  <c r="P91" i="3"/>
  <c r="P65" i="3"/>
  <c r="Q17" i="3"/>
  <c r="R88" i="3"/>
  <c r="U9" i="3"/>
  <c r="S114" i="3"/>
  <c r="V114" i="3"/>
  <c r="T114" i="3"/>
  <c r="M114" i="3"/>
  <c r="R114" i="3"/>
  <c r="U114" i="3"/>
  <c r="O114" i="3"/>
  <c r="L114" i="3"/>
  <c r="E114" i="3"/>
  <c r="V62" i="3"/>
  <c r="M62" i="3"/>
  <c r="S62" i="3"/>
  <c r="U62" i="3"/>
  <c r="T62" i="3"/>
  <c r="O62" i="3"/>
  <c r="Q62" i="3"/>
  <c r="R62" i="3"/>
  <c r="P62" i="3"/>
  <c r="K62" i="3"/>
  <c r="N62" i="3"/>
  <c r="J62" i="3"/>
  <c r="C62" i="3"/>
  <c r="H62" i="3"/>
  <c r="E21" i="3"/>
  <c r="L59" i="3"/>
  <c r="T86" i="3"/>
  <c r="V86" i="3"/>
  <c r="S86" i="3"/>
  <c r="Q86" i="3"/>
  <c r="R86" i="3"/>
  <c r="U86" i="3"/>
  <c r="M86" i="3"/>
  <c r="N86" i="3"/>
  <c r="P86" i="3"/>
  <c r="O86" i="3"/>
  <c r="J86" i="3"/>
  <c r="F86" i="3"/>
  <c r="K86" i="3"/>
  <c r="D86" i="3"/>
  <c r="T38" i="3"/>
  <c r="U38" i="3"/>
  <c r="Q38" i="3"/>
  <c r="V38" i="3"/>
  <c r="O38" i="3"/>
  <c r="M38" i="3"/>
  <c r="P38" i="3"/>
  <c r="J38" i="3"/>
  <c r="C38" i="3"/>
  <c r="N38" i="3"/>
  <c r="L38" i="3"/>
  <c r="K38" i="3"/>
  <c r="F62" i="3"/>
  <c r="L68" i="3"/>
  <c r="V122" i="3"/>
  <c r="U122" i="3"/>
  <c r="T122" i="3"/>
  <c r="S122" i="3"/>
  <c r="Q122" i="3"/>
  <c r="N122" i="3"/>
  <c r="P122" i="3"/>
  <c r="M122" i="3"/>
  <c r="O122" i="3"/>
  <c r="K122" i="3"/>
  <c r="H122" i="3"/>
  <c r="D122" i="3"/>
  <c r="R122" i="3"/>
  <c r="F122" i="3"/>
  <c r="V102" i="3"/>
  <c r="S102" i="3"/>
  <c r="U102" i="3"/>
  <c r="P102" i="3"/>
  <c r="O102" i="3"/>
  <c r="M102" i="3"/>
  <c r="N102" i="3"/>
  <c r="J102" i="3"/>
  <c r="L102" i="3"/>
  <c r="K102" i="3"/>
  <c r="Q102" i="3"/>
  <c r="E102" i="3"/>
  <c r="H102" i="3"/>
  <c r="F43" i="3"/>
  <c r="N78" i="3"/>
  <c r="T102" i="3"/>
  <c r="U90" i="3"/>
  <c r="V90" i="3"/>
  <c r="T90" i="3"/>
  <c r="R90" i="3"/>
  <c r="S90" i="3"/>
  <c r="N90" i="3"/>
  <c r="L90" i="3"/>
  <c r="M90" i="3"/>
  <c r="P90" i="3"/>
  <c r="Q90" i="3"/>
  <c r="H90" i="3"/>
  <c r="K90" i="3"/>
  <c r="D90" i="3"/>
  <c r="U107" i="3"/>
  <c r="S107" i="3"/>
  <c r="T107" i="3"/>
  <c r="P107" i="3"/>
  <c r="N107" i="3"/>
  <c r="L107" i="3"/>
  <c r="Q107" i="3"/>
  <c r="V107" i="3"/>
  <c r="H107" i="3"/>
  <c r="R107" i="3"/>
  <c r="F107" i="3"/>
  <c r="K107" i="3"/>
  <c r="M107" i="3"/>
  <c r="G107" i="3"/>
  <c r="D107" i="3"/>
  <c r="G8" i="3"/>
  <c r="E122" i="3"/>
  <c r="F75" i="3"/>
  <c r="G122" i="3"/>
  <c r="G86" i="3"/>
  <c r="H59" i="3"/>
  <c r="J121" i="3"/>
  <c r="R23" i="3"/>
  <c r="U118" i="3"/>
  <c r="T118" i="3"/>
  <c r="R118" i="3"/>
  <c r="Q118" i="3"/>
  <c r="V118" i="3"/>
  <c r="O118" i="3"/>
  <c r="L118" i="3"/>
  <c r="H118" i="3"/>
  <c r="P118" i="3"/>
  <c r="D118" i="3"/>
  <c r="F118" i="3"/>
  <c r="S118" i="3"/>
  <c r="U112" i="3"/>
  <c r="T112" i="3"/>
  <c r="R112" i="3"/>
  <c r="Q112" i="3"/>
  <c r="P112" i="3"/>
  <c r="O112" i="3"/>
  <c r="M112" i="3"/>
  <c r="L112" i="3"/>
  <c r="S112" i="3"/>
  <c r="V112" i="3"/>
  <c r="H112" i="3"/>
  <c r="K112" i="3"/>
  <c r="D112" i="3"/>
  <c r="C112" i="3"/>
  <c r="G112" i="3"/>
  <c r="N112" i="3"/>
  <c r="U52" i="3"/>
  <c r="T52" i="3"/>
  <c r="R52" i="3"/>
  <c r="Q52" i="3"/>
  <c r="O52" i="3"/>
  <c r="S52" i="3"/>
  <c r="L52" i="3"/>
  <c r="V52" i="3"/>
  <c r="H52" i="3"/>
  <c r="N52" i="3"/>
  <c r="M52" i="3"/>
  <c r="D52" i="3"/>
  <c r="J52" i="3"/>
  <c r="K52" i="3"/>
  <c r="F52" i="3"/>
  <c r="U81" i="3"/>
  <c r="T81" i="3"/>
  <c r="R81" i="3"/>
  <c r="Q81" i="3"/>
  <c r="O81" i="3"/>
  <c r="L81" i="3"/>
  <c r="P81" i="3"/>
  <c r="M81" i="3"/>
  <c r="N81" i="3"/>
  <c r="H81" i="3"/>
  <c r="K81" i="3"/>
  <c r="G81" i="3"/>
  <c r="S81" i="3"/>
  <c r="D81" i="3"/>
  <c r="V81" i="3"/>
  <c r="U71" i="3"/>
  <c r="T71" i="3"/>
  <c r="R71" i="3"/>
  <c r="Q71" i="3"/>
  <c r="P71" i="3"/>
  <c r="O71" i="3"/>
  <c r="S71" i="3"/>
  <c r="L71" i="3"/>
  <c r="V71" i="3"/>
  <c r="H71" i="3"/>
  <c r="G71" i="3"/>
  <c r="J71" i="3"/>
  <c r="M71" i="3"/>
  <c r="D71" i="3"/>
  <c r="E71" i="3"/>
  <c r="C118" i="3"/>
  <c r="C78" i="3"/>
  <c r="C84" i="3"/>
  <c r="D103" i="3"/>
  <c r="E50" i="3"/>
  <c r="F78" i="3"/>
  <c r="G102" i="3"/>
  <c r="H86" i="3"/>
  <c r="J8" i="3"/>
  <c r="L50" i="3"/>
  <c r="M9" i="3"/>
  <c r="O109" i="3"/>
  <c r="T74" i="3"/>
  <c r="S74" i="3"/>
  <c r="Q74" i="3"/>
  <c r="U74" i="3"/>
  <c r="N74" i="3"/>
  <c r="R74" i="3"/>
  <c r="K74" i="3"/>
  <c r="O74" i="3"/>
  <c r="M74" i="3"/>
  <c r="C74" i="3"/>
  <c r="H74" i="3"/>
  <c r="P74" i="3"/>
  <c r="F74" i="3"/>
  <c r="V74" i="3"/>
  <c r="T97" i="3"/>
  <c r="S97" i="3"/>
  <c r="Q97" i="3"/>
  <c r="P97" i="3"/>
  <c r="V97" i="3"/>
  <c r="U97" i="3"/>
  <c r="N97" i="3"/>
  <c r="R97" i="3"/>
  <c r="M97" i="3"/>
  <c r="K97" i="3"/>
  <c r="G97" i="3"/>
  <c r="C97" i="3"/>
  <c r="H97" i="3"/>
  <c r="T83" i="3"/>
  <c r="S83" i="3"/>
  <c r="Q83" i="3"/>
  <c r="P83" i="3"/>
  <c r="R83" i="3"/>
  <c r="U83" i="3"/>
  <c r="N83" i="3"/>
  <c r="V83" i="3"/>
  <c r="K83" i="3"/>
  <c r="G83" i="3"/>
  <c r="C83" i="3"/>
  <c r="O83" i="3"/>
  <c r="H83" i="3"/>
  <c r="D83" i="3"/>
  <c r="F83" i="3"/>
  <c r="T30" i="3"/>
  <c r="S30" i="3"/>
  <c r="R30" i="3"/>
  <c r="Q30" i="3"/>
  <c r="P30" i="3"/>
  <c r="U30" i="3"/>
  <c r="N30" i="3"/>
  <c r="K30" i="3"/>
  <c r="V30" i="3"/>
  <c r="O30" i="3"/>
  <c r="M30" i="3"/>
  <c r="G30" i="3"/>
  <c r="C30" i="3"/>
  <c r="J30" i="3"/>
  <c r="D30" i="3"/>
  <c r="H30" i="3"/>
  <c r="T64" i="3"/>
  <c r="S64" i="3"/>
  <c r="Q64" i="3"/>
  <c r="P64" i="3"/>
  <c r="V64" i="3"/>
  <c r="R64" i="3"/>
  <c r="N64" i="3"/>
  <c r="K64" i="3"/>
  <c r="U64" i="3"/>
  <c r="G64" i="3"/>
  <c r="M64" i="3"/>
  <c r="C64" i="3"/>
  <c r="H64" i="3"/>
  <c r="J64" i="3"/>
  <c r="E64" i="3"/>
  <c r="C90" i="3"/>
  <c r="D109" i="3"/>
  <c r="E118" i="3"/>
  <c r="V100" i="3"/>
  <c r="S100" i="3"/>
  <c r="O100" i="3"/>
  <c r="U100" i="3"/>
  <c r="Q100" i="3"/>
  <c r="T100" i="3"/>
  <c r="N100" i="3"/>
  <c r="R100" i="3"/>
  <c r="L100" i="3"/>
  <c r="E100" i="3"/>
  <c r="P100" i="3"/>
  <c r="K100" i="3"/>
  <c r="U110" i="3"/>
  <c r="S110" i="3"/>
  <c r="V110" i="3"/>
  <c r="O110" i="3"/>
  <c r="T110" i="3"/>
  <c r="Q110" i="3"/>
  <c r="M110" i="3"/>
  <c r="K110" i="3"/>
  <c r="F110" i="3"/>
  <c r="R110" i="3"/>
  <c r="P110" i="3"/>
  <c r="L110" i="3"/>
  <c r="N110" i="3"/>
  <c r="D110" i="3"/>
  <c r="O19" i="3"/>
  <c r="U19" i="3"/>
  <c r="V19" i="3"/>
  <c r="P19" i="3"/>
  <c r="L19" i="3"/>
  <c r="N19" i="3"/>
  <c r="M19" i="3"/>
  <c r="J19" i="3"/>
  <c r="H19" i="3"/>
  <c r="F19" i="3"/>
  <c r="T19" i="3"/>
  <c r="V69" i="3"/>
  <c r="T69" i="3"/>
  <c r="S69" i="3"/>
  <c r="O69" i="3"/>
  <c r="P69" i="3"/>
  <c r="R69" i="3"/>
  <c r="Q69" i="3"/>
  <c r="U69" i="3"/>
  <c r="L69" i="3"/>
  <c r="G69" i="3"/>
  <c r="F69" i="3"/>
  <c r="U54" i="3"/>
  <c r="V54" i="3"/>
  <c r="O54" i="3"/>
  <c r="Q54" i="3"/>
  <c r="S54" i="3"/>
  <c r="N54" i="3"/>
  <c r="R54" i="3"/>
  <c r="M54" i="3"/>
  <c r="L54" i="3"/>
  <c r="C54" i="3"/>
  <c r="P54" i="3"/>
  <c r="G54" i="3"/>
  <c r="E54" i="3"/>
  <c r="U24" i="3"/>
  <c r="O24" i="3"/>
  <c r="V24" i="3"/>
  <c r="T24" i="3"/>
  <c r="R24" i="3"/>
  <c r="P24" i="3"/>
  <c r="M24" i="3"/>
  <c r="Q24" i="3"/>
  <c r="K24" i="3"/>
  <c r="L24" i="3"/>
  <c r="S24" i="3"/>
  <c r="C24" i="3"/>
  <c r="N24" i="3"/>
  <c r="J24" i="3"/>
  <c r="V77" i="3"/>
  <c r="S77" i="3"/>
  <c r="O77" i="3"/>
  <c r="R77" i="3"/>
  <c r="U77" i="3"/>
  <c r="M77" i="3"/>
  <c r="T77" i="3"/>
  <c r="P77" i="3"/>
  <c r="N77" i="3"/>
  <c r="Q77" i="3"/>
  <c r="L77" i="3"/>
  <c r="H77" i="3"/>
  <c r="K77" i="3"/>
  <c r="T76" i="3"/>
  <c r="U76" i="3"/>
  <c r="V76" i="3"/>
  <c r="O76" i="3"/>
  <c r="Q76" i="3"/>
  <c r="R76" i="3"/>
  <c r="J76" i="3"/>
  <c r="M76" i="3"/>
  <c r="P76" i="3"/>
  <c r="D76" i="3"/>
  <c r="F76" i="3"/>
  <c r="R18" i="3"/>
  <c r="T18" i="3"/>
  <c r="V18" i="3"/>
  <c r="O18" i="3"/>
  <c r="P18" i="3"/>
  <c r="M18" i="3"/>
  <c r="N18" i="3"/>
  <c r="L18" i="3"/>
  <c r="J18" i="3"/>
  <c r="D18" i="3"/>
  <c r="G18" i="3"/>
  <c r="K18" i="3"/>
  <c r="V15" i="3"/>
  <c r="S15" i="3"/>
  <c r="R15" i="3"/>
  <c r="O15" i="3"/>
  <c r="Q15" i="3"/>
  <c r="T15" i="3"/>
  <c r="M15" i="3"/>
  <c r="K15" i="3"/>
  <c r="U15" i="3"/>
  <c r="L15" i="3"/>
  <c r="J15" i="3"/>
  <c r="P15" i="3"/>
  <c r="D15" i="3"/>
  <c r="C43" i="3"/>
  <c r="C104" i="3"/>
  <c r="C103" i="3"/>
  <c r="D121" i="3"/>
  <c r="D74" i="3"/>
  <c r="D40" i="3"/>
  <c r="D31" i="3"/>
  <c r="D41" i="3"/>
  <c r="E117" i="3"/>
  <c r="E29" i="3"/>
  <c r="E69" i="3"/>
  <c r="E81" i="3"/>
  <c r="E9" i="3"/>
  <c r="E18" i="3"/>
  <c r="F22" i="3"/>
  <c r="F68" i="3"/>
  <c r="F109" i="3"/>
  <c r="F30" i="3"/>
  <c r="F41" i="3"/>
  <c r="G100" i="3"/>
  <c r="G80" i="3"/>
  <c r="G12" i="3"/>
  <c r="H93" i="3"/>
  <c r="H76" i="3"/>
  <c r="J90" i="3"/>
  <c r="J81" i="3"/>
  <c r="J45" i="3"/>
  <c r="K13" i="3"/>
  <c r="L73" i="3"/>
  <c r="N71" i="3"/>
  <c r="O59" i="3"/>
  <c r="O107" i="3"/>
  <c r="P40" i="3"/>
  <c r="Q45" i="3"/>
  <c r="S18" i="3"/>
  <c r="U32" i="3"/>
  <c r="U63" i="3"/>
  <c r="T63" i="3"/>
  <c r="S63" i="3"/>
  <c r="V63" i="3"/>
  <c r="M63" i="3"/>
  <c r="Q63" i="3"/>
  <c r="N63" i="3"/>
  <c r="O63" i="3"/>
  <c r="P63" i="3"/>
  <c r="J63" i="3"/>
  <c r="F63" i="3"/>
  <c r="R63" i="3"/>
  <c r="G63" i="3"/>
  <c r="L63" i="3"/>
  <c r="T21" i="3"/>
  <c r="U21" i="3"/>
  <c r="M21" i="3"/>
  <c r="P21" i="3"/>
  <c r="V21" i="3"/>
  <c r="Q21" i="3"/>
  <c r="J21" i="3"/>
  <c r="O21" i="3"/>
  <c r="G21" i="3"/>
  <c r="C21" i="3"/>
  <c r="N21" i="3"/>
  <c r="L21" i="3"/>
  <c r="T75" i="3"/>
  <c r="V75" i="3"/>
  <c r="R75" i="3"/>
  <c r="P75" i="3"/>
  <c r="L75" i="3"/>
  <c r="S75" i="3"/>
  <c r="N75" i="3"/>
  <c r="M75" i="3"/>
  <c r="J75" i="3"/>
  <c r="D75" i="3"/>
  <c r="U75" i="3"/>
  <c r="K75" i="3"/>
  <c r="O75" i="3"/>
  <c r="U28" i="3"/>
  <c r="T28" i="3"/>
  <c r="N28" i="3"/>
  <c r="S28" i="3"/>
  <c r="P28" i="3"/>
  <c r="Q28" i="3"/>
  <c r="J28" i="3"/>
  <c r="F28" i="3"/>
  <c r="V28" i="3"/>
  <c r="R28" i="3"/>
  <c r="G28" i="3"/>
  <c r="M28" i="3"/>
  <c r="T34" i="3"/>
  <c r="S34" i="3"/>
  <c r="R34" i="3"/>
  <c r="U34" i="3"/>
  <c r="P34" i="3"/>
  <c r="O34" i="3"/>
  <c r="M34" i="3"/>
  <c r="V34" i="3"/>
  <c r="L34" i="3"/>
  <c r="N34" i="3"/>
  <c r="J34" i="3"/>
  <c r="Q34" i="3"/>
  <c r="K34" i="3"/>
  <c r="G34" i="3"/>
  <c r="C34" i="3"/>
  <c r="D114" i="3"/>
  <c r="F114" i="3"/>
  <c r="G62" i="3"/>
  <c r="V72" i="3"/>
  <c r="T72" i="3"/>
  <c r="U72" i="3"/>
  <c r="N72" i="3"/>
  <c r="P72" i="3"/>
  <c r="M72" i="3"/>
  <c r="R72" i="3"/>
  <c r="L72" i="3"/>
  <c r="Q72" i="3"/>
  <c r="J72" i="3"/>
  <c r="K72" i="3"/>
  <c r="D72" i="3"/>
  <c r="H72" i="3"/>
  <c r="V49" i="3"/>
  <c r="U49" i="3"/>
  <c r="T49" i="3"/>
  <c r="S49" i="3"/>
  <c r="Q49" i="3"/>
  <c r="P49" i="3"/>
  <c r="M49" i="3"/>
  <c r="F49" i="3"/>
  <c r="R49" i="3"/>
  <c r="N49" i="3"/>
  <c r="G49" i="3"/>
  <c r="H49" i="3"/>
  <c r="D49" i="3"/>
  <c r="V57" i="3"/>
  <c r="T57" i="3"/>
  <c r="S57" i="3"/>
  <c r="U57" i="3"/>
  <c r="R57" i="3"/>
  <c r="M57" i="3"/>
  <c r="L57" i="3"/>
  <c r="Q57" i="3"/>
  <c r="P57" i="3"/>
  <c r="G57" i="3"/>
  <c r="C57" i="3"/>
  <c r="O57" i="3"/>
  <c r="H57" i="3"/>
  <c r="G13" i="3"/>
  <c r="L40" i="3"/>
  <c r="U58" i="3"/>
  <c r="R58" i="3"/>
  <c r="T58" i="3"/>
  <c r="P58" i="3"/>
  <c r="O58" i="3"/>
  <c r="S58" i="3"/>
  <c r="L58" i="3"/>
  <c r="K58" i="3"/>
  <c r="H58" i="3"/>
  <c r="E58" i="3"/>
  <c r="M58" i="3"/>
  <c r="J58" i="3"/>
  <c r="C58" i="3"/>
  <c r="U56" i="3"/>
  <c r="V56" i="3"/>
  <c r="S56" i="3"/>
  <c r="R56" i="3"/>
  <c r="N56" i="3"/>
  <c r="L56" i="3"/>
  <c r="K56" i="3"/>
  <c r="H56" i="3"/>
  <c r="F56" i="3"/>
  <c r="C86" i="3"/>
  <c r="F27" i="3"/>
  <c r="C23" i="3"/>
  <c r="D4" i="3"/>
  <c r="D32" i="3"/>
  <c r="C59" i="3"/>
  <c r="C9" i="3"/>
  <c r="D95" i="3"/>
  <c r="E17" i="3"/>
  <c r="F103" i="3"/>
  <c r="G38" i="3"/>
  <c r="H103" i="3"/>
  <c r="K71" i="3"/>
  <c r="N103" i="3"/>
  <c r="P114" i="3"/>
  <c r="C81" i="3"/>
  <c r="S94" i="3"/>
  <c r="T94" i="3"/>
  <c r="U94" i="3"/>
  <c r="N94" i="3"/>
  <c r="V94" i="3"/>
  <c r="R94" i="3"/>
  <c r="P94" i="3"/>
  <c r="L94" i="3"/>
  <c r="Q94" i="3"/>
  <c r="E94" i="3"/>
  <c r="H94" i="3"/>
  <c r="U55" i="3"/>
  <c r="S55" i="3"/>
  <c r="V55" i="3"/>
  <c r="N55" i="3"/>
  <c r="T55" i="3"/>
  <c r="O55" i="3"/>
  <c r="Q55" i="3"/>
  <c r="R55" i="3"/>
  <c r="P55" i="3"/>
  <c r="M55" i="3"/>
  <c r="L55" i="3"/>
  <c r="E55" i="3"/>
  <c r="S3" i="3"/>
  <c r="U3" i="3"/>
  <c r="P3" i="3"/>
  <c r="N3" i="3"/>
  <c r="V3" i="3"/>
  <c r="O3" i="3"/>
  <c r="R3" i="3"/>
  <c r="L3" i="3"/>
  <c r="K3" i="3"/>
  <c r="M3" i="3"/>
  <c r="J3" i="3"/>
  <c r="H3" i="3"/>
  <c r="F3" i="3"/>
  <c r="T3" i="3"/>
  <c r="D3" i="3"/>
  <c r="V111" i="3"/>
  <c r="N111" i="3"/>
  <c r="T111" i="3"/>
  <c r="P111" i="3"/>
  <c r="O111" i="3"/>
  <c r="R111" i="3"/>
  <c r="Q111" i="3"/>
  <c r="L111" i="3"/>
  <c r="K111" i="3"/>
  <c r="S111" i="3"/>
  <c r="U111" i="3"/>
  <c r="F111" i="3"/>
  <c r="H111" i="3"/>
  <c r="U51" i="3"/>
  <c r="T51" i="3"/>
  <c r="V51" i="3"/>
  <c r="S51" i="3"/>
  <c r="N51" i="3"/>
  <c r="R51" i="3"/>
  <c r="Q51" i="3"/>
  <c r="M51" i="3"/>
  <c r="P51" i="3"/>
  <c r="G51" i="3"/>
  <c r="O51" i="3"/>
  <c r="F51" i="3"/>
  <c r="K51" i="3"/>
  <c r="H51" i="3"/>
  <c r="U88" i="3"/>
  <c r="N88" i="3"/>
  <c r="V88" i="3"/>
  <c r="T88" i="3"/>
  <c r="Q88" i="3"/>
  <c r="L88" i="3"/>
  <c r="S88" i="3"/>
  <c r="O88" i="3"/>
  <c r="P88" i="3"/>
  <c r="C88" i="3"/>
  <c r="J88" i="3"/>
  <c r="E88" i="3"/>
  <c r="N85" i="3"/>
  <c r="M85" i="3"/>
  <c r="T85" i="3"/>
  <c r="P85" i="3"/>
  <c r="S85" i="3"/>
  <c r="K85" i="3"/>
  <c r="R85" i="3"/>
  <c r="Q85" i="3"/>
  <c r="L85" i="3"/>
  <c r="U85" i="3"/>
  <c r="H85" i="3"/>
  <c r="V85" i="3"/>
  <c r="C85" i="3"/>
  <c r="U14" i="3"/>
  <c r="V14" i="3"/>
  <c r="P14" i="3"/>
  <c r="N14" i="3"/>
  <c r="S14" i="3"/>
  <c r="T14" i="3"/>
  <c r="R14" i="3"/>
  <c r="Q14" i="3"/>
  <c r="O14" i="3"/>
  <c r="M14" i="3"/>
  <c r="J14" i="3"/>
  <c r="K14" i="3"/>
  <c r="H14" i="3"/>
  <c r="T6" i="3"/>
  <c r="U6" i="3"/>
  <c r="R6" i="3"/>
  <c r="N6" i="3"/>
  <c r="P6" i="3"/>
  <c r="O6" i="3"/>
  <c r="Q6" i="3"/>
  <c r="L6" i="3"/>
  <c r="D6" i="3"/>
  <c r="G6" i="3"/>
  <c r="S6" i="3"/>
  <c r="M6" i="3"/>
  <c r="J6" i="3"/>
  <c r="H6" i="3"/>
  <c r="F6" i="3"/>
  <c r="S2" i="3"/>
  <c r="R2" i="3"/>
  <c r="N2" i="3"/>
  <c r="T2" i="3"/>
  <c r="V2" i="3"/>
  <c r="Q2" i="3"/>
  <c r="U2" i="3"/>
  <c r="M2" i="3"/>
  <c r="K2" i="3"/>
  <c r="L2" i="3"/>
  <c r="P2" i="3"/>
  <c r="D2" i="3"/>
  <c r="C4" i="3"/>
  <c r="C91" i="3"/>
  <c r="C52" i="3"/>
  <c r="C28" i="3"/>
  <c r="D120" i="3"/>
  <c r="D50" i="3"/>
  <c r="D14" i="3"/>
  <c r="D56" i="3"/>
  <c r="E111" i="3"/>
  <c r="E83" i="3"/>
  <c r="E32" i="3"/>
  <c r="E6" i="3"/>
  <c r="F121" i="3"/>
  <c r="F40" i="3"/>
  <c r="F44" i="3"/>
  <c r="F31" i="3"/>
  <c r="F39" i="3"/>
  <c r="G94" i="3"/>
  <c r="G98" i="3"/>
  <c r="G10" i="3"/>
  <c r="G76" i="3"/>
  <c r="H110" i="3"/>
  <c r="H63" i="3"/>
  <c r="H84" i="3"/>
  <c r="J100" i="3"/>
  <c r="J83" i="3"/>
  <c r="J26" i="3"/>
  <c r="K114" i="3"/>
  <c r="K54" i="3"/>
  <c r="L28" i="3"/>
  <c r="L46" i="3"/>
  <c r="M69" i="3"/>
  <c r="M26" i="3"/>
  <c r="N69" i="3"/>
  <c r="O90" i="3"/>
  <c r="O13" i="3"/>
  <c r="P82" i="3"/>
  <c r="Q114" i="3"/>
  <c r="R38" i="3"/>
  <c r="S21" i="3"/>
  <c r="K108" i="3"/>
  <c r="N89" i="3"/>
  <c r="K61" i="3"/>
  <c r="V119" i="3"/>
  <c r="U119" i="3"/>
  <c r="T119" i="3"/>
  <c r="R119" i="3"/>
  <c r="Q119" i="3"/>
  <c r="S119" i="3"/>
  <c r="P119" i="3"/>
  <c r="M119" i="3"/>
  <c r="L119" i="3"/>
  <c r="O119" i="3"/>
  <c r="H119" i="3"/>
  <c r="E119" i="3"/>
  <c r="V61" i="3"/>
  <c r="U61" i="3"/>
  <c r="T61" i="3"/>
  <c r="R61" i="3"/>
  <c r="Q61" i="3"/>
  <c r="P61" i="3"/>
  <c r="M61" i="3"/>
  <c r="L61" i="3"/>
  <c r="S61" i="3"/>
  <c r="O61" i="3"/>
  <c r="N61" i="3"/>
  <c r="H61" i="3"/>
  <c r="E61" i="3"/>
  <c r="V108" i="3"/>
  <c r="U108" i="3"/>
  <c r="T108" i="3"/>
  <c r="R108" i="3"/>
  <c r="Q108" i="3"/>
  <c r="S108" i="3"/>
  <c r="M108" i="3"/>
  <c r="L108" i="3"/>
  <c r="H108" i="3"/>
  <c r="P108" i="3"/>
  <c r="E108" i="3"/>
  <c r="V70" i="3"/>
  <c r="U70" i="3"/>
  <c r="T70" i="3"/>
  <c r="R70" i="3"/>
  <c r="Q70" i="3"/>
  <c r="S70" i="3"/>
  <c r="N70" i="3"/>
  <c r="L70" i="3"/>
  <c r="P70" i="3"/>
  <c r="M70" i="3"/>
  <c r="H70" i="3"/>
  <c r="O70" i="3"/>
  <c r="E70" i="3"/>
  <c r="V35" i="3"/>
  <c r="U35" i="3"/>
  <c r="T35" i="3"/>
  <c r="R35" i="3"/>
  <c r="Q35" i="3"/>
  <c r="S35" i="3"/>
  <c r="L35" i="3"/>
  <c r="N35" i="3"/>
  <c r="M35" i="3"/>
  <c r="H35" i="3"/>
  <c r="E35" i="3"/>
  <c r="V89" i="3"/>
  <c r="U89" i="3"/>
  <c r="T89" i="3"/>
  <c r="R89" i="3"/>
  <c r="Q89" i="3"/>
  <c r="O89" i="3"/>
  <c r="L89" i="3"/>
  <c r="J89" i="3"/>
  <c r="M89" i="3"/>
  <c r="H89" i="3"/>
  <c r="S89" i="3"/>
  <c r="E89" i="3"/>
  <c r="V16" i="3"/>
  <c r="U16" i="3"/>
  <c r="T16" i="3"/>
  <c r="R16" i="3"/>
  <c r="Q16" i="3"/>
  <c r="P16" i="3"/>
  <c r="S16" i="3"/>
  <c r="L16" i="3"/>
  <c r="J16" i="3"/>
  <c r="M16" i="3"/>
  <c r="H16" i="3"/>
  <c r="E16" i="3"/>
  <c r="V20" i="3"/>
  <c r="U20" i="3"/>
  <c r="T20" i="3"/>
  <c r="R20" i="3"/>
  <c r="Q20" i="3"/>
  <c r="P20" i="3"/>
  <c r="S20" i="3"/>
  <c r="L20" i="3"/>
  <c r="J20" i="3"/>
  <c r="O20" i="3"/>
  <c r="H20" i="3"/>
  <c r="E20" i="3"/>
  <c r="V79" i="3"/>
  <c r="U79" i="3"/>
  <c r="T79" i="3"/>
  <c r="S79" i="3"/>
  <c r="Q79" i="3"/>
  <c r="R79" i="3"/>
  <c r="L79" i="3"/>
  <c r="J79" i="3"/>
  <c r="K79" i="3"/>
  <c r="P79" i="3"/>
  <c r="H79" i="3"/>
  <c r="E79" i="3"/>
  <c r="V7" i="3"/>
  <c r="U7" i="3"/>
  <c r="T7" i="3"/>
  <c r="S7" i="3"/>
  <c r="Q7" i="3"/>
  <c r="R7" i="3"/>
  <c r="N7" i="3"/>
  <c r="L7" i="3"/>
  <c r="J7" i="3"/>
  <c r="O7" i="3"/>
  <c r="H7" i="3"/>
  <c r="M7" i="3"/>
  <c r="K7" i="3"/>
  <c r="E7" i="3"/>
  <c r="C61" i="3"/>
  <c r="D35" i="3"/>
  <c r="F7" i="3"/>
  <c r="G119" i="3"/>
  <c r="K70" i="3"/>
  <c r="K89" i="3"/>
  <c r="K20" i="3"/>
  <c r="O108" i="3"/>
  <c r="V101" i="3"/>
  <c r="S101" i="3"/>
  <c r="T101" i="3"/>
  <c r="Q101" i="3"/>
  <c r="P101" i="3"/>
  <c r="U101" i="3"/>
  <c r="R101" i="3"/>
  <c r="O101" i="3"/>
  <c r="U115" i="3"/>
  <c r="P115" i="3"/>
  <c r="S115" i="3"/>
  <c r="T115" i="3"/>
  <c r="R115" i="3"/>
  <c r="Q115" i="3"/>
  <c r="S106" i="3"/>
  <c r="U106" i="3"/>
  <c r="P106" i="3"/>
  <c r="O106" i="3"/>
  <c r="V96" i="3"/>
  <c r="T96" i="3"/>
  <c r="U96" i="3"/>
  <c r="Q96" i="3"/>
  <c r="R96" i="3"/>
  <c r="P96" i="3"/>
  <c r="U92" i="3"/>
  <c r="T92" i="3"/>
  <c r="S92" i="3"/>
  <c r="V92" i="3"/>
  <c r="M92" i="3"/>
  <c r="N92" i="3"/>
  <c r="U87" i="3"/>
  <c r="V87" i="3"/>
  <c r="T87" i="3"/>
  <c r="R87" i="3"/>
  <c r="P87" i="3"/>
  <c r="J87" i="3"/>
  <c r="M87" i="3"/>
  <c r="N87" i="3"/>
  <c r="R36" i="3"/>
  <c r="V36" i="3"/>
  <c r="Q36" i="3"/>
  <c r="S36" i="3"/>
  <c r="U36" i="3"/>
  <c r="O36" i="3"/>
  <c r="J36" i="3"/>
  <c r="R53" i="3"/>
  <c r="T53" i="3"/>
  <c r="U53" i="3"/>
  <c r="V53" i="3"/>
  <c r="S53" i="3"/>
  <c r="Q53" i="3"/>
  <c r="J53" i="3"/>
  <c r="M53" i="3"/>
  <c r="R67" i="3"/>
  <c r="T67" i="3"/>
  <c r="S67" i="3"/>
  <c r="V67" i="3"/>
  <c r="J67" i="3"/>
  <c r="P67" i="3"/>
  <c r="O67" i="3"/>
  <c r="M67" i="3"/>
  <c r="S11" i="3"/>
  <c r="R11" i="3"/>
  <c r="P11" i="3"/>
  <c r="V11" i="3"/>
  <c r="Q11" i="3"/>
  <c r="J11" i="3"/>
  <c r="U11" i="3"/>
  <c r="N101" i="3"/>
  <c r="N106" i="3"/>
  <c r="O115" i="3"/>
  <c r="O96" i="3"/>
  <c r="O87" i="3"/>
  <c r="V115" i="3"/>
  <c r="M115" i="3"/>
  <c r="M11" i="3"/>
  <c r="N36" i="3"/>
  <c r="N67" i="3"/>
  <c r="Q92" i="3"/>
  <c r="M36" i="3"/>
  <c r="O53" i="3"/>
  <c r="T106" i="3"/>
  <c r="AS691" i="2"/>
  <c r="AS603" i="2"/>
  <c r="AS154" i="2"/>
  <c r="AS720" i="2"/>
  <c r="AS597" i="2"/>
  <c r="AS549" i="2"/>
  <c r="AS65" i="2"/>
  <c r="AS364" i="2"/>
  <c r="AS407" i="2"/>
  <c r="AS709" i="2"/>
  <c r="AS15" i="2"/>
  <c r="AS245" i="2"/>
  <c r="AS167" i="2"/>
  <c r="AS279" i="2"/>
  <c r="AS362" i="2"/>
  <c r="AS390" i="2"/>
  <c r="AS90" i="2"/>
  <c r="AS621" i="2"/>
  <c r="AS728" i="2"/>
  <c r="AS697" i="2"/>
  <c r="AS40" i="2"/>
  <c r="AS229" i="2"/>
  <c r="AS696" i="2"/>
  <c r="AS605" i="2"/>
  <c r="AS98" i="2"/>
  <c r="AS193" i="2"/>
  <c r="AS110" i="2"/>
  <c r="AS19" i="2"/>
  <c r="AS46" i="2"/>
  <c r="AS176" i="2"/>
  <c r="AS215" i="2"/>
  <c r="AS81" i="2"/>
  <c r="AS427" i="2"/>
  <c r="AS473" i="2"/>
  <c r="AS28" i="2"/>
  <c r="AS667" i="2"/>
  <c r="AT419" i="2"/>
  <c r="AT424" i="2"/>
  <c r="AT651" i="2"/>
  <c r="AT339" i="2"/>
  <c r="AT52" i="2"/>
  <c r="AT161" i="2"/>
  <c r="AT114" i="2"/>
  <c r="AT281" i="2"/>
  <c r="AT448" i="2"/>
  <c r="AT57" i="2"/>
  <c r="AT34" i="2"/>
  <c r="AT544" i="2"/>
  <c r="AT218" i="2"/>
  <c r="AT375" i="2"/>
  <c r="AT320" i="2"/>
  <c r="AT409" i="2"/>
  <c r="AR466" i="2"/>
  <c r="AR368" i="2"/>
  <c r="AR74" i="2"/>
  <c r="AR23" i="2"/>
  <c r="AR361" i="2"/>
  <c r="AR250" i="2"/>
  <c r="AR94" i="2"/>
  <c r="AR285" i="2"/>
  <c r="AS712" i="2"/>
  <c r="AS79" i="2"/>
  <c r="AS504" i="2"/>
  <c r="AS648" i="2"/>
  <c r="AS68" i="2"/>
  <c r="AS197" i="2"/>
  <c r="AS456" i="2"/>
  <c r="AS135" i="2"/>
  <c r="AS692" i="2"/>
  <c r="AS376" i="2"/>
  <c r="AS395" i="2"/>
  <c r="AS654" i="2"/>
  <c r="AS290" i="2"/>
  <c r="AS3" i="2"/>
  <c r="AS337" i="2"/>
  <c r="AT641" i="2"/>
  <c r="AT350" i="2"/>
  <c r="AT715" i="2"/>
  <c r="AT67" i="2"/>
  <c r="AT546" i="2"/>
  <c r="AR546" i="2"/>
  <c r="AT492" i="2"/>
  <c r="AT85" i="2"/>
  <c r="AT143" i="2"/>
  <c r="AT646" i="2"/>
  <c r="AT455" i="2"/>
  <c r="AT62" i="2"/>
  <c r="AT112" i="2"/>
  <c r="AT84" i="2"/>
  <c r="AT396" i="2"/>
  <c r="AT659" i="2"/>
  <c r="AT360" i="2"/>
  <c r="AT443" i="2"/>
  <c r="AT17" i="2"/>
  <c r="AT719" i="2"/>
  <c r="AT187" i="2"/>
  <c r="AT370" i="2"/>
  <c r="AT179" i="2"/>
  <c r="AT403" i="2"/>
  <c r="AT266" i="2"/>
  <c r="AT417" i="2"/>
  <c r="AT491" i="2"/>
  <c r="AT217" i="2"/>
  <c r="AT53" i="2"/>
  <c r="AT334" i="2"/>
  <c r="AT316" i="2"/>
  <c r="AR603" i="2"/>
  <c r="AR264" i="2"/>
  <c r="AR154" i="2"/>
  <c r="AR58" i="2"/>
  <c r="AR111" i="2"/>
  <c r="AR33" i="2"/>
  <c r="AR268" i="2"/>
  <c r="AR78" i="2"/>
  <c r="AR597" i="2"/>
  <c r="AR205" i="2"/>
  <c r="AR549" i="2"/>
  <c r="AR65" i="2"/>
  <c r="AR214" i="2"/>
  <c r="AR24" i="2"/>
  <c r="AR364" i="2"/>
  <c r="AR106" i="2"/>
  <c r="AR532" i="2"/>
  <c r="AR73" i="2"/>
  <c r="AR407" i="2"/>
  <c r="AR63" i="2"/>
  <c r="AR440" i="2"/>
  <c r="AR565" i="2"/>
  <c r="AR354" i="2"/>
  <c r="AR15" i="2"/>
  <c r="AR529" i="2"/>
  <c r="AR248" i="2"/>
  <c r="AR333" i="2"/>
  <c r="AR167" i="2"/>
  <c r="AR465" i="2"/>
  <c r="AR107" i="2"/>
  <c r="AR279" i="2"/>
  <c r="AS678" i="2"/>
  <c r="AS653" i="2"/>
  <c r="AS240" i="2"/>
  <c r="AS292" i="2"/>
  <c r="AS599" i="2"/>
  <c r="AS528" i="2"/>
  <c r="AS463" i="2"/>
  <c r="AS683" i="2"/>
  <c r="AS195" i="2"/>
  <c r="AS125" i="2"/>
  <c r="AS203" i="2"/>
  <c r="AS327" i="2"/>
  <c r="AS534" i="2"/>
  <c r="AS724" i="2"/>
  <c r="AS436" i="2"/>
  <c r="AS343" i="2"/>
  <c r="AS58" i="2"/>
  <c r="AS268" i="2"/>
  <c r="AS415" i="2"/>
  <c r="AS727" i="2"/>
  <c r="AS214" i="2"/>
  <c r="AS106" i="2"/>
  <c r="AS63" i="2"/>
  <c r="AS107" i="2"/>
  <c r="AS671" i="2"/>
  <c r="AS541" i="2"/>
  <c r="AS580" i="2"/>
  <c r="AS676" i="2"/>
  <c r="AS490" i="2"/>
  <c r="AT222" i="2"/>
  <c r="AT299" i="2"/>
  <c r="AT464" i="2"/>
  <c r="AT277" i="2"/>
  <c r="AT166" i="2"/>
  <c r="AT400" i="2"/>
  <c r="AT242" i="2"/>
  <c r="AT48" i="2"/>
  <c r="AT578" i="2"/>
  <c r="AR453" i="2"/>
  <c r="AR139" i="2"/>
  <c r="AR269" i="2"/>
  <c r="AR615" i="2"/>
  <c r="AR120" i="2"/>
  <c r="AR116" i="2"/>
  <c r="AR20" i="2"/>
  <c r="AR488" i="2"/>
  <c r="AR499" i="2"/>
  <c r="AR163" i="2"/>
  <c r="AS382" i="2"/>
  <c r="AS702" i="2"/>
  <c r="AS76" i="2"/>
  <c r="AS35" i="2"/>
  <c r="AS280" i="2"/>
  <c r="AS432" i="2"/>
  <c r="AS392" i="2"/>
  <c r="AS551" i="2"/>
  <c r="AS252" i="2"/>
  <c r="AS545" i="2"/>
  <c r="AS503" i="2"/>
  <c r="AS251" i="2"/>
  <c r="AS228" i="2"/>
  <c r="AS442" i="2"/>
  <c r="AS483" i="2"/>
  <c r="AT556" i="2"/>
  <c r="AT348" i="2"/>
  <c r="AT496" i="2"/>
  <c r="AT538" i="2"/>
  <c r="AT672" i="2"/>
  <c r="AT539" i="2"/>
  <c r="AT451" i="2"/>
  <c r="AT380" i="2"/>
  <c r="AT11" i="2"/>
  <c r="AT105" i="2"/>
  <c r="AT494" i="2"/>
  <c r="AS717" i="2"/>
  <c r="AS555" i="2"/>
  <c r="AS704" i="2"/>
  <c r="AS33" i="2"/>
  <c r="AS205" i="2"/>
  <c r="AS426" i="2"/>
  <c r="AS367" i="2"/>
  <c r="AS532" i="2"/>
  <c r="AS440" i="2"/>
  <c r="AS565" i="2"/>
  <c r="AS529" i="2"/>
  <c r="AS452" i="2"/>
  <c r="AS465" i="2"/>
  <c r="AS146" i="2"/>
  <c r="AS201" i="2"/>
  <c r="AS445" i="2"/>
  <c r="AS137" i="2"/>
  <c r="AS340" i="2"/>
  <c r="AS331" i="2"/>
  <c r="AS182" i="2"/>
  <c r="AS606" i="2"/>
  <c r="AS475" i="2"/>
  <c r="AS9" i="2"/>
  <c r="AS522" i="2"/>
  <c r="AT614" i="2"/>
  <c r="AT393" i="2"/>
  <c r="AT312" i="2"/>
  <c r="AT673" i="2"/>
  <c r="AT480" i="2"/>
  <c r="AT624" i="2"/>
  <c r="AT477" i="2"/>
  <c r="AT225" i="2"/>
  <c r="AT119" i="2"/>
  <c r="AT329" i="2"/>
  <c r="AT553" i="2"/>
  <c r="AT151" i="2"/>
  <c r="AT502" i="2"/>
  <c r="AT632" i="2"/>
  <c r="AT211" i="2"/>
  <c r="AT136" i="2"/>
  <c r="AT663" i="2"/>
  <c r="AR594" i="2"/>
  <c r="AR274" i="2"/>
  <c r="AR282" i="2"/>
  <c r="AR141" i="2"/>
  <c r="AR469" i="2"/>
  <c r="AR224" i="2"/>
  <c r="AR314" i="2"/>
  <c r="AR180" i="2"/>
  <c r="AR439" i="2"/>
  <c r="AR550" i="2"/>
  <c r="AR501" i="2"/>
  <c r="AR196" i="2"/>
  <c r="AR655" i="2"/>
  <c r="AR56" i="2"/>
  <c r="AR338" i="2"/>
  <c r="AS623" i="2"/>
  <c r="AS484" i="2"/>
  <c r="AS347" i="2"/>
  <c r="AS444" i="2"/>
  <c r="AS88" i="2"/>
  <c r="AS732" i="2"/>
  <c r="AS128" i="2"/>
  <c r="AS625" i="2"/>
  <c r="AS174" i="2"/>
  <c r="AS265" i="2"/>
  <c r="AS622" i="2"/>
  <c r="AS413" i="2"/>
  <c r="AS397" i="2"/>
  <c r="AS607" i="2"/>
  <c r="AS564" i="2"/>
  <c r="AT402" i="2"/>
  <c r="AT560" i="2"/>
  <c r="AT308" i="2"/>
  <c r="AT270" i="2"/>
  <c r="AT363" i="2"/>
  <c r="AT358" i="2"/>
  <c r="AT418" i="2"/>
  <c r="AT18" i="2"/>
  <c r="AT313" i="2"/>
  <c r="AT296" i="2"/>
  <c r="AS540" i="2"/>
  <c r="AS264" i="2"/>
  <c r="AS111" i="2"/>
  <c r="AS78" i="2"/>
  <c r="AS485" i="2"/>
  <c r="AS429" i="2"/>
  <c r="AS24" i="2"/>
  <c r="AS73" i="2"/>
  <c r="AS302" i="2"/>
  <c r="AS354" i="2"/>
  <c r="AS248" i="2"/>
  <c r="AS333" i="2"/>
  <c r="AS249" i="2"/>
  <c r="AS311" i="2"/>
  <c r="AS219" i="2"/>
  <c r="AS481" i="2"/>
  <c r="AS617" i="2"/>
  <c r="AS420" i="2"/>
  <c r="AS506" i="2"/>
  <c r="AS287" i="2"/>
  <c r="AS612" i="2"/>
  <c r="AS117" i="2"/>
  <c r="AS649" i="2"/>
  <c r="AS520" i="2"/>
  <c r="AS293" i="2"/>
  <c r="AS661" i="2"/>
  <c r="AS275" i="2"/>
  <c r="AS157" i="2"/>
  <c r="AS307" i="2"/>
  <c r="AS127" i="2"/>
  <c r="AS526" i="2"/>
  <c r="AT425" i="2"/>
  <c r="AT518" i="2"/>
  <c r="AT631" i="2"/>
  <c r="AT557" i="2"/>
  <c r="AT699" i="2"/>
  <c r="AT459" i="2"/>
  <c r="AT630" i="2"/>
  <c r="AT175" i="2"/>
  <c r="AT22" i="2"/>
  <c r="AT577" i="2"/>
  <c r="AT255" i="2"/>
  <c r="AT581" i="2"/>
  <c r="AT552" i="2"/>
  <c r="AT2" i="2"/>
  <c r="AT700" i="2"/>
  <c r="AT165" i="2"/>
  <c r="AT495" i="2"/>
  <c r="AR387" i="2"/>
  <c r="AR99" i="2"/>
  <c r="AR373" i="2"/>
  <c r="AS718" i="2"/>
  <c r="AS635" i="2"/>
  <c r="AS685" i="2"/>
  <c r="AS209" i="2"/>
  <c r="AS374" i="2"/>
  <c r="AS283" i="2"/>
  <c r="AS457" i="2"/>
  <c r="AS421" i="2"/>
  <c r="AS467" i="2"/>
  <c r="AS6" i="2"/>
  <c r="AS322" i="2"/>
  <c r="AS404" i="2"/>
  <c r="AS191" i="2"/>
  <c r="AS399" i="2"/>
  <c r="AS118" i="2"/>
  <c r="AS326" i="2"/>
  <c r="AT600" i="2"/>
  <c r="AT527" i="2"/>
  <c r="AT576" i="2"/>
  <c r="AT698" i="2"/>
  <c r="AT204" i="2"/>
  <c r="AT406" i="2"/>
  <c r="AT497" i="2"/>
  <c r="AT389" i="2"/>
  <c r="AT213" i="2"/>
  <c r="AT694" i="2"/>
  <c r="AS707" i="2"/>
  <c r="AS351" i="2"/>
  <c r="AS519" i="2"/>
  <c r="AS124" i="2"/>
  <c r="AS27" i="2"/>
  <c r="AS47" i="2"/>
  <c r="AS64" i="2"/>
  <c r="AS573" i="2"/>
  <c r="AS41" i="2"/>
  <c r="AS535" i="2"/>
  <c r="AT722" i="2"/>
  <c r="AT594" i="2"/>
  <c r="AT274" i="2"/>
  <c r="AT23" i="2"/>
  <c r="AT731" i="2"/>
  <c r="AT116" i="2"/>
  <c r="AT579" i="2"/>
  <c r="AT208" i="2"/>
  <c r="AT550" i="2"/>
  <c r="AT196" i="2"/>
  <c r="AR146" i="2"/>
  <c r="AR362" i="2"/>
  <c r="AR201" i="2"/>
  <c r="AR90" i="2"/>
  <c r="AR587" i="2"/>
  <c r="AS686" i="2"/>
  <c r="AS100" i="2"/>
  <c r="AS153" i="2"/>
  <c r="AS207" i="2"/>
  <c r="AS598" i="2"/>
  <c r="AS303" i="2"/>
  <c r="AS721" i="2"/>
  <c r="AS87" i="2"/>
  <c r="AS235" i="2"/>
  <c r="AS637" i="2"/>
  <c r="AT466" i="2"/>
  <c r="AT368" i="2"/>
  <c r="AT70" i="2"/>
  <c r="AT627" i="2"/>
  <c r="AT232" i="2"/>
  <c r="AT224" i="2"/>
  <c r="AT221" i="2"/>
  <c r="AT180" i="2"/>
  <c r="AT639" i="2"/>
  <c r="AT655" i="2"/>
  <c r="AR340" i="2"/>
  <c r="AU368" i="2"/>
  <c r="AS713" i="2"/>
  <c r="AS590" i="2"/>
  <c r="AS422" i="2"/>
  <c r="AS131" i="2"/>
  <c r="AS273" i="2"/>
  <c r="AS172" i="2"/>
  <c r="AS83" i="2"/>
  <c r="AS510" i="2"/>
  <c r="AS36" i="2"/>
  <c r="AS96" i="2"/>
  <c r="AS533" i="2"/>
  <c r="AS568" i="2"/>
  <c r="AS142" i="2"/>
  <c r="AS227" i="2"/>
  <c r="AS51" i="2"/>
  <c r="AS171" i="2"/>
  <c r="AS688" i="2"/>
  <c r="AS638" i="2"/>
  <c r="AS188" i="2"/>
  <c r="AS410" i="2"/>
  <c r="AS318" i="2"/>
  <c r="AS509" i="2"/>
  <c r="AS239" i="2"/>
  <c r="AS103" i="2"/>
  <c r="AS159" i="2"/>
  <c r="AS321" i="2"/>
  <c r="AS394" i="2"/>
  <c r="AS474" i="2"/>
  <c r="AS511" i="2"/>
  <c r="AS500" i="2"/>
  <c r="AS593" i="2"/>
  <c r="AS169" i="2"/>
  <c r="AS471" i="2"/>
  <c r="AS636" i="2"/>
  <c r="AS537" i="2"/>
  <c r="AS4" i="2"/>
  <c r="AS682" i="2"/>
  <c r="AS476" i="2"/>
  <c r="AS7" i="2"/>
  <c r="AS59" i="2"/>
  <c r="AS695" i="2"/>
  <c r="AS428" i="2"/>
  <c r="AS147" i="2"/>
  <c r="AS677" i="2"/>
  <c r="AS336" i="2"/>
  <c r="AS586" i="2"/>
  <c r="AS122" i="2"/>
  <c r="AS260" i="2"/>
  <c r="AS563" i="2"/>
  <c r="AS301" i="2"/>
  <c r="AS411" i="2"/>
  <c r="AS379" i="2"/>
  <c r="AS272" i="2"/>
  <c r="AS583" i="2"/>
  <c r="AS216" i="2"/>
  <c r="AS371" i="2"/>
  <c r="AS92" i="2"/>
  <c r="AS21" i="2"/>
  <c r="AS711" i="2"/>
  <c r="AS317" i="2"/>
  <c r="AS223" i="2"/>
  <c r="AS25" i="2"/>
  <c r="AS241" i="2"/>
  <c r="AS244" i="2"/>
  <c r="AS123" i="2"/>
  <c r="AS49" i="2"/>
  <c r="AS381" i="2"/>
  <c r="AS12" i="2"/>
  <c r="AS95" i="2"/>
  <c r="AT626" i="2"/>
  <c r="AT561" i="2"/>
  <c r="AT99" i="2"/>
  <c r="AT282" i="2"/>
  <c r="AT361" i="2"/>
  <c r="AT670" i="2"/>
  <c r="AT94" i="2"/>
  <c r="AT285" i="2"/>
  <c r="AT359" i="2"/>
  <c r="AT501" i="2"/>
  <c r="AT338" i="2"/>
  <c r="AR229" i="2"/>
  <c r="AR195" i="2"/>
  <c r="AS619" i="2"/>
  <c r="AS595" i="2"/>
  <c r="AS730" i="2"/>
  <c r="AS295" i="2"/>
  <c r="AS513" i="2"/>
  <c r="AS263" i="2"/>
  <c r="AS642" i="2"/>
  <c r="AS186" i="2"/>
  <c r="AS226" i="2"/>
  <c r="AS554" i="2"/>
  <c r="AS356" i="2"/>
  <c r="AS592" i="2"/>
  <c r="AS173" i="2"/>
  <c r="AS332" i="2"/>
  <c r="AS352" i="2"/>
  <c r="AS115" i="2"/>
  <c r="AS512" i="2"/>
  <c r="AS723" i="2"/>
  <c r="AS306" i="2"/>
  <c r="AS233" i="2"/>
  <c r="AS706" i="2"/>
  <c r="AS693" i="2"/>
  <c r="AS261" i="2"/>
  <c r="AS39" i="2"/>
  <c r="AS435" i="2"/>
  <c r="AS231" i="2"/>
  <c r="AS38" i="2"/>
  <c r="AS416" i="2"/>
  <c r="AS516" i="2"/>
  <c r="AS365" i="2"/>
  <c r="AS177" i="2"/>
  <c r="AS431" i="2"/>
  <c r="AS470" i="2"/>
  <c r="AS460" i="2"/>
  <c r="AR460" i="2"/>
  <c r="AS160" i="2"/>
  <c r="AS134" i="2"/>
  <c r="AS708" i="2"/>
  <c r="AS168" i="2"/>
  <c r="AS647" i="2"/>
  <c r="AS454" i="2"/>
  <c r="AS194" i="2"/>
  <c r="AS604" i="2"/>
  <c r="AS29" i="2"/>
  <c r="AS77" i="2"/>
  <c r="AS725" i="2"/>
  <c r="AS644" i="2"/>
  <c r="AS284" i="2"/>
  <c r="AS132" i="2"/>
  <c r="AS30" i="2"/>
  <c r="AS355" i="2"/>
  <c r="AS126" i="2"/>
  <c r="AS220" i="2"/>
  <c r="AS276" i="2"/>
  <c r="AS202" i="2"/>
  <c r="AT387" i="2"/>
  <c r="AT608" i="2"/>
  <c r="AT74" i="2"/>
  <c r="AT615" i="2"/>
  <c r="AT469" i="2"/>
  <c r="AT584" i="2"/>
  <c r="AT20" i="2"/>
  <c r="AT297" i="2"/>
  <c r="AT562" i="2"/>
  <c r="AT291" i="2"/>
  <c r="AS716" i="2"/>
  <c r="AS558" i="2"/>
  <c r="AS591" i="2"/>
  <c r="AS616" i="2"/>
  <c r="AS13" i="2"/>
  <c r="AS629" i="2"/>
  <c r="AS37" i="2"/>
  <c r="AS487" i="2"/>
  <c r="AS152" i="2"/>
  <c r="AS536" i="2"/>
  <c r="AS8" i="2"/>
  <c r="AS640" i="2"/>
  <c r="AS734" i="2"/>
  <c r="AS156" i="2"/>
  <c r="AS548" i="2"/>
  <c r="AS271" i="2"/>
  <c r="AR271" i="2"/>
  <c r="AS482" i="2"/>
  <c r="AS109" i="2"/>
  <c r="AS391" i="2"/>
  <c r="AS349" i="2"/>
  <c r="AS385" i="2"/>
  <c r="AS489" i="2"/>
  <c r="AS129" i="2"/>
  <c r="AS323" i="2"/>
  <c r="AS664" i="2"/>
  <c r="AS190" i="2"/>
  <c r="AS121" i="2"/>
  <c r="AS91" i="2"/>
  <c r="AS50" i="2"/>
  <c r="AS329" i="2"/>
  <c r="AS574" i="2"/>
  <c r="AS97" i="2"/>
  <c r="AS61" i="2"/>
  <c r="AS325" i="2"/>
  <c r="AS14" i="2"/>
  <c r="AS705" i="2"/>
  <c r="AS69" i="2"/>
  <c r="AS628" i="2"/>
  <c r="AS257" i="2"/>
  <c r="AS458" i="2"/>
  <c r="AS384" i="2"/>
  <c r="AT714" i="2"/>
  <c r="AT377" i="2"/>
  <c r="AT650" i="2"/>
  <c r="AT373" i="2"/>
  <c r="AT120" i="2"/>
  <c r="AT250" i="2"/>
  <c r="AT32" i="2"/>
  <c r="AT488" i="2"/>
  <c r="AT439" i="2"/>
  <c r="AT199" i="2"/>
  <c r="AS665" i="2"/>
  <c r="AS567" i="2"/>
  <c r="AS300" i="2"/>
  <c r="AS341" i="2"/>
  <c r="AS514" i="2"/>
  <c r="AS634" i="2"/>
  <c r="AS315" i="2"/>
  <c r="AS310" i="2"/>
  <c r="AS383" i="2"/>
  <c r="AS441" i="2"/>
  <c r="AS446" i="2"/>
  <c r="AS521" i="2"/>
  <c r="AS610" i="2"/>
  <c r="AS238" i="2"/>
  <c r="AS101" i="2"/>
  <c r="AS162" i="2"/>
  <c r="AS531" i="2"/>
  <c r="AS386" i="2"/>
  <c r="AS658" i="2"/>
  <c r="AS571" i="2"/>
  <c r="AS462" i="2"/>
  <c r="AS710" i="2"/>
  <c r="AS679" i="2"/>
  <c r="AS412" i="2"/>
  <c r="AS641" i="2"/>
  <c r="AS600" i="2"/>
  <c r="AS556" i="2"/>
  <c r="AS402" i="2"/>
  <c r="AS527" i="2"/>
  <c r="AS560" i="2"/>
  <c r="AS348" i="2"/>
  <c r="AS308" i="2"/>
  <c r="AS496" i="2"/>
  <c r="AS576" i="2"/>
  <c r="AS538" i="2"/>
  <c r="AS270" i="2"/>
  <c r="AS698" i="2"/>
  <c r="AS672" i="2"/>
  <c r="AS363" i="2"/>
  <c r="AS204" i="2"/>
  <c r="AS539" i="2"/>
  <c r="AS358" i="2"/>
  <c r="AS406" i="2"/>
  <c r="AS451" i="2"/>
  <c r="AS418" i="2"/>
  <c r="AS497" i="2"/>
  <c r="AR497" i="2"/>
  <c r="AS380" i="2"/>
  <c r="AS18" i="2"/>
  <c r="AS389" i="2"/>
  <c r="AS11" i="2"/>
  <c r="AS313" i="2"/>
  <c r="AS213" i="2"/>
  <c r="AS657" i="2"/>
  <c r="AS357" i="2"/>
  <c r="AS652" i="2"/>
  <c r="AS669" i="2"/>
  <c r="AS613" i="2"/>
  <c r="AS525" i="2"/>
  <c r="AS262" i="2"/>
  <c r="AS75" i="2"/>
  <c r="AS44" i="2"/>
  <c r="AS309" i="2"/>
  <c r="AS660" i="2"/>
  <c r="AT453" i="2"/>
  <c r="AT139" i="2"/>
  <c r="AT269" i="2"/>
  <c r="AT141" i="2"/>
  <c r="AT246" i="2"/>
  <c r="AT144" i="2"/>
  <c r="AT314" i="2"/>
  <c r="AT499" i="2"/>
  <c r="AT163" i="2"/>
  <c r="AT56" i="2"/>
  <c r="AR292" i="2"/>
  <c r="AR463" i="2"/>
  <c r="AS626" i="2"/>
  <c r="AS714" i="2"/>
  <c r="AS722" i="2"/>
  <c r="AS387" i="2"/>
  <c r="AS466" i="2"/>
  <c r="AS453" i="2"/>
  <c r="AS561" i="2"/>
  <c r="AS377" i="2"/>
  <c r="AS594" i="2"/>
  <c r="AS608" i="2"/>
  <c r="AS368" i="2"/>
  <c r="AS139" i="2"/>
  <c r="AS99" i="2"/>
  <c r="AS650" i="2"/>
  <c r="AS274" i="2"/>
  <c r="AS74" i="2"/>
  <c r="AS70" i="2"/>
  <c r="AS269" i="2"/>
  <c r="AS282" i="2"/>
  <c r="AS373" i="2"/>
  <c r="AS23" i="2"/>
  <c r="AS615" i="2"/>
  <c r="AS627" i="2"/>
  <c r="AS141" i="2"/>
  <c r="AS361" i="2"/>
  <c r="AS120" i="2"/>
  <c r="AS731" i="2"/>
  <c r="AS469" i="2"/>
  <c r="AS359" i="2"/>
  <c r="AS655" i="2"/>
  <c r="AR557" i="2"/>
  <c r="AT724" i="2"/>
  <c r="AT691" i="2"/>
  <c r="AT717" i="2"/>
  <c r="AT540" i="2"/>
  <c r="AT436" i="2"/>
  <c r="AT603" i="2"/>
  <c r="AT555" i="2"/>
  <c r="AT343" i="2"/>
  <c r="AT264" i="2"/>
  <c r="AT154" i="2"/>
  <c r="AT704" i="2"/>
  <c r="AT58" i="2"/>
  <c r="AT111" i="2"/>
  <c r="AT720" i="2"/>
  <c r="AT33" i="2"/>
  <c r="AT268" i="2"/>
  <c r="AT78" i="2"/>
  <c r="AT597" i="2"/>
  <c r="AT205" i="2"/>
  <c r="AT415" i="2"/>
  <c r="AT485" i="2"/>
  <c r="AT549" i="2"/>
  <c r="AT426" i="2"/>
  <c r="AT727" i="2"/>
  <c r="AT429" i="2"/>
  <c r="AT65" i="2"/>
  <c r="AT214" i="2"/>
  <c r="AT367" i="2"/>
  <c r="AT24" i="2"/>
  <c r="AT364" i="2"/>
  <c r="AT106" i="2"/>
  <c r="AT532" i="2"/>
  <c r="AT73" i="2"/>
  <c r="AT407" i="2"/>
  <c r="AT63" i="2"/>
  <c r="AT440" i="2"/>
  <c r="AT302" i="2"/>
  <c r="AT709" i="2"/>
  <c r="AT565" i="2"/>
  <c r="AT354" i="2"/>
  <c r="AT15" i="2"/>
  <c r="AT529" i="2"/>
  <c r="AT248" i="2"/>
  <c r="AS259" i="2"/>
  <c r="AS82" i="2"/>
  <c r="AT283" i="2"/>
  <c r="AS515" i="2"/>
  <c r="AS234" i="2"/>
  <c r="AS493" i="2"/>
  <c r="AS547" i="2"/>
  <c r="AS113" i="2"/>
  <c r="AS372" i="2"/>
  <c r="AS401" i="2"/>
  <c r="AS366" i="2"/>
  <c r="AS236" i="2"/>
  <c r="AS80" i="2"/>
  <c r="AS733" i="2"/>
  <c r="AS674" i="2"/>
  <c r="AS543" i="2"/>
  <c r="AS345" i="2"/>
  <c r="AS589" i="2"/>
  <c r="AS253" i="2"/>
  <c r="AS611" i="2"/>
  <c r="AS690" i="2"/>
  <c r="AR318" i="2"/>
  <c r="AS689" i="2"/>
  <c r="AS530" i="2"/>
  <c r="AS230" i="2"/>
  <c r="AS288" i="2"/>
  <c r="AS507" i="2"/>
  <c r="AS212" i="2"/>
  <c r="AS138" i="2"/>
  <c r="AS735" i="2"/>
  <c r="AS681" i="2"/>
  <c r="AS289" i="2"/>
  <c r="AS478" i="2"/>
  <c r="AS140" i="2"/>
  <c r="AS423" i="2"/>
  <c r="AS508" i="2"/>
  <c r="AS675" i="2"/>
  <c r="AS575" i="2"/>
  <c r="AS468" i="2"/>
  <c r="AS398" i="2"/>
  <c r="AS498" i="2"/>
  <c r="AS701" i="2"/>
  <c r="AS680" i="2"/>
  <c r="AS346" i="2"/>
  <c r="AS60" i="2"/>
  <c r="AS369" i="2"/>
  <c r="AS155" i="2"/>
  <c r="AS656" i="2"/>
  <c r="AS254" i="2"/>
  <c r="AS72" i="2"/>
  <c r="AS178" i="2"/>
  <c r="AS158" i="2"/>
  <c r="AR156" i="2"/>
  <c r="AR548" i="2"/>
  <c r="AR647" i="2"/>
  <c r="AR54" i="2"/>
  <c r="AS243" i="2"/>
  <c r="AS54" i="2"/>
  <c r="AS353" i="2"/>
  <c r="AS729" i="2"/>
  <c r="AS666" i="2"/>
  <c r="AS703" i="2"/>
  <c r="AS286" i="2"/>
  <c r="AS588" i="2"/>
  <c r="AS633" i="2"/>
  <c r="AS71" i="2"/>
  <c r="AS438" i="2"/>
  <c r="AS645" i="2"/>
  <c r="AS198" i="2"/>
  <c r="AS133" i="2"/>
  <c r="AS461" i="2"/>
  <c r="AS104" i="2"/>
  <c r="AS184" i="2"/>
  <c r="AS388" i="2"/>
  <c r="AS414" i="2"/>
  <c r="AS517" i="2"/>
  <c r="AT124" i="2"/>
  <c r="AR593" i="2"/>
  <c r="AS596" i="2"/>
  <c r="AS614" i="2"/>
  <c r="AS425" i="2"/>
  <c r="AS393" i="2"/>
  <c r="AS419" i="2"/>
  <c r="AS518" i="2"/>
  <c r="AS312" i="2"/>
  <c r="AS424" i="2"/>
  <c r="AS631" i="2"/>
  <c r="AS673" i="2"/>
  <c r="AS651" i="2"/>
  <c r="AS557" i="2"/>
  <c r="AS339" i="2"/>
  <c r="AS480" i="2"/>
  <c r="AS699" i="2"/>
  <c r="AS52" i="2"/>
  <c r="AS624" i="2"/>
  <c r="AS459" i="2"/>
  <c r="AS161" i="2"/>
  <c r="AS477" i="2"/>
  <c r="AS630" i="2"/>
  <c r="AS114" i="2"/>
  <c r="AS726" i="2"/>
  <c r="AS175" i="2"/>
  <c r="AS225" i="2"/>
  <c r="AS281" i="2"/>
  <c r="AS222" i="2"/>
  <c r="AS22" i="2"/>
  <c r="AS119" i="2"/>
  <c r="AS448" i="2"/>
  <c r="AS299" i="2"/>
  <c r="AS577" i="2"/>
  <c r="AS57" i="2"/>
  <c r="AS464" i="2"/>
  <c r="AS255" i="2"/>
  <c r="AS553" i="2"/>
  <c r="AS277" i="2"/>
  <c r="AS34" i="2"/>
  <c r="AS581" i="2"/>
  <c r="AS151" i="2"/>
  <c r="AS166" i="2"/>
  <c r="AS544" i="2"/>
  <c r="AS502" i="2"/>
  <c r="AS552" i="2"/>
  <c r="AS400" i="2"/>
  <c r="AS218" i="2"/>
  <c r="AS632" i="2"/>
  <c r="AS2" i="2"/>
  <c r="AS242" i="2"/>
  <c r="AS375" i="2"/>
  <c r="AS700" i="2"/>
  <c r="AS211" i="2"/>
  <c r="AS48" i="2"/>
  <c r="AS320" i="2"/>
  <c r="AS165" i="2"/>
  <c r="AS136" i="2"/>
  <c r="AS578" i="2"/>
  <c r="AS663" i="2"/>
  <c r="AS409" i="2"/>
  <c r="AR372" i="2"/>
  <c r="AS105" i="2"/>
  <c r="AS296" i="2"/>
  <c r="AS694" i="2"/>
  <c r="AS350" i="2"/>
  <c r="AS494" i="2"/>
  <c r="AS85" i="2"/>
  <c r="AR48" i="2"/>
  <c r="AR694" i="2"/>
  <c r="AR494" i="2"/>
  <c r="AR396" i="2"/>
  <c r="AR403" i="2"/>
  <c r="AR491" i="2"/>
  <c r="AS434" i="2"/>
  <c r="AR434" i="2"/>
  <c r="AS505" i="2"/>
  <c r="AR505" i="2"/>
  <c r="AU175" i="2"/>
  <c r="AR175" i="2"/>
  <c r="AT245" i="2"/>
  <c r="AT452" i="2"/>
  <c r="AT333" i="2"/>
  <c r="AT167" i="2"/>
  <c r="AT465" i="2"/>
  <c r="AT107" i="2"/>
  <c r="AT249" i="2"/>
  <c r="AT279" i="2"/>
  <c r="AT146" i="2"/>
  <c r="AT311" i="2"/>
  <c r="AT362" i="2"/>
  <c r="AT201" i="2"/>
  <c r="AT219" i="2"/>
  <c r="AT390" i="2"/>
  <c r="AT445" i="2"/>
  <c r="AT90" i="2"/>
  <c r="AT481" i="2"/>
  <c r="AT587" i="2"/>
  <c r="AR35" i="2"/>
  <c r="AR457" i="2"/>
  <c r="AS523" i="2"/>
  <c r="AS601" i="2"/>
  <c r="AS192" i="2"/>
  <c r="AS16" i="2"/>
  <c r="AS43" i="2"/>
  <c r="AS582" i="2"/>
  <c r="AS5" i="2"/>
  <c r="AS108" i="2"/>
  <c r="AS479" i="2"/>
  <c r="AS433" i="2"/>
  <c r="AS206" i="2"/>
  <c r="AS342" i="2"/>
  <c r="AS183" i="2"/>
  <c r="AS170" i="2"/>
  <c r="AS130" i="2"/>
  <c r="AT671" i="2"/>
  <c r="AT617" i="2"/>
  <c r="AT621" i="2"/>
  <c r="AT678" i="2"/>
  <c r="AT541" i="2"/>
  <c r="AT420" i="2"/>
  <c r="AT728" i="2"/>
  <c r="AT653" i="2"/>
  <c r="AT580" i="2"/>
  <c r="AT697" i="2"/>
  <c r="AT240" i="2"/>
  <c r="AT506" i="2"/>
  <c r="AT676" i="2"/>
  <c r="AT40" i="2"/>
  <c r="AT292" i="2"/>
  <c r="AT490" i="2"/>
  <c r="AT229" i="2"/>
  <c r="AT599" i="2"/>
  <c r="AT696" i="2"/>
  <c r="AT528" i="2"/>
  <c r="AT605" i="2"/>
  <c r="AT463" i="2"/>
  <c r="AT287" i="2"/>
  <c r="AT98" i="2"/>
  <c r="AT683" i="2"/>
  <c r="AT612" i="2"/>
  <c r="AT193" i="2"/>
  <c r="AT195" i="2"/>
  <c r="AT110" i="2"/>
  <c r="AT117" i="2"/>
  <c r="AT505" i="2"/>
  <c r="AT137" i="2"/>
  <c r="AT19" i="2"/>
  <c r="AT649" i="2"/>
  <c r="AT125" i="2"/>
  <c r="AT340" i="2"/>
  <c r="AT46" i="2"/>
  <c r="AT520" i="2"/>
  <c r="AT203" i="2"/>
  <c r="AT331" i="2"/>
  <c r="AT176" i="2"/>
  <c r="AT293" i="2"/>
  <c r="AT327" i="2"/>
  <c r="AT182" i="2"/>
  <c r="AT215" i="2"/>
  <c r="AT661" i="2"/>
  <c r="AT534" i="2"/>
  <c r="AT606" i="2"/>
  <c r="AT81" i="2"/>
  <c r="AT275" i="2"/>
  <c r="AT475" i="2"/>
  <c r="AT427" i="2"/>
  <c r="AT157" i="2"/>
  <c r="AT9" i="2"/>
  <c r="AT473" i="2"/>
  <c r="AT307" i="2"/>
  <c r="AT522" i="2"/>
  <c r="AT28" i="2"/>
  <c r="AT127" i="2"/>
  <c r="AT667" i="2"/>
  <c r="AT526" i="2"/>
  <c r="AR317" i="2"/>
  <c r="AR97" i="2"/>
  <c r="AR30" i="2"/>
  <c r="AR25" i="2"/>
  <c r="AU580" i="2"/>
  <c r="AS55" i="2"/>
  <c r="AS89" i="2"/>
  <c r="AS164" i="2"/>
  <c r="AS684" i="2"/>
  <c r="AS602" i="2"/>
  <c r="AT718" i="2"/>
  <c r="AT623" i="2"/>
  <c r="AT712" i="2"/>
  <c r="AT382" i="2"/>
  <c r="AT635" i="2"/>
  <c r="AT484" i="2"/>
  <c r="AT79" i="2"/>
  <c r="AT702" i="2"/>
  <c r="AT685" i="2"/>
  <c r="AT347" i="2"/>
  <c r="AT504" i="2"/>
  <c r="AT76" i="2"/>
  <c r="AT209" i="2"/>
  <c r="AT444" i="2"/>
  <c r="AT648" i="2"/>
  <c r="AT35" i="2"/>
  <c r="AT374" i="2"/>
  <c r="AT88" i="2"/>
  <c r="AT68" i="2"/>
  <c r="AT280" i="2"/>
  <c r="AT732" i="2"/>
  <c r="AT197" i="2"/>
  <c r="AT432" i="2"/>
  <c r="AT457" i="2"/>
  <c r="AT128" i="2"/>
  <c r="AT456" i="2"/>
  <c r="AT392" i="2"/>
  <c r="AT421" i="2"/>
  <c r="AT625" i="2"/>
  <c r="AT135" i="2"/>
  <c r="AT551" i="2"/>
  <c r="AT467" i="2"/>
  <c r="AT174" i="2"/>
  <c r="AT692" i="2"/>
  <c r="AT252" i="2"/>
  <c r="AT6" i="2"/>
  <c r="AT265" i="2"/>
  <c r="AT376" i="2"/>
  <c r="AT545" i="2"/>
  <c r="AT322" i="2"/>
  <c r="AT622" i="2"/>
  <c r="AT395" i="2"/>
  <c r="AT503" i="2"/>
  <c r="AT404" i="2"/>
  <c r="AT413" i="2"/>
  <c r="AT654" i="2"/>
  <c r="AT251" i="2"/>
  <c r="AT191" i="2"/>
  <c r="AT397" i="2"/>
  <c r="AT290" i="2"/>
  <c r="AT228" i="2"/>
  <c r="AT399" i="2"/>
  <c r="AT607" i="2"/>
  <c r="AT3" i="2"/>
  <c r="AT442" i="2"/>
  <c r="AT118" i="2"/>
  <c r="AT564" i="2"/>
  <c r="AT337" i="2"/>
  <c r="AT483" i="2"/>
  <c r="AT326" i="2"/>
  <c r="AR567" i="2"/>
  <c r="AR558" i="2"/>
  <c r="AR300" i="2"/>
  <c r="AR422" i="2"/>
  <c r="AR591" i="2"/>
  <c r="AR341" i="2"/>
  <c r="AR295" i="2"/>
  <c r="AR273" i="2"/>
  <c r="AR634" i="2"/>
  <c r="AR13" i="2"/>
  <c r="AR172" i="2"/>
  <c r="AR629" i="2"/>
  <c r="AR83" i="2"/>
  <c r="AR310" i="2"/>
  <c r="AR37" i="2"/>
  <c r="AR383" i="2"/>
  <c r="AR186" i="2"/>
  <c r="AR487" i="2"/>
  <c r="AR36" i="2"/>
  <c r="AR226" i="2"/>
  <c r="AR152" i="2"/>
  <c r="AR96" i="2"/>
  <c r="AR536" i="2"/>
  <c r="AR533" i="2"/>
  <c r="AR521" i="2"/>
  <c r="AR356" i="2"/>
  <c r="AR568" i="2"/>
  <c r="AR592" i="2"/>
  <c r="AR173" i="2"/>
  <c r="AR227" i="2"/>
  <c r="AR101" i="2"/>
  <c r="AR332" i="2"/>
  <c r="AR51" i="2"/>
  <c r="AR162" i="2"/>
  <c r="AR171" i="2"/>
  <c r="AR8" i="2"/>
  <c r="AR115" i="2"/>
  <c r="AR386" i="2"/>
  <c r="AU718" i="2"/>
  <c r="AU623" i="2"/>
  <c r="AU712" i="2"/>
  <c r="AU382" i="2"/>
  <c r="AU635" i="2"/>
  <c r="AU484" i="2"/>
  <c r="AU79" i="2"/>
  <c r="AU702" i="2"/>
  <c r="AU685" i="2"/>
  <c r="AU347" i="2"/>
  <c r="AU504" i="2"/>
  <c r="AU76" i="2"/>
  <c r="AU209" i="2"/>
  <c r="AU444" i="2"/>
  <c r="AU648" i="2"/>
  <c r="AU35" i="2"/>
  <c r="AU374" i="2"/>
  <c r="AU88" i="2"/>
  <c r="AU68" i="2"/>
  <c r="AU280" i="2"/>
  <c r="AU283" i="2"/>
  <c r="AU732" i="2"/>
  <c r="AU197" i="2"/>
  <c r="AU432" i="2"/>
  <c r="AU457" i="2"/>
  <c r="AU128" i="2"/>
  <c r="AU456" i="2"/>
  <c r="AU392" i="2"/>
  <c r="AU421" i="2"/>
  <c r="AU625" i="2"/>
  <c r="AU135" i="2"/>
  <c r="AU551" i="2"/>
  <c r="AU467" i="2"/>
  <c r="AU174" i="2"/>
  <c r="AU692" i="2"/>
  <c r="AU252" i="2"/>
  <c r="AS305" i="2"/>
  <c r="AS42" i="2"/>
  <c r="AS585" i="2"/>
  <c r="AS662" i="2"/>
  <c r="AS200" i="2"/>
  <c r="AS45" i="2"/>
  <c r="AS472" i="2"/>
  <c r="AS344" i="2"/>
  <c r="AS210" i="2"/>
  <c r="AS687" i="2"/>
  <c r="AS668" i="2"/>
  <c r="AS570" i="2"/>
  <c r="AS486" i="2"/>
  <c r="AS66" i="2"/>
  <c r="AS31" i="2"/>
  <c r="AS572" i="2"/>
  <c r="AS447" i="2"/>
  <c r="AS324" i="2"/>
  <c r="AS524" i="2"/>
  <c r="AS330" i="2"/>
  <c r="AS267" i="2"/>
  <c r="AS408" i="2"/>
  <c r="AS569" i="2"/>
  <c r="AS328" i="2"/>
  <c r="AS618" i="2"/>
  <c r="AS26" i="2"/>
  <c r="AS149" i="2"/>
  <c r="AS566" i="2"/>
  <c r="AT711" i="2"/>
  <c r="AT657" i="2"/>
  <c r="AT574" i="2"/>
  <c r="AT707" i="2"/>
  <c r="AT284" i="2"/>
  <c r="AT686" i="2"/>
  <c r="AT317" i="2"/>
  <c r="AT357" i="2"/>
  <c r="AT97" i="2"/>
  <c r="AT351" i="2"/>
  <c r="AT132" i="2"/>
  <c r="AT100" i="2"/>
  <c r="AT223" i="2"/>
  <c r="AT652" i="2"/>
  <c r="AT61" i="2"/>
  <c r="AT519" i="2"/>
  <c r="AT30" i="2"/>
  <c r="AT153" i="2"/>
  <c r="AT25" i="2"/>
  <c r="AT669" i="2"/>
  <c r="AT325" i="2"/>
  <c r="AT355" i="2"/>
  <c r="AT207" i="2"/>
  <c r="AT241" i="2"/>
  <c r="AT613" i="2"/>
  <c r="AT14" i="2"/>
  <c r="AT27" i="2"/>
  <c r="AT126" i="2"/>
  <c r="AT598" i="2"/>
  <c r="AT244" i="2"/>
  <c r="AT525" i="2"/>
  <c r="AT705" i="2"/>
  <c r="AT47" i="2"/>
  <c r="AT220" i="2"/>
  <c r="AT303" i="2"/>
  <c r="AT123" i="2"/>
  <c r="AT262" i="2"/>
  <c r="AT69" i="2"/>
  <c r="AT64" i="2"/>
  <c r="AT276" i="2"/>
  <c r="AT721" i="2"/>
  <c r="AT49" i="2"/>
  <c r="AT75" i="2"/>
  <c r="AT628" i="2"/>
  <c r="AT573" i="2"/>
  <c r="AT202" i="2"/>
  <c r="AT87" i="2"/>
  <c r="AT381" i="2"/>
  <c r="AT44" i="2"/>
  <c r="AT257" i="2"/>
  <c r="AT41" i="2"/>
  <c r="AT235" i="2"/>
  <c r="AT12" i="2"/>
  <c r="AT309" i="2"/>
  <c r="AT458" i="2"/>
  <c r="AT637" i="2"/>
  <c r="AT95" i="2"/>
  <c r="AT660" i="2"/>
  <c r="AT384" i="2"/>
  <c r="AT535" i="2"/>
  <c r="AR512" i="2"/>
  <c r="AR188" i="2"/>
  <c r="AR571" i="2"/>
  <c r="AR509" i="2"/>
  <c r="AR239" i="2"/>
  <c r="AR103" i="2"/>
  <c r="AR159" i="2"/>
  <c r="AR321" i="2"/>
  <c r="AR394" i="2"/>
  <c r="AR474" i="2"/>
  <c r="AR500" i="2"/>
  <c r="AR537" i="2"/>
  <c r="AR4" i="2"/>
  <c r="AR7" i="2"/>
  <c r="AR59" i="2"/>
  <c r="AR336" i="2"/>
  <c r="AR122" i="2"/>
  <c r="AR260" i="2"/>
  <c r="AR563" i="2"/>
  <c r="AR301" i="2"/>
  <c r="AR411" i="2"/>
  <c r="AR379" i="2"/>
  <c r="AR272" i="2"/>
  <c r="AR583" i="2"/>
  <c r="AR371" i="2"/>
  <c r="AR21" i="2"/>
  <c r="AR601" i="2"/>
  <c r="AR192" i="2"/>
  <c r="AR16" i="2"/>
  <c r="AR43" i="2"/>
  <c r="AR5" i="2"/>
  <c r="AR108" i="2"/>
  <c r="AR479" i="2"/>
  <c r="AR433" i="2"/>
  <c r="AR342" i="2"/>
  <c r="AR183" i="2"/>
  <c r="AR170" i="2"/>
  <c r="AR130" i="2"/>
  <c r="AU711" i="2"/>
  <c r="AU657" i="2"/>
  <c r="AU574" i="2"/>
  <c r="AU707" i="2"/>
  <c r="AU284" i="2"/>
  <c r="AU686" i="2"/>
  <c r="AU317" i="2"/>
  <c r="AU357" i="2"/>
  <c r="AU97" i="2"/>
  <c r="AU351" i="2"/>
  <c r="AU132" i="2"/>
  <c r="AU100" i="2"/>
  <c r="AU223" i="2"/>
  <c r="AU652" i="2"/>
  <c r="AU61" i="2"/>
  <c r="AU519" i="2"/>
  <c r="AU30" i="2"/>
  <c r="AU153" i="2"/>
  <c r="AU25" i="2"/>
  <c r="AU669" i="2"/>
  <c r="AU325" i="2"/>
  <c r="AU124" i="2"/>
  <c r="AU355" i="2"/>
  <c r="AU207" i="2"/>
  <c r="AU241" i="2"/>
  <c r="AU613" i="2"/>
  <c r="AU14" i="2"/>
  <c r="AU27" i="2"/>
  <c r="AU126" i="2"/>
  <c r="AU598" i="2"/>
  <c r="AU244" i="2"/>
  <c r="AU525" i="2"/>
  <c r="AU705" i="2"/>
  <c r="AU123" i="2"/>
  <c r="AS304" i="2"/>
  <c r="AS145" i="2"/>
  <c r="AS10" i="2"/>
  <c r="AS102" i="2"/>
  <c r="AS335" i="2"/>
  <c r="AS643" i="2"/>
  <c r="AS609" i="2"/>
  <c r="AS437" i="2"/>
  <c r="AS298" i="2"/>
  <c r="AS319" i="2"/>
  <c r="AS449" i="2"/>
  <c r="AS430" i="2"/>
  <c r="AS93" i="2"/>
  <c r="AS258" i="2"/>
  <c r="AS620" i="2"/>
  <c r="AS185" i="2"/>
  <c r="AS542" i="2"/>
  <c r="AS450" i="2"/>
  <c r="AS378" i="2"/>
  <c r="AS189" i="2"/>
  <c r="AS181" i="2"/>
  <c r="AS256" i="2"/>
  <c r="AS278" i="2"/>
  <c r="AS148" i="2"/>
  <c r="AS294" i="2"/>
  <c r="AS86" i="2"/>
  <c r="AS405" i="2"/>
  <c r="AS150" i="2"/>
  <c r="AS237" i="2"/>
  <c r="AS247" i="2"/>
  <c r="AS559" i="2"/>
  <c r="AT665" i="2"/>
  <c r="AT713" i="2"/>
  <c r="AT619" i="2"/>
  <c r="AT716" i="2"/>
  <c r="AT567" i="2"/>
  <c r="AT590" i="2"/>
  <c r="AT595" i="2"/>
  <c r="AT558" i="2"/>
  <c r="AT300" i="2"/>
  <c r="AT422" i="2"/>
  <c r="AT730" i="2"/>
  <c r="AT591" i="2"/>
  <c r="AT341" i="2"/>
  <c r="AT131" i="2"/>
  <c r="AT295" i="2"/>
  <c r="AT514" i="2"/>
  <c r="AT616" i="2"/>
  <c r="AT273" i="2"/>
  <c r="AT634" i="2"/>
  <c r="AT513" i="2"/>
  <c r="AT13" i="2"/>
  <c r="AT172" i="2"/>
  <c r="AT315" i="2"/>
  <c r="AT263" i="2"/>
  <c r="AT629" i="2"/>
  <c r="AT83" i="2"/>
  <c r="AT310" i="2"/>
  <c r="AT642" i="2"/>
  <c r="AT37" i="2"/>
  <c r="AT510" i="2"/>
  <c r="AT383" i="2"/>
  <c r="AT186" i="2"/>
  <c r="AT487" i="2"/>
  <c r="AT36" i="2"/>
  <c r="AT441" i="2"/>
  <c r="AT226" i="2"/>
  <c r="AT152" i="2"/>
  <c r="AT96" i="2"/>
  <c r="AT446" i="2"/>
  <c r="AT554" i="2"/>
  <c r="AT536" i="2"/>
  <c r="AT533" i="2"/>
  <c r="AT521" i="2"/>
  <c r="AT356" i="2"/>
  <c r="AT568" i="2"/>
  <c r="AT610" i="2"/>
  <c r="AT592" i="2"/>
  <c r="AT142" i="2"/>
  <c r="AT238" i="2"/>
  <c r="AT173" i="2"/>
  <c r="AT227" i="2"/>
  <c r="AT101" i="2"/>
  <c r="AT332" i="2"/>
  <c r="AT51" i="2"/>
  <c r="AT162" i="2"/>
  <c r="AT352" i="2"/>
  <c r="AT171" i="2"/>
  <c r="AT8" i="2"/>
  <c r="AT531" i="2"/>
  <c r="AT115" i="2"/>
  <c r="AT386" i="2"/>
  <c r="AR306" i="2"/>
  <c r="AR233" i="2"/>
  <c r="AR693" i="2"/>
  <c r="AR261" i="2"/>
  <c r="AR39" i="2"/>
  <c r="AR109" i="2"/>
  <c r="AR391" i="2"/>
  <c r="AR231" i="2"/>
  <c r="AR412" i="2"/>
  <c r="AR349" i="2"/>
  <c r="AR38" i="2"/>
  <c r="AR416" i="2"/>
  <c r="AR385" i="2"/>
  <c r="AR489" i="2"/>
  <c r="AR365" i="2"/>
  <c r="AR129" i="2"/>
  <c r="AR177" i="2"/>
  <c r="AR323" i="2"/>
  <c r="AR431" i="2"/>
  <c r="AR664" i="2"/>
  <c r="AR190" i="2"/>
  <c r="AR121" i="2"/>
  <c r="AR160" i="2"/>
  <c r="AR134" i="2"/>
  <c r="AR91" i="2"/>
  <c r="AR50" i="2"/>
  <c r="AR168" i="2"/>
  <c r="AR454" i="2"/>
  <c r="AR194" i="2"/>
  <c r="AR604" i="2"/>
  <c r="AR29" i="2"/>
  <c r="AR77" i="2"/>
  <c r="AR243" i="2"/>
  <c r="AR515" i="2"/>
  <c r="AR259" i="2"/>
  <c r="AR234" i="2"/>
  <c r="AR82" i="2"/>
  <c r="AR353" i="2"/>
  <c r="AR89" i="2"/>
  <c r="AR164" i="2"/>
  <c r="AR602" i="2"/>
  <c r="AU665" i="2"/>
  <c r="AU713" i="2"/>
  <c r="AU619" i="2"/>
  <c r="AU716" i="2"/>
  <c r="AU567" i="2"/>
  <c r="AU590" i="2"/>
  <c r="AU595" i="2"/>
  <c r="AU558" i="2"/>
  <c r="AU300" i="2"/>
  <c r="AU422" i="2"/>
  <c r="AU730" i="2"/>
  <c r="AU591" i="2"/>
  <c r="AU341" i="2"/>
  <c r="AU131" i="2"/>
  <c r="AU295" i="2"/>
  <c r="AU514" i="2"/>
  <c r="AU616" i="2"/>
  <c r="AU273" i="2"/>
  <c r="AU634" i="2"/>
  <c r="AU513" i="2"/>
  <c r="AU13" i="2"/>
  <c r="AU172" i="2"/>
  <c r="AU315" i="2"/>
  <c r="AU263" i="2"/>
  <c r="AU629" i="2"/>
  <c r="AU83" i="2"/>
  <c r="AU310" i="2"/>
  <c r="AU642" i="2"/>
  <c r="AU37" i="2"/>
  <c r="AU510" i="2"/>
  <c r="AU383" i="2"/>
  <c r="AU186" i="2"/>
  <c r="AR392" i="2"/>
  <c r="AS495" i="2"/>
  <c r="AT688" i="2"/>
  <c r="AT658" i="2"/>
  <c r="AT638" i="2"/>
  <c r="AT512" i="2"/>
  <c r="AT640" i="2"/>
  <c r="AT188" i="2"/>
  <c r="AT410" i="2"/>
  <c r="AT318" i="2"/>
  <c r="AT571" i="2"/>
  <c r="AT509" i="2"/>
  <c r="AT239" i="2"/>
  <c r="AT103" i="2"/>
  <c r="AT159" i="2"/>
  <c r="AT321" i="2"/>
  <c r="AT394" i="2"/>
  <c r="AT474" i="2"/>
  <c r="AT511" i="2"/>
  <c r="AT500" i="2"/>
  <c r="AT593" i="2"/>
  <c r="AT169" i="2"/>
  <c r="AT471" i="2"/>
  <c r="AT636" i="2"/>
  <c r="AT537" i="2"/>
  <c r="AT4" i="2"/>
  <c r="AT682" i="2"/>
  <c r="AT476" i="2"/>
  <c r="AT7" i="2"/>
  <c r="AT59" i="2"/>
  <c r="AT695" i="2"/>
  <c r="AT428" i="2"/>
  <c r="AT147" i="2"/>
  <c r="AT677" i="2"/>
  <c r="AT336" i="2"/>
  <c r="AT586" i="2"/>
  <c r="AT122" i="2"/>
  <c r="AT260" i="2"/>
  <c r="AT563" i="2"/>
  <c r="AT301" i="2"/>
  <c r="AT411" i="2"/>
  <c r="AT379" i="2"/>
  <c r="AT272" i="2"/>
  <c r="AT583" i="2"/>
  <c r="AT216" i="2"/>
  <c r="AT371" i="2"/>
  <c r="AT92" i="2"/>
  <c r="AT21" i="2"/>
  <c r="AT523" i="2"/>
  <c r="AT601" i="2"/>
  <c r="AT192" i="2"/>
  <c r="AT16" i="2"/>
  <c r="AT43" i="2"/>
  <c r="AT582" i="2"/>
  <c r="AT5" i="2"/>
  <c r="AT108" i="2"/>
  <c r="AT479" i="2"/>
  <c r="AT433" i="2"/>
  <c r="AT206" i="2"/>
  <c r="AT342" i="2"/>
  <c r="AT183" i="2"/>
  <c r="AT170" i="2"/>
  <c r="AT130" i="2"/>
  <c r="AR493" i="2"/>
  <c r="AR547" i="2"/>
  <c r="AR286" i="2"/>
  <c r="AR113" i="2"/>
  <c r="AR71" i="2"/>
  <c r="AR366" i="2"/>
  <c r="AR236" i="2"/>
  <c r="AR80" i="2"/>
  <c r="AR198" i="2"/>
  <c r="AR133" i="2"/>
  <c r="AR461" i="2"/>
  <c r="AR104" i="2"/>
  <c r="AR388" i="2"/>
  <c r="AR253" i="2"/>
  <c r="AR414" i="2"/>
  <c r="AR305" i="2"/>
  <c r="AR200" i="2"/>
  <c r="AR45" i="2"/>
  <c r="AR344" i="2"/>
  <c r="AR668" i="2"/>
  <c r="AR570" i="2"/>
  <c r="AR486" i="2"/>
  <c r="AR66" i="2"/>
  <c r="AR572" i="2"/>
  <c r="AR517" i="2"/>
  <c r="AR324" i="2"/>
  <c r="AR524" i="2"/>
  <c r="AR267" i="2"/>
  <c r="AR569" i="2"/>
  <c r="AR328" i="2"/>
  <c r="AR149" i="2"/>
  <c r="AR566" i="2"/>
  <c r="AU688" i="2"/>
  <c r="AU658" i="2"/>
  <c r="AU638" i="2"/>
  <c r="AU512" i="2"/>
  <c r="AU640" i="2"/>
  <c r="AU188" i="2"/>
  <c r="AU410" i="2"/>
  <c r="AU318" i="2"/>
  <c r="AU571" i="2"/>
  <c r="AU509" i="2"/>
  <c r="AU239" i="2"/>
  <c r="AU103" i="2"/>
  <c r="AU159" i="2"/>
  <c r="AU321" i="2"/>
  <c r="AU394" i="2"/>
  <c r="AU474" i="2"/>
  <c r="AU511" i="2"/>
  <c r="AU500" i="2"/>
  <c r="AU593" i="2"/>
  <c r="AU169" i="2"/>
  <c r="AU471" i="2"/>
  <c r="AU636" i="2"/>
  <c r="AU537" i="2"/>
  <c r="AU4" i="2"/>
  <c r="AU682" i="2"/>
  <c r="AU476" i="2"/>
  <c r="AU7" i="2"/>
  <c r="AU59" i="2"/>
  <c r="AU695" i="2"/>
  <c r="AU428" i="2"/>
  <c r="AR357" i="2"/>
  <c r="AS715" i="2"/>
  <c r="AS67" i="2"/>
  <c r="AS546" i="2"/>
  <c r="AS492" i="2"/>
  <c r="AS143" i="2"/>
  <c r="AS646" i="2"/>
  <c r="AS455" i="2"/>
  <c r="AS62" i="2"/>
  <c r="AS112" i="2"/>
  <c r="AS84" i="2"/>
  <c r="AS396" i="2"/>
  <c r="AS659" i="2"/>
  <c r="AS360" i="2"/>
  <c r="AS443" i="2"/>
  <c r="AS17" i="2"/>
  <c r="AS719" i="2"/>
  <c r="AS187" i="2"/>
  <c r="AS370" i="2"/>
  <c r="AS179" i="2"/>
  <c r="AS403" i="2"/>
  <c r="AS266" i="2"/>
  <c r="AS417" i="2"/>
  <c r="AS491" i="2"/>
  <c r="AS217" i="2"/>
  <c r="AS53" i="2"/>
  <c r="AS334" i="2"/>
  <c r="AS316" i="2"/>
  <c r="AT723" i="2"/>
  <c r="AT734" i="2"/>
  <c r="AT434" i="2"/>
  <c r="AT306" i="2"/>
  <c r="AT156" i="2"/>
  <c r="AT462" i="2"/>
  <c r="AT233" i="2"/>
  <c r="AT548" i="2"/>
  <c r="AT710" i="2"/>
  <c r="AT706" i="2"/>
  <c r="AT271" i="2"/>
  <c r="AT679" i="2"/>
  <c r="AT693" i="2"/>
  <c r="AT261" i="2"/>
  <c r="AT482" i="2"/>
  <c r="AT39" i="2"/>
  <c r="AT109" i="2"/>
  <c r="AT435" i="2"/>
  <c r="AT391" i="2"/>
  <c r="AT231" i="2"/>
  <c r="AT412" i="2"/>
  <c r="AT349" i="2"/>
  <c r="AT38" i="2"/>
  <c r="AT416" i="2"/>
  <c r="AT385" i="2"/>
  <c r="AT516" i="2"/>
  <c r="AT489" i="2"/>
  <c r="AT365" i="2"/>
  <c r="AT129" i="2"/>
  <c r="AT177" i="2"/>
  <c r="AT323" i="2"/>
  <c r="AT431" i="2"/>
  <c r="AT664" i="2"/>
  <c r="AT470" i="2"/>
  <c r="AT190" i="2"/>
  <c r="AT460" i="2"/>
  <c r="AT121" i="2"/>
  <c r="AT160" i="2"/>
  <c r="AT134" i="2"/>
  <c r="AT91" i="2"/>
  <c r="AT708" i="2"/>
  <c r="AT50" i="2"/>
  <c r="AT168" i="2"/>
  <c r="AT647" i="2"/>
  <c r="AT454" i="2"/>
  <c r="AT194" i="2"/>
  <c r="AT604" i="2"/>
  <c r="AT29" i="2"/>
  <c r="AT77" i="2"/>
  <c r="AT243" i="2"/>
  <c r="AT515" i="2"/>
  <c r="AT259" i="2"/>
  <c r="AT54" i="2"/>
  <c r="AT234" i="2"/>
  <c r="AT82" i="2"/>
  <c r="AT353" i="2"/>
  <c r="AT55" i="2"/>
  <c r="AT89" i="2"/>
  <c r="AT164" i="2"/>
  <c r="AT684" i="2"/>
  <c r="AT602" i="2"/>
  <c r="AR60" i="2"/>
  <c r="AR643" i="2"/>
  <c r="AR88" i="2"/>
  <c r="AS232" i="2"/>
  <c r="AS246" i="2"/>
  <c r="AS670" i="2"/>
  <c r="AS250" i="2"/>
  <c r="AS116" i="2"/>
  <c r="AS584" i="2"/>
  <c r="AS224" i="2"/>
  <c r="AS144" i="2"/>
  <c r="AS94" i="2"/>
  <c r="AS32" i="2"/>
  <c r="AS579" i="2"/>
  <c r="AS20" i="2"/>
  <c r="AS221" i="2"/>
  <c r="AS314" i="2"/>
  <c r="AS285" i="2"/>
  <c r="AS488" i="2"/>
  <c r="AS208" i="2"/>
  <c r="AS297" i="2"/>
  <c r="AS180" i="2"/>
  <c r="AS499" i="2"/>
  <c r="AS439" i="2"/>
  <c r="AS550" i="2"/>
  <c r="AS562" i="2"/>
  <c r="AS163" i="2"/>
  <c r="AS639" i="2"/>
  <c r="AS501" i="2"/>
  <c r="AS199" i="2"/>
  <c r="AS196" i="2"/>
  <c r="AS291" i="2"/>
  <c r="AS56" i="2"/>
  <c r="AS338" i="2"/>
  <c r="AT729" i="2"/>
  <c r="AT725" i="2"/>
  <c r="AT666" i="2"/>
  <c r="AT493" i="2"/>
  <c r="AT703" i="2"/>
  <c r="AT547" i="2"/>
  <c r="AT286" i="2"/>
  <c r="AT113" i="2"/>
  <c r="AT588" i="2"/>
  <c r="AT372" i="2"/>
  <c r="AT633" i="2"/>
  <c r="AT401" i="2"/>
  <c r="AT71" i="2"/>
  <c r="AT366" i="2"/>
  <c r="AT438" i="2"/>
  <c r="AT236" i="2"/>
  <c r="AT645" i="2"/>
  <c r="AT80" i="2"/>
  <c r="AT198" i="2"/>
  <c r="AT733" i="2"/>
  <c r="AT133" i="2"/>
  <c r="AT674" i="2"/>
  <c r="AT461" i="2"/>
  <c r="AT543" i="2"/>
  <c r="AT104" i="2"/>
  <c r="AT345" i="2"/>
  <c r="AT184" i="2"/>
  <c r="AT589" i="2"/>
  <c r="AT388" i="2"/>
  <c r="AT253" i="2"/>
  <c r="AT414" i="2"/>
  <c r="AT611" i="2"/>
  <c r="AT305" i="2"/>
  <c r="AT42" i="2"/>
  <c r="AT585" i="2"/>
  <c r="AT662" i="2"/>
  <c r="AT200" i="2"/>
  <c r="AT45" i="2"/>
  <c r="AT472" i="2"/>
  <c r="AT344" i="2"/>
  <c r="AT210" i="2"/>
  <c r="AT687" i="2"/>
  <c r="AT668" i="2"/>
  <c r="AT570" i="2"/>
  <c r="AT486" i="2"/>
  <c r="AT66" i="2"/>
  <c r="AT31" i="2"/>
  <c r="AT572" i="2"/>
  <c r="AT517" i="2"/>
  <c r="AT690" i="2"/>
  <c r="AT447" i="2"/>
  <c r="AT324" i="2"/>
  <c r="AT524" i="2"/>
  <c r="AT330" i="2"/>
  <c r="AT267" i="2"/>
  <c r="AT408" i="2"/>
  <c r="AT569" i="2"/>
  <c r="AT328" i="2"/>
  <c r="AT618" i="2"/>
  <c r="AT26" i="2"/>
  <c r="AT149" i="2"/>
  <c r="AT566" i="2"/>
  <c r="AR596" i="2"/>
  <c r="AR614" i="2"/>
  <c r="AR393" i="2"/>
  <c r="AR419" i="2"/>
  <c r="AR312" i="2"/>
  <c r="AR631" i="2"/>
  <c r="AR339" i="2"/>
  <c r="AR480" i="2"/>
  <c r="AR52" i="2"/>
  <c r="AR161" i="2"/>
  <c r="AR477" i="2"/>
  <c r="AR114" i="2"/>
  <c r="AR225" i="2"/>
  <c r="AR22" i="2"/>
  <c r="AR448" i="2"/>
  <c r="AR299" i="2"/>
  <c r="AR577" i="2"/>
  <c r="AR57" i="2"/>
  <c r="AR255" i="2"/>
  <c r="AR553" i="2"/>
  <c r="AR34" i="2"/>
  <c r="AR151" i="2"/>
  <c r="AR166" i="2"/>
  <c r="AR502" i="2"/>
  <c r="AR218" i="2"/>
  <c r="AR2" i="2"/>
  <c r="AR242" i="2"/>
  <c r="AR375" i="2"/>
  <c r="AR165" i="2"/>
  <c r="AR136" i="2"/>
  <c r="AR409" i="2"/>
  <c r="AR495" i="2"/>
  <c r="AU729" i="2"/>
  <c r="AU725" i="2"/>
  <c r="AU666" i="2"/>
  <c r="AU493" i="2"/>
  <c r="AU703" i="2"/>
  <c r="AU547" i="2"/>
  <c r="AU286" i="2"/>
  <c r="AU113" i="2"/>
  <c r="AU588" i="2"/>
  <c r="AU372" i="2"/>
  <c r="AU633" i="2"/>
  <c r="AU401" i="2"/>
  <c r="AU71" i="2"/>
  <c r="AU366" i="2"/>
  <c r="AU438" i="2"/>
  <c r="AU236" i="2"/>
  <c r="AU645" i="2"/>
  <c r="AU80" i="2"/>
  <c r="AU198" i="2"/>
  <c r="AU733" i="2"/>
  <c r="AU133" i="2"/>
  <c r="AU674" i="2"/>
  <c r="AU461" i="2"/>
  <c r="AU543" i="2"/>
  <c r="AU104" i="2"/>
  <c r="AU345" i="2"/>
  <c r="AR135" i="2"/>
  <c r="AT689" i="2"/>
  <c r="AT644" i="2"/>
  <c r="AT530" i="2"/>
  <c r="AT230" i="2"/>
  <c r="AT288" i="2"/>
  <c r="AT507" i="2"/>
  <c r="AT212" i="2"/>
  <c r="AT138" i="2"/>
  <c r="AT735" i="2"/>
  <c r="AT681" i="2"/>
  <c r="AT289" i="2"/>
  <c r="AT478" i="2"/>
  <c r="AT140" i="2"/>
  <c r="AT423" i="2"/>
  <c r="AT508" i="2"/>
  <c r="AT675" i="2"/>
  <c r="AT575" i="2"/>
  <c r="AT468" i="2"/>
  <c r="AT398" i="2"/>
  <c r="AT498" i="2"/>
  <c r="AT701" i="2"/>
  <c r="AT680" i="2"/>
  <c r="AT346" i="2"/>
  <c r="AT60" i="2"/>
  <c r="AT369" i="2"/>
  <c r="AT155" i="2"/>
  <c r="AT656" i="2"/>
  <c r="AT254" i="2"/>
  <c r="AT72" i="2"/>
  <c r="AT178" i="2"/>
  <c r="AT158" i="2"/>
  <c r="AT304" i="2"/>
  <c r="AT145" i="2"/>
  <c r="AT10" i="2"/>
  <c r="AT102" i="2"/>
  <c r="AT335" i="2"/>
  <c r="AT643" i="2"/>
  <c r="AT609" i="2"/>
  <c r="AT437" i="2"/>
  <c r="AT298" i="2"/>
  <c r="AT319" i="2"/>
  <c r="AT449" i="2"/>
  <c r="AT430" i="2"/>
  <c r="AT93" i="2"/>
  <c r="AT258" i="2"/>
  <c r="AT620" i="2"/>
  <c r="AT185" i="2"/>
  <c r="AT542" i="2"/>
  <c r="AT450" i="2"/>
  <c r="AT378" i="2"/>
  <c r="AT189" i="2"/>
  <c r="AT181" i="2"/>
  <c r="AT256" i="2"/>
  <c r="AT278" i="2"/>
  <c r="AT148" i="2"/>
  <c r="AT294" i="2"/>
  <c r="AT86" i="2"/>
  <c r="AT405" i="2"/>
  <c r="AT150" i="2"/>
  <c r="AT237" i="2"/>
  <c r="AT247" i="2"/>
  <c r="AT559" i="2"/>
  <c r="AR600" i="2"/>
  <c r="AR402" i="2"/>
  <c r="AR527" i="2"/>
  <c r="AR560" i="2"/>
  <c r="AR348" i="2"/>
  <c r="AR496" i="2"/>
  <c r="AR363" i="2"/>
  <c r="AR204" i="2"/>
  <c r="AR539" i="2"/>
  <c r="AR406" i="2"/>
  <c r="AR451" i="2"/>
  <c r="AR18" i="2"/>
  <c r="AR11" i="2"/>
  <c r="AR313" i="2"/>
  <c r="AR105" i="2"/>
  <c r="AR296" i="2"/>
  <c r="AR350" i="2"/>
  <c r="AR67" i="2"/>
  <c r="AR85" i="2"/>
  <c r="AR455" i="2"/>
  <c r="AR62" i="2"/>
  <c r="AR84" i="2"/>
  <c r="AR17" i="2"/>
  <c r="AR187" i="2"/>
  <c r="AR370" i="2"/>
  <c r="AR179" i="2"/>
  <c r="AR266" i="2"/>
  <c r="AR417" i="2"/>
  <c r="AR334" i="2"/>
  <c r="AR316" i="2"/>
  <c r="AU689" i="2"/>
  <c r="AU644" i="2"/>
  <c r="AU530" i="2"/>
  <c r="AU230" i="2"/>
  <c r="AU288" i="2"/>
  <c r="AU507" i="2"/>
  <c r="AU212" i="2"/>
  <c r="AU138" i="2"/>
  <c r="AU735" i="2"/>
  <c r="AU681" i="2"/>
  <c r="AU289" i="2"/>
  <c r="AU478" i="2"/>
  <c r="AU140" i="2"/>
  <c r="AU423" i="2"/>
  <c r="AU508" i="2"/>
  <c r="AU675" i="2"/>
  <c r="AU575" i="2"/>
  <c r="AU468" i="2"/>
  <c r="AU398" i="2"/>
  <c r="AU498" i="2"/>
  <c r="AU701" i="2"/>
  <c r="AU680" i="2"/>
  <c r="AU346" i="2"/>
  <c r="AU60" i="2"/>
  <c r="AU369" i="2"/>
  <c r="AU155" i="2"/>
  <c r="AU656" i="2"/>
  <c r="AU254" i="2"/>
  <c r="AU72" i="2"/>
  <c r="AU178" i="2"/>
  <c r="AU158" i="2"/>
  <c r="AU304" i="2"/>
  <c r="AU145" i="2"/>
  <c r="AU10" i="2"/>
  <c r="AU102" i="2"/>
  <c r="AU335" i="2"/>
  <c r="AU643" i="2"/>
  <c r="AU609" i="2"/>
  <c r="AU437" i="2"/>
  <c r="AU298" i="2"/>
  <c r="AU319" i="2"/>
  <c r="AU449" i="2"/>
  <c r="AU430" i="2"/>
  <c r="AU93" i="2"/>
  <c r="AU258" i="2"/>
  <c r="AU620" i="2"/>
  <c r="AU185" i="2"/>
  <c r="AU542" i="2"/>
  <c r="AU450" i="2"/>
  <c r="AU378" i="2"/>
  <c r="AU189" i="2"/>
  <c r="AU181" i="2"/>
  <c r="AU256" i="2"/>
  <c r="AU278" i="2"/>
  <c r="AU148" i="2"/>
  <c r="AU294" i="2"/>
  <c r="AU86" i="2"/>
  <c r="AU405" i="2"/>
  <c r="AU150" i="2"/>
  <c r="AU237" i="2"/>
  <c r="AU247" i="2"/>
  <c r="AU559" i="2"/>
  <c r="AU147" i="2"/>
  <c r="AU677" i="2"/>
  <c r="AU336" i="2"/>
  <c r="AU586" i="2"/>
  <c r="AU122" i="2"/>
  <c r="AU260" i="2"/>
  <c r="AU563" i="2"/>
  <c r="AU301" i="2"/>
  <c r="AU411" i="2"/>
  <c r="AU379" i="2"/>
  <c r="AU272" i="2"/>
  <c r="AU583" i="2"/>
  <c r="AU216" i="2"/>
  <c r="AU371" i="2"/>
  <c r="AU92" i="2"/>
  <c r="AU21" i="2"/>
  <c r="AU523" i="2"/>
  <c r="AU601" i="2"/>
  <c r="AU192" i="2"/>
  <c r="AU16" i="2"/>
  <c r="AU43" i="2"/>
  <c r="AU582" i="2"/>
  <c r="AU5" i="2"/>
  <c r="AU108" i="2"/>
  <c r="AU479" i="2"/>
  <c r="AU433" i="2"/>
  <c r="AU206" i="2"/>
  <c r="AU342" i="2"/>
  <c r="AU183" i="2"/>
  <c r="AU170" i="2"/>
  <c r="AU130" i="2"/>
  <c r="AR530" i="2"/>
  <c r="AR230" i="2"/>
  <c r="AR288" i="2"/>
  <c r="AR507" i="2"/>
  <c r="AR212" i="2"/>
  <c r="AR138" i="2"/>
  <c r="AR140" i="2"/>
  <c r="AR575" i="2"/>
  <c r="AR398" i="2"/>
  <c r="AR498" i="2"/>
  <c r="AR346" i="2"/>
  <c r="AR369" i="2"/>
  <c r="AR155" i="2"/>
  <c r="AR254" i="2"/>
  <c r="AR72" i="2"/>
  <c r="AR158" i="2"/>
  <c r="AR145" i="2"/>
  <c r="AR10" i="2"/>
  <c r="AR335" i="2"/>
  <c r="AR437" i="2"/>
  <c r="AR319" i="2"/>
  <c r="AR449" i="2"/>
  <c r="AR430" i="2"/>
  <c r="AR93" i="2"/>
  <c r="AR258" i="2"/>
  <c r="AR378" i="2"/>
  <c r="AR189" i="2"/>
  <c r="AR181" i="2"/>
  <c r="AR278" i="2"/>
  <c r="AR148" i="2"/>
  <c r="AR86" i="2"/>
  <c r="AR405" i="2"/>
  <c r="AR237" i="2"/>
  <c r="AR247" i="2"/>
  <c r="AU723" i="2"/>
  <c r="AU734" i="2"/>
  <c r="AU434" i="2"/>
  <c r="AU306" i="2"/>
  <c r="AU156" i="2"/>
  <c r="AU462" i="2"/>
  <c r="AU233" i="2"/>
  <c r="AU548" i="2"/>
  <c r="AU710" i="2"/>
  <c r="AU706" i="2"/>
  <c r="AU271" i="2"/>
  <c r="AU679" i="2"/>
  <c r="AU693" i="2"/>
  <c r="AU261" i="2"/>
  <c r="AU482" i="2"/>
  <c r="AU39" i="2"/>
  <c r="AU109" i="2"/>
  <c r="AU435" i="2"/>
  <c r="AU391" i="2"/>
  <c r="AU231" i="2"/>
  <c r="AU412" i="2"/>
  <c r="AU349" i="2"/>
  <c r="AU38" i="2"/>
  <c r="AU416" i="2"/>
  <c r="AU385" i="2"/>
  <c r="AU516" i="2"/>
  <c r="AU489" i="2"/>
  <c r="AU365" i="2"/>
  <c r="AU129" i="2"/>
  <c r="AU177" i="2"/>
  <c r="AU323" i="2"/>
  <c r="AU431" i="2"/>
  <c r="AU664" i="2"/>
  <c r="AU184" i="2"/>
  <c r="AU589" i="2"/>
  <c r="AU388" i="2"/>
  <c r="AU253" i="2"/>
  <c r="AU414" i="2"/>
  <c r="AU611" i="2"/>
  <c r="AU305" i="2"/>
  <c r="AU42" i="2"/>
  <c r="AU585" i="2"/>
  <c r="AU662" i="2"/>
  <c r="AU200" i="2"/>
  <c r="AU45" i="2"/>
  <c r="AU472" i="2"/>
  <c r="AU344" i="2"/>
  <c r="AU210" i="2"/>
  <c r="AU687" i="2"/>
  <c r="AU668" i="2"/>
  <c r="AU570" i="2"/>
  <c r="AU486" i="2"/>
  <c r="AU66" i="2"/>
  <c r="AU31" i="2"/>
  <c r="AU572" i="2"/>
  <c r="AU517" i="2"/>
  <c r="AU690" i="2"/>
  <c r="AU447" i="2"/>
  <c r="AU324" i="2"/>
  <c r="AU524" i="2"/>
  <c r="AU330" i="2"/>
  <c r="AU267" i="2"/>
  <c r="AU408" i="2"/>
  <c r="AU569" i="2"/>
  <c r="AU328" i="2"/>
  <c r="AU618" i="2"/>
  <c r="AU26" i="2"/>
  <c r="AU149" i="2"/>
  <c r="AU566" i="2"/>
  <c r="AU225" i="2"/>
  <c r="AU281" i="2"/>
  <c r="AU222" i="2"/>
  <c r="AU22" i="2"/>
  <c r="AU119" i="2"/>
  <c r="AU448" i="2"/>
  <c r="AU299" i="2"/>
  <c r="AU577" i="2"/>
  <c r="AU329" i="2"/>
  <c r="AU57" i="2"/>
  <c r="AU464" i="2"/>
  <c r="AU255" i="2"/>
  <c r="AU553" i="2"/>
  <c r="AU277" i="2"/>
  <c r="AU34" i="2"/>
  <c r="AU581" i="2"/>
  <c r="AU151" i="2"/>
  <c r="AU166" i="2"/>
  <c r="AU544" i="2"/>
  <c r="AU502" i="2"/>
  <c r="AU552" i="2"/>
  <c r="AU400" i="2"/>
  <c r="AU218" i="2"/>
  <c r="AU632" i="2"/>
  <c r="AU2" i="2"/>
  <c r="AU242" i="2"/>
  <c r="AU375" i="2"/>
  <c r="AU700" i="2"/>
  <c r="AU211" i="2"/>
  <c r="AU48" i="2"/>
  <c r="AU320" i="2"/>
  <c r="AU165" i="2"/>
  <c r="AU136" i="2"/>
  <c r="AU578" i="2"/>
  <c r="AU663" i="2"/>
  <c r="AU409" i="2"/>
  <c r="AU495" i="2"/>
  <c r="AU600" i="2"/>
  <c r="AU556" i="2"/>
  <c r="AU402" i="2"/>
  <c r="AU527" i="2"/>
  <c r="AU560" i="2"/>
  <c r="AU348" i="2"/>
  <c r="AU308" i="2"/>
  <c r="AU496" i="2"/>
  <c r="AU576" i="2"/>
  <c r="AU538" i="2"/>
  <c r="AU270" i="2"/>
  <c r="AU698" i="2"/>
  <c r="AU672" i="2"/>
  <c r="AU363" i="2"/>
  <c r="AU204" i="2"/>
  <c r="AU539" i="2"/>
  <c r="AU358" i="2"/>
  <c r="AU406" i="2"/>
  <c r="AU451" i="2"/>
  <c r="AU418" i="2"/>
  <c r="AU497" i="2"/>
  <c r="AU380" i="2"/>
  <c r="AU18" i="2"/>
  <c r="AU389" i="2"/>
  <c r="AU11" i="2"/>
  <c r="AU313" i="2"/>
  <c r="AU213" i="2"/>
  <c r="AU105" i="2"/>
  <c r="AU296" i="2"/>
  <c r="AU694" i="2"/>
  <c r="AU350" i="2"/>
  <c r="AR671" i="2"/>
  <c r="AR541" i="2"/>
  <c r="AR420" i="2"/>
  <c r="AR580" i="2"/>
  <c r="AR240" i="2"/>
  <c r="AR40" i="2"/>
  <c r="AR528" i="2"/>
  <c r="AR287" i="2"/>
  <c r="AR98" i="2"/>
  <c r="AR193" i="2"/>
  <c r="AR110" i="2"/>
  <c r="AR117" i="2"/>
  <c r="AR137" i="2"/>
  <c r="AR19" i="2"/>
  <c r="AR125" i="2"/>
  <c r="AR46" i="2"/>
  <c r="AR203" i="2"/>
  <c r="AR331" i="2"/>
  <c r="AR293" i="2"/>
  <c r="AR327" i="2"/>
  <c r="AR182" i="2"/>
  <c r="AR215" i="2"/>
  <c r="AR606" i="2"/>
  <c r="AR275" i="2"/>
  <c r="AR475" i="2"/>
  <c r="AR157" i="2"/>
  <c r="AR9" i="2"/>
  <c r="AR473" i="2"/>
  <c r="AR307" i="2"/>
  <c r="AR522" i="2"/>
  <c r="AR28" i="2"/>
  <c r="AR127" i="2"/>
  <c r="AR667" i="2"/>
  <c r="AR526" i="2"/>
  <c r="AU626" i="2"/>
  <c r="AU714" i="2"/>
  <c r="AU722" i="2"/>
  <c r="AU387" i="2"/>
  <c r="AU466" i="2"/>
  <c r="AU453" i="2"/>
  <c r="AU561" i="2"/>
  <c r="AU377" i="2"/>
  <c r="AU594" i="2"/>
  <c r="AU608" i="2"/>
  <c r="AU139" i="2"/>
  <c r="AU99" i="2"/>
  <c r="AU650" i="2"/>
  <c r="AU274" i="2"/>
  <c r="AU74" i="2"/>
  <c r="AU70" i="2"/>
  <c r="AU269" i="2"/>
  <c r="AU282" i="2"/>
  <c r="AU373" i="2"/>
  <c r="AU23" i="2"/>
  <c r="AU615" i="2"/>
  <c r="AU627" i="2"/>
  <c r="AU141" i="2"/>
  <c r="AU361" i="2"/>
  <c r="AU120" i="2"/>
  <c r="AU731" i="2"/>
  <c r="AU469" i="2"/>
  <c r="AU232" i="2"/>
  <c r="AU246" i="2"/>
  <c r="AU670" i="2"/>
  <c r="AU250" i="2"/>
  <c r="AR382" i="2"/>
  <c r="AR484" i="2"/>
  <c r="AR79" i="2"/>
  <c r="AR347" i="2"/>
  <c r="AR504" i="2"/>
  <c r="AR76" i="2"/>
  <c r="AR209" i="2"/>
  <c r="AR444" i="2"/>
  <c r="AR68" i="2"/>
  <c r="AR280" i="2"/>
  <c r="AR283" i="2"/>
  <c r="AR197" i="2"/>
  <c r="AR432" i="2"/>
  <c r="AR128" i="2"/>
  <c r="AR421" i="2"/>
  <c r="AR551" i="2"/>
  <c r="AR174" i="2"/>
  <c r="AR692" i="2"/>
  <c r="AR252" i="2"/>
  <c r="AR6" i="2"/>
  <c r="AR265" i="2"/>
  <c r="AR376" i="2"/>
  <c r="AR545" i="2"/>
  <c r="AR322" i="2"/>
  <c r="AR622" i="2"/>
  <c r="AR503" i="2"/>
  <c r="AR404" i="2"/>
  <c r="AR251" i="2"/>
  <c r="AR397" i="2"/>
  <c r="AR290" i="2"/>
  <c r="AR228" i="2"/>
  <c r="AR399" i="2"/>
  <c r="AR607" i="2"/>
  <c r="AR3" i="2"/>
  <c r="AR442" i="2"/>
  <c r="AR118" i="2"/>
  <c r="AU724" i="2"/>
  <c r="AU691" i="2"/>
  <c r="AU717" i="2"/>
  <c r="AU540" i="2"/>
  <c r="AU436" i="2"/>
  <c r="AU603" i="2"/>
  <c r="AU555" i="2"/>
  <c r="AU343" i="2"/>
  <c r="AU264" i="2"/>
  <c r="AU154" i="2"/>
  <c r="AU704" i="2"/>
  <c r="AU58" i="2"/>
  <c r="AU111" i="2"/>
  <c r="AU720" i="2"/>
  <c r="AU33" i="2"/>
  <c r="AU268" i="2"/>
  <c r="AU78" i="2"/>
  <c r="AU597" i="2"/>
  <c r="AU205" i="2"/>
  <c r="AU415" i="2"/>
  <c r="AU485" i="2"/>
  <c r="AU549" i="2"/>
  <c r="AU426" i="2"/>
  <c r="AU727" i="2"/>
  <c r="AU429" i="2"/>
  <c r="AU65" i="2"/>
  <c r="AU214" i="2"/>
  <c r="AU367" i="2"/>
  <c r="AU24" i="2"/>
  <c r="AU364" i="2"/>
  <c r="AU106" i="2"/>
  <c r="AU532" i="2"/>
  <c r="AU481" i="2"/>
  <c r="AR132" i="2"/>
  <c r="AR100" i="2"/>
  <c r="AR223" i="2"/>
  <c r="AR61" i="2"/>
  <c r="AR519" i="2"/>
  <c r="AR124" i="2"/>
  <c r="AR355" i="2"/>
  <c r="AR207" i="2"/>
  <c r="AR241" i="2"/>
  <c r="AR14" i="2"/>
  <c r="AR27" i="2"/>
  <c r="AR244" i="2"/>
  <c r="AR705" i="2"/>
  <c r="AR220" i="2"/>
  <c r="AR303" i="2"/>
  <c r="AR123" i="2"/>
  <c r="AR262" i="2"/>
  <c r="AR69" i="2"/>
  <c r="AR64" i="2"/>
  <c r="AR49" i="2"/>
  <c r="AR573" i="2"/>
  <c r="AR202" i="2"/>
  <c r="AR87" i="2"/>
  <c r="AR44" i="2"/>
  <c r="AR257" i="2"/>
  <c r="AR41" i="2"/>
  <c r="AR235" i="2"/>
  <c r="AR12" i="2"/>
  <c r="AR309" i="2"/>
  <c r="AR458" i="2"/>
  <c r="AR637" i="2"/>
  <c r="AR95" i="2"/>
  <c r="AR535" i="2"/>
  <c r="AU671" i="2"/>
  <c r="AU617" i="2"/>
  <c r="AU621" i="2"/>
  <c r="AU678" i="2"/>
  <c r="AU541" i="2"/>
  <c r="AU420" i="2"/>
  <c r="AU728" i="2"/>
  <c r="AU653" i="2"/>
  <c r="AU697" i="2"/>
  <c r="AU240" i="2"/>
  <c r="AU506" i="2"/>
  <c r="AU676" i="2"/>
  <c r="AU40" i="2"/>
  <c r="AU292" i="2"/>
  <c r="AU490" i="2"/>
  <c r="AU229" i="2"/>
  <c r="AU599" i="2"/>
  <c r="AU696" i="2"/>
  <c r="AU528" i="2"/>
  <c r="AU605" i="2"/>
  <c r="AU463" i="2"/>
  <c r="AU287" i="2"/>
  <c r="AU98" i="2"/>
  <c r="AU683" i="2"/>
  <c r="AU612" i="2"/>
  <c r="AU193" i="2"/>
  <c r="AU195" i="2"/>
  <c r="AU110" i="2"/>
  <c r="AU117" i="2"/>
  <c r="AU505" i="2"/>
  <c r="AU137" i="2"/>
  <c r="AU470" i="2"/>
  <c r="AU190" i="2"/>
  <c r="AU460" i="2"/>
  <c r="AU121" i="2"/>
  <c r="AU160" i="2"/>
  <c r="AU134" i="2"/>
  <c r="AU91" i="2"/>
  <c r="AU708" i="2"/>
  <c r="AU50" i="2"/>
  <c r="AU168" i="2"/>
  <c r="AU647" i="2"/>
  <c r="AU454" i="2"/>
  <c r="AU194" i="2"/>
  <c r="AU604" i="2"/>
  <c r="AU29" i="2"/>
  <c r="AU77" i="2"/>
  <c r="AU243" i="2"/>
  <c r="AU515" i="2"/>
  <c r="AU259" i="2"/>
  <c r="AU54" i="2"/>
  <c r="AU234" i="2"/>
  <c r="AU82" i="2"/>
  <c r="AU353" i="2"/>
  <c r="AU55" i="2"/>
  <c r="AU89" i="2"/>
  <c r="AU164" i="2"/>
  <c r="AU684" i="2"/>
  <c r="AU602" i="2"/>
  <c r="AU494" i="2"/>
  <c r="AU715" i="2"/>
  <c r="AU67" i="2"/>
  <c r="AU546" i="2"/>
  <c r="AU492" i="2"/>
  <c r="AU85" i="2"/>
  <c r="AU143" i="2"/>
  <c r="AU646" i="2"/>
  <c r="AU455" i="2"/>
  <c r="AU62" i="2"/>
  <c r="AU112" i="2"/>
  <c r="AU84" i="2"/>
  <c r="AU396" i="2"/>
  <c r="AU659" i="2"/>
  <c r="AU360" i="2"/>
  <c r="AU443" i="2"/>
  <c r="AU17" i="2"/>
  <c r="AU719" i="2"/>
  <c r="AU187" i="2"/>
  <c r="AU370" i="2"/>
  <c r="AU179" i="2"/>
  <c r="AU403" i="2"/>
  <c r="AU266" i="2"/>
  <c r="AU417" i="2"/>
  <c r="AU491" i="2"/>
  <c r="AU217" i="2"/>
  <c r="AU53" i="2"/>
  <c r="AU334" i="2"/>
  <c r="AU316" i="2"/>
  <c r="AU116" i="2"/>
  <c r="AU584" i="2"/>
  <c r="AU224" i="2"/>
  <c r="AU144" i="2"/>
  <c r="AU94" i="2"/>
  <c r="AU32" i="2"/>
  <c r="AU579" i="2"/>
  <c r="AU20" i="2"/>
  <c r="AU221" i="2"/>
  <c r="AU314" i="2"/>
  <c r="AU285" i="2"/>
  <c r="AU488" i="2"/>
  <c r="AU208" i="2"/>
  <c r="AU297" i="2"/>
  <c r="AU180" i="2"/>
  <c r="AU499" i="2"/>
  <c r="AU359" i="2"/>
  <c r="AU439" i="2"/>
  <c r="AU550" i="2"/>
  <c r="AU562" i="2"/>
  <c r="AU163" i="2"/>
  <c r="AU639" i="2"/>
  <c r="AU501" i="2"/>
  <c r="AU199" i="2"/>
  <c r="AU196" i="2"/>
  <c r="AU291" i="2"/>
  <c r="AU655" i="2"/>
  <c r="AU56" i="2"/>
  <c r="AU338" i="2"/>
  <c r="AU73" i="2"/>
  <c r="AU407" i="2"/>
  <c r="AU63" i="2"/>
  <c r="AU440" i="2"/>
  <c r="AU302" i="2"/>
  <c r="AU709" i="2"/>
  <c r="AU565" i="2"/>
  <c r="AU354" i="2"/>
  <c r="AU15" i="2"/>
  <c r="AU529" i="2"/>
  <c r="AU248" i="2"/>
  <c r="AU245" i="2"/>
  <c r="AU452" i="2"/>
  <c r="AU333" i="2"/>
  <c r="AU167" i="2"/>
  <c r="AU465" i="2"/>
  <c r="AU107" i="2"/>
  <c r="AU249" i="2"/>
  <c r="AU279" i="2"/>
  <c r="AU146" i="2"/>
  <c r="AU311" i="2"/>
  <c r="AU362" i="2"/>
  <c r="AU201" i="2"/>
  <c r="AU219" i="2"/>
  <c r="AU390" i="2"/>
  <c r="AU445" i="2"/>
  <c r="AU90" i="2"/>
  <c r="AU587" i="2"/>
  <c r="AU19" i="2"/>
  <c r="AU649" i="2"/>
  <c r="AU125" i="2"/>
  <c r="AU340" i="2"/>
  <c r="AU46" i="2"/>
  <c r="AU520" i="2"/>
  <c r="AU203" i="2"/>
  <c r="AU331" i="2"/>
  <c r="AU176" i="2"/>
  <c r="AU293" i="2"/>
  <c r="AU327" i="2"/>
  <c r="AU182" i="2"/>
  <c r="AU215" i="2"/>
  <c r="AU661" i="2"/>
  <c r="AU534" i="2"/>
  <c r="AU606" i="2"/>
  <c r="AU81" i="2"/>
  <c r="AU275" i="2"/>
  <c r="AU475" i="2"/>
  <c r="AU427" i="2"/>
  <c r="AU157" i="2"/>
  <c r="AU9" i="2"/>
  <c r="AU473" i="2"/>
  <c r="AU307" i="2"/>
  <c r="AU522" i="2"/>
  <c r="AU28" i="2"/>
  <c r="AU127" i="2"/>
  <c r="AU667" i="2"/>
  <c r="AU526" i="2"/>
  <c r="AU6" i="2"/>
  <c r="AU265" i="2"/>
  <c r="AU376" i="2"/>
  <c r="AU545" i="2"/>
  <c r="AU322" i="2"/>
  <c r="AU622" i="2"/>
  <c r="AU395" i="2"/>
  <c r="AU503" i="2"/>
  <c r="AU404" i="2"/>
  <c r="AU413" i="2"/>
  <c r="AU654" i="2"/>
  <c r="AU251" i="2"/>
  <c r="AU191" i="2"/>
  <c r="AU397" i="2"/>
  <c r="AU290" i="2"/>
  <c r="AU228" i="2"/>
  <c r="AU399" i="2"/>
  <c r="AU607" i="2"/>
  <c r="AU3" i="2"/>
  <c r="AU442" i="2"/>
  <c r="AU118" i="2"/>
  <c r="AU564" i="2"/>
  <c r="AU337" i="2"/>
  <c r="AU483" i="2"/>
  <c r="AU326" i="2"/>
  <c r="AU47" i="2"/>
  <c r="AU220" i="2"/>
  <c r="AU303" i="2"/>
  <c r="AU262" i="2"/>
  <c r="AU69" i="2"/>
  <c r="AU64" i="2"/>
  <c r="AU276" i="2"/>
  <c r="AU721" i="2"/>
  <c r="AU49" i="2"/>
  <c r="AU75" i="2"/>
  <c r="AU628" i="2"/>
  <c r="AU573" i="2"/>
  <c r="AU202" i="2"/>
  <c r="AU87" i="2"/>
  <c r="AU381" i="2"/>
  <c r="AU44" i="2"/>
  <c r="AU257" i="2"/>
  <c r="AU41" i="2"/>
  <c r="AU235" i="2"/>
  <c r="AU12" i="2"/>
  <c r="AU309" i="2"/>
  <c r="AU458" i="2"/>
  <c r="AU637" i="2"/>
  <c r="AU95" i="2"/>
  <c r="AU660" i="2"/>
  <c r="AU384" i="2"/>
  <c r="AU535" i="2"/>
  <c r="AU487" i="2"/>
  <c r="AU36" i="2"/>
  <c r="AU441" i="2"/>
  <c r="AU226" i="2"/>
  <c r="AU152" i="2"/>
  <c r="AU96" i="2"/>
  <c r="AU446" i="2"/>
  <c r="AU554" i="2"/>
  <c r="AU536" i="2"/>
  <c r="AU533" i="2"/>
  <c r="AU521" i="2"/>
  <c r="AU356" i="2"/>
  <c r="AU568" i="2"/>
  <c r="AU610" i="2"/>
  <c r="AU592" i="2"/>
  <c r="AU142" i="2"/>
  <c r="AU238" i="2"/>
  <c r="AU173" i="2"/>
  <c r="AU227" i="2"/>
  <c r="AU101" i="2"/>
  <c r="AU332" i="2"/>
  <c r="AU51" i="2"/>
  <c r="AU162" i="2"/>
  <c r="AU352" i="2"/>
  <c r="AU171" i="2"/>
  <c r="AU8" i="2"/>
  <c r="AU531" i="2"/>
  <c r="AU115" i="2"/>
  <c r="AU386" i="2"/>
  <c r="AV557" i="2" l="1"/>
  <c r="AV726" i="2"/>
  <c r="AV312" i="2"/>
  <c r="AV596" i="2"/>
  <c r="AV339" i="2"/>
  <c r="AV480" i="2"/>
  <c r="AV651" i="2"/>
  <c r="AV419" i="2"/>
  <c r="AV425" i="2"/>
  <c r="AV459" i="2"/>
  <c r="AV518" i="2"/>
  <c r="AV641" i="2"/>
  <c r="AV161" i="2"/>
  <c r="AV32" i="2"/>
  <c r="AV624" i="2"/>
  <c r="AV448" i="2"/>
  <c r="AV729" i="2"/>
  <c r="AV714" i="2"/>
  <c r="AV657" i="2"/>
  <c r="AV358" i="2"/>
  <c r="AV560" i="2"/>
  <c r="AV730" i="2"/>
  <c r="AV563" i="2"/>
  <c r="AV146" i="2"/>
  <c r="AV692" i="2"/>
  <c r="AV587" i="2"/>
  <c r="Y70" i="3"/>
  <c r="AV631" i="2"/>
  <c r="AV654" i="2"/>
  <c r="AV667" i="2"/>
  <c r="AV605" i="2"/>
  <c r="AV245" i="2"/>
  <c r="AV163" i="2"/>
  <c r="AV20" i="2"/>
  <c r="AV179" i="2"/>
  <c r="AV455" i="2"/>
  <c r="AV256" i="2"/>
  <c r="AV319" i="2"/>
  <c r="AV26" i="2"/>
  <c r="AV66" i="2"/>
  <c r="AV42" i="2"/>
  <c r="AV582" i="2"/>
  <c r="AV136" i="2"/>
  <c r="AV552" i="2"/>
  <c r="AV577" i="2"/>
  <c r="AV477" i="2"/>
  <c r="AV424" i="2"/>
  <c r="AV72" i="2"/>
  <c r="AV575" i="2"/>
  <c r="AV288" i="2"/>
  <c r="AV733" i="2"/>
  <c r="AV82" i="2"/>
  <c r="AV469" i="2"/>
  <c r="AV74" i="2"/>
  <c r="AV387" i="2"/>
  <c r="AV652" i="2"/>
  <c r="AV451" i="2"/>
  <c r="AV308" i="2"/>
  <c r="AV571" i="2"/>
  <c r="AV14" i="2"/>
  <c r="AV129" i="2"/>
  <c r="AV640" i="2"/>
  <c r="AV454" i="2"/>
  <c r="AV516" i="2"/>
  <c r="AV512" i="2"/>
  <c r="AV513" i="2"/>
  <c r="AV241" i="2"/>
  <c r="AV411" i="2"/>
  <c r="AV7" i="2"/>
  <c r="AV394" i="2"/>
  <c r="AV51" i="2"/>
  <c r="AV422" i="2"/>
  <c r="AV686" i="2"/>
  <c r="AV326" i="2"/>
  <c r="AV209" i="2"/>
  <c r="AV526" i="2"/>
  <c r="AV506" i="2"/>
  <c r="AV24" i="2"/>
  <c r="AV625" i="2"/>
  <c r="AV445" i="2"/>
  <c r="AV432" i="2"/>
  <c r="AV268" i="2"/>
  <c r="AV528" i="2"/>
  <c r="AV395" i="2"/>
  <c r="AV28" i="2"/>
  <c r="AV696" i="2"/>
  <c r="AV15" i="2"/>
  <c r="AV562" i="2"/>
  <c r="AV579" i="2"/>
  <c r="AV370" i="2"/>
  <c r="AV646" i="2"/>
  <c r="AV618" i="2"/>
  <c r="AV486" i="2"/>
  <c r="AV305" i="2"/>
  <c r="AV43" i="2"/>
  <c r="AV165" i="2"/>
  <c r="AV502" i="2"/>
  <c r="AV299" i="2"/>
  <c r="AV184" i="2"/>
  <c r="AV666" i="2"/>
  <c r="AV731" i="2"/>
  <c r="AV274" i="2"/>
  <c r="AV722" i="2"/>
  <c r="AV406" i="2"/>
  <c r="AV348" i="2"/>
  <c r="AV315" i="2"/>
  <c r="AV8" i="2"/>
  <c r="AV126" i="2"/>
  <c r="AV647" i="2"/>
  <c r="AV115" i="2"/>
  <c r="AV301" i="2"/>
  <c r="AV590" i="2"/>
  <c r="AV707" i="2"/>
  <c r="AV118" i="2"/>
  <c r="AV685" i="2"/>
  <c r="AV127" i="2"/>
  <c r="AV420" i="2"/>
  <c r="AV429" i="2"/>
  <c r="AV704" i="2"/>
  <c r="AV280" i="2"/>
  <c r="AV490" i="2"/>
  <c r="AV58" i="2"/>
  <c r="AV599" i="2"/>
  <c r="AV473" i="2"/>
  <c r="AV229" i="2"/>
  <c r="AV709" i="2"/>
  <c r="AV328" i="2"/>
  <c r="AV16" i="2"/>
  <c r="AV104" i="2"/>
  <c r="AV61" i="2"/>
  <c r="AV352" i="2"/>
  <c r="AV142" i="2"/>
  <c r="AV635" i="2"/>
  <c r="AV732" i="2"/>
  <c r="AV407" i="2"/>
  <c r="W63" i="3"/>
  <c r="AV168" i="2"/>
  <c r="AV439" i="2"/>
  <c r="AV569" i="2"/>
  <c r="AV668" i="2"/>
  <c r="AV130" i="2"/>
  <c r="AV192" i="2"/>
  <c r="AV494" i="2"/>
  <c r="AV48" i="2"/>
  <c r="AV166" i="2"/>
  <c r="AV119" i="2"/>
  <c r="AV461" i="2"/>
  <c r="AV99" i="2"/>
  <c r="AV626" i="2"/>
  <c r="AV539" i="2"/>
  <c r="AV527" i="2"/>
  <c r="AV531" i="2"/>
  <c r="AV514" i="2"/>
  <c r="AV708" i="2"/>
  <c r="AV231" i="2"/>
  <c r="AV568" i="2"/>
  <c r="AV157" i="2"/>
  <c r="AV481" i="2"/>
  <c r="AV78" i="2"/>
  <c r="AV88" i="2"/>
  <c r="AV465" i="2"/>
  <c r="AV580" i="2"/>
  <c r="AV436" i="2"/>
  <c r="AV240" i="2"/>
  <c r="AV135" i="2"/>
  <c r="Y104" i="3"/>
  <c r="AV320" i="2"/>
  <c r="AV650" i="2"/>
  <c r="AV307" i="2"/>
  <c r="AV546" i="2"/>
  <c r="AV408" i="2"/>
  <c r="AV350" i="2"/>
  <c r="AV151" i="2"/>
  <c r="AV52" i="2"/>
  <c r="AV133" i="2"/>
  <c r="AV54" i="2"/>
  <c r="AV401" i="2"/>
  <c r="AV574" i="2"/>
  <c r="AV391" i="2"/>
  <c r="AV487" i="2"/>
  <c r="AV132" i="2"/>
  <c r="AV435" i="2"/>
  <c r="AV711" i="2"/>
  <c r="AV235" i="2"/>
  <c r="AV535" i="2"/>
  <c r="AV404" i="2"/>
  <c r="AV522" i="2"/>
  <c r="AV442" i="2"/>
  <c r="AV702" i="2"/>
  <c r="AV215" i="2"/>
  <c r="W7" i="3"/>
  <c r="AV550" i="2"/>
  <c r="AV570" i="2"/>
  <c r="AV223" i="2"/>
  <c r="AV67" i="2"/>
  <c r="AV267" i="2"/>
  <c r="AV699" i="2"/>
  <c r="AV372" i="2"/>
  <c r="AV329" i="2"/>
  <c r="AV109" i="2"/>
  <c r="AV41" i="2"/>
  <c r="AV9" i="2"/>
  <c r="Y71" i="3"/>
  <c r="Y111" i="3"/>
  <c r="W43" i="3"/>
  <c r="W62" i="3"/>
  <c r="W82" i="3"/>
  <c r="Y3" i="3"/>
  <c r="Y112" i="3"/>
  <c r="W33" i="3"/>
  <c r="Y6" i="3"/>
  <c r="Y89" i="3"/>
  <c r="Y77" i="3"/>
  <c r="W69" i="3"/>
  <c r="W112" i="3"/>
  <c r="Y98" i="3"/>
  <c r="Y38" i="3"/>
  <c r="W96" i="3"/>
  <c r="Y39" i="3"/>
  <c r="W23" i="3"/>
  <c r="W58" i="3"/>
  <c r="Y49" i="3"/>
  <c r="Y11" i="3"/>
  <c r="Y28" i="3"/>
  <c r="Y30" i="3"/>
  <c r="Y76" i="3"/>
  <c r="W79" i="3"/>
  <c r="Y83" i="3"/>
  <c r="Y119" i="3"/>
  <c r="Y87" i="3"/>
  <c r="W26" i="3"/>
  <c r="W76" i="3"/>
  <c r="Y54" i="3"/>
  <c r="Y108" i="3"/>
  <c r="Y97" i="3"/>
  <c r="W106" i="3"/>
  <c r="W39" i="3"/>
  <c r="Y13" i="3"/>
  <c r="W91" i="3"/>
  <c r="W78" i="3"/>
  <c r="W44" i="3"/>
  <c r="W25" i="3"/>
  <c r="Y32" i="3"/>
  <c r="Y46" i="3"/>
  <c r="Y107" i="3"/>
  <c r="W122" i="3"/>
  <c r="W49" i="3"/>
  <c r="Y110" i="3"/>
  <c r="Y113" i="3"/>
  <c r="W61" i="3"/>
  <c r="Y53" i="3"/>
  <c r="Y27" i="3"/>
  <c r="Y114" i="3"/>
  <c r="Y109" i="3"/>
  <c r="W87" i="3"/>
  <c r="Y43" i="3"/>
  <c r="W109" i="3"/>
  <c r="W46" i="3"/>
  <c r="Y72" i="3"/>
  <c r="Y91" i="3"/>
  <c r="Y14" i="3"/>
  <c r="W108" i="3"/>
  <c r="Y4" i="3"/>
  <c r="Y105" i="3"/>
  <c r="Y94" i="3"/>
  <c r="W99" i="3"/>
  <c r="Y17" i="3"/>
  <c r="Y116" i="3"/>
  <c r="W56" i="3"/>
  <c r="Y26" i="3"/>
  <c r="W104" i="3"/>
  <c r="Y19" i="3"/>
  <c r="W4" i="3"/>
  <c r="Y67" i="3"/>
  <c r="W27" i="3"/>
  <c r="W121" i="3"/>
  <c r="Y92" i="3"/>
  <c r="Y115" i="3"/>
  <c r="Y31" i="3"/>
  <c r="W18" i="3"/>
  <c r="W85" i="3"/>
  <c r="W86" i="3"/>
  <c r="W21" i="3"/>
  <c r="Y35" i="3"/>
  <c r="W90" i="3"/>
  <c r="Y18" i="3"/>
  <c r="Y79" i="3"/>
  <c r="W53" i="3"/>
  <c r="W37" i="3"/>
  <c r="W13" i="3"/>
  <c r="Y120" i="3"/>
  <c r="Y21" i="3"/>
  <c r="W71" i="3"/>
  <c r="Y99" i="3"/>
  <c r="W72" i="3"/>
  <c r="W10" i="3"/>
  <c r="W57" i="3"/>
  <c r="Y81" i="3"/>
  <c r="W40" i="3"/>
  <c r="W59" i="3"/>
  <c r="Y60" i="3"/>
  <c r="W36" i="3"/>
  <c r="Y66" i="3"/>
  <c r="Y100" i="3"/>
  <c r="W117" i="3"/>
  <c r="W105" i="3"/>
  <c r="Y33" i="3"/>
  <c r="Y44" i="3"/>
  <c r="W48" i="3"/>
  <c r="Y56" i="3"/>
  <c r="Y15" i="3"/>
  <c r="W51" i="3"/>
  <c r="Y63" i="3"/>
  <c r="Y68" i="3"/>
  <c r="W100" i="3"/>
  <c r="Y78" i="3"/>
  <c r="Y118" i="3"/>
  <c r="W12" i="3"/>
  <c r="W116" i="3"/>
  <c r="W45" i="3"/>
  <c r="W60" i="3"/>
  <c r="W16" i="3"/>
  <c r="W70" i="3"/>
  <c r="Y20" i="3"/>
  <c r="W29" i="3"/>
  <c r="Y12" i="3"/>
  <c r="W22" i="3"/>
  <c r="W114" i="3"/>
  <c r="W55" i="3"/>
  <c r="Y23" i="3"/>
  <c r="Y90" i="3"/>
  <c r="Y48" i="3"/>
  <c r="W64" i="3"/>
  <c r="W8" i="3"/>
  <c r="Y93" i="3"/>
  <c r="Y2" i="3"/>
  <c r="Y101" i="3"/>
  <c r="Y117" i="3"/>
  <c r="W30" i="3"/>
  <c r="W50" i="3"/>
  <c r="Y96" i="3"/>
  <c r="Y40" i="3"/>
  <c r="W28" i="3"/>
  <c r="Y103" i="3"/>
  <c r="W31" i="3"/>
  <c r="W34" i="3"/>
  <c r="Y22" i="3"/>
  <c r="W67" i="3"/>
  <c r="W24" i="3"/>
  <c r="W2" i="3"/>
  <c r="W83" i="3"/>
  <c r="W97" i="3"/>
  <c r="W95" i="3"/>
  <c r="Y86" i="3"/>
  <c r="W32" i="3"/>
  <c r="W15" i="3"/>
  <c r="Y24" i="3"/>
  <c r="Y10" i="3"/>
  <c r="Y45" i="3"/>
  <c r="Y64" i="3"/>
  <c r="W110" i="3"/>
  <c r="W115" i="3"/>
  <c r="W54" i="3"/>
  <c r="Y59" i="3"/>
  <c r="W5" i="3"/>
  <c r="W66" i="3"/>
  <c r="W11" i="3"/>
  <c r="W9" i="3"/>
  <c r="W118" i="3"/>
  <c r="Y75" i="3"/>
  <c r="W101" i="3"/>
  <c r="W17" i="3"/>
  <c r="W14" i="3"/>
  <c r="W20" i="3"/>
  <c r="Y85" i="3"/>
  <c r="Y8" i="3"/>
  <c r="W75" i="3"/>
  <c r="W102" i="3"/>
  <c r="Y62" i="3"/>
  <c r="W73" i="3"/>
  <c r="Y82" i="3"/>
  <c r="W111" i="3"/>
  <c r="Y121" i="3"/>
  <c r="W52" i="3"/>
  <c r="Y73" i="3"/>
  <c r="W103" i="3"/>
  <c r="Y74" i="3"/>
  <c r="Y52" i="3"/>
  <c r="W38" i="3"/>
  <c r="Y16" i="3"/>
  <c r="Y88" i="3"/>
  <c r="W42" i="3"/>
  <c r="W89" i="3"/>
  <c r="W41" i="3"/>
  <c r="Y58" i="3"/>
  <c r="Y102" i="3"/>
  <c r="Y37" i="3"/>
  <c r="Y65" i="3"/>
  <c r="Y55" i="3"/>
  <c r="W107" i="3"/>
  <c r="W94" i="3"/>
  <c r="Y95" i="3"/>
  <c r="Y29" i="3"/>
  <c r="W65" i="3"/>
  <c r="W92" i="3"/>
  <c r="W74" i="3"/>
  <c r="Y57" i="3"/>
  <c r="Y7" i="3"/>
  <c r="Y61" i="3"/>
  <c r="W119" i="3"/>
  <c r="W6" i="3"/>
  <c r="Y34" i="3"/>
  <c r="W81" i="3"/>
  <c r="W77" i="3"/>
  <c r="W120" i="3"/>
  <c r="W113" i="3"/>
  <c r="Y50" i="3"/>
  <c r="Y41" i="3"/>
  <c r="W3" i="3"/>
  <c r="W47" i="3"/>
  <c r="Y25" i="3"/>
  <c r="Y36" i="3"/>
  <c r="W93" i="3"/>
  <c r="W88" i="3"/>
  <c r="Y51" i="3"/>
  <c r="W35" i="3"/>
  <c r="Y69" i="3"/>
  <c r="W19" i="3"/>
  <c r="W84" i="3"/>
  <c r="Y122" i="3"/>
  <c r="Y42" i="3"/>
  <c r="W68" i="3"/>
  <c r="Y106" i="3"/>
  <c r="Y5" i="3"/>
  <c r="W98" i="3"/>
  <c r="Y9" i="3"/>
  <c r="Y84" i="3"/>
  <c r="W80" i="3"/>
  <c r="Y80" i="3"/>
  <c r="Y47" i="3"/>
  <c r="AV351" i="2"/>
  <c r="AV703" i="2"/>
  <c r="AV33" i="2"/>
  <c r="AV388" i="2"/>
  <c r="AV310" i="2"/>
  <c r="AV181" i="2"/>
  <c r="AV220" i="2"/>
  <c r="AV675" i="2"/>
  <c r="AV658" i="2"/>
  <c r="AV295" i="2"/>
  <c r="AV227" i="2"/>
  <c r="AV128" i="2"/>
  <c r="AV187" i="2"/>
  <c r="AV656" i="2"/>
  <c r="AV120" i="2"/>
  <c r="AV386" i="2"/>
  <c r="AV385" i="2"/>
  <c r="AV159" i="2"/>
  <c r="AV485" i="2"/>
  <c r="AV35" i="2"/>
  <c r="AV40" i="2"/>
  <c r="AV559" i="2"/>
  <c r="AV423" i="2"/>
  <c r="AV332" i="2"/>
  <c r="AV317" i="2"/>
  <c r="AV17" i="2"/>
  <c r="AV247" i="2"/>
  <c r="AV687" i="2"/>
  <c r="AV170" i="2"/>
  <c r="AV189" i="2"/>
  <c r="AV544" i="2"/>
  <c r="AV508" i="2"/>
  <c r="AV634" i="2"/>
  <c r="AV536" i="2"/>
  <c r="AV38" i="2"/>
  <c r="AV676" i="2"/>
  <c r="AV492" i="2"/>
  <c r="AV155" i="2"/>
  <c r="AV361" i="2"/>
  <c r="AV213" i="2"/>
  <c r="AV152" i="2"/>
  <c r="AV103" i="2"/>
  <c r="AV483" i="2"/>
  <c r="AV499" i="2"/>
  <c r="AV450" i="2"/>
  <c r="AV298" i="2"/>
  <c r="AV254" i="2"/>
  <c r="AV80" i="2"/>
  <c r="AV489" i="2"/>
  <c r="AV25" i="2"/>
  <c r="AV321" i="2"/>
  <c r="AV85" i="2"/>
  <c r="AV530" i="2"/>
  <c r="AV355" i="2"/>
  <c r="AV682" i="2"/>
  <c r="AV713" i="2"/>
  <c r="AV555" i="2"/>
  <c r="AV343" i="2"/>
  <c r="AV427" i="2"/>
  <c r="AV94" i="2"/>
  <c r="AV719" i="2"/>
  <c r="AV609" i="2"/>
  <c r="AV353" i="2"/>
  <c r="AV366" i="2"/>
  <c r="AV349" i="2"/>
  <c r="AV260" i="2"/>
  <c r="AV718" i="2"/>
  <c r="AV717" i="2"/>
  <c r="AV230" i="2"/>
  <c r="AV259" i="2"/>
  <c r="AV357" i="2"/>
  <c r="AV325" i="2"/>
  <c r="AV416" i="2"/>
  <c r="AV476" i="2"/>
  <c r="AV201" i="2"/>
  <c r="AV376" i="2"/>
  <c r="AV143" i="2"/>
  <c r="AV437" i="2"/>
  <c r="AV236" i="2"/>
  <c r="AV399" i="2"/>
  <c r="AV617" i="2"/>
  <c r="AV292" i="2"/>
  <c r="AV378" i="2"/>
  <c r="AV689" i="2"/>
  <c r="AV97" i="2"/>
  <c r="AV30" i="2"/>
  <c r="AV595" i="2"/>
  <c r="AV4" i="2"/>
  <c r="AV637" i="2"/>
  <c r="AV191" i="2"/>
  <c r="AV76" i="2"/>
  <c r="AV144" i="2"/>
  <c r="AV316" i="2"/>
  <c r="AV643" i="2"/>
  <c r="AV602" i="2"/>
  <c r="AV601" i="2"/>
  <c r="AV211" i="2"/>
  <c r="AV22" i="2"/>
  <c r="AV369" i="2"/>
  <c r="AV313" i="2"/>
  <c r="AV533" i="2"/>
  <c r="AV111" i="2"/>
  <c r="AV724" i="2"/>
  <c r="AV81" i="2"/>
  <c r="AV338" i="2"/>
  <c r="AV335" i="2"/>
  <c r="AV210" i="2"/>
  <c r="AV183" i="2"/>
  <c r="AV700" i="2"/>
  <c r="AV198" i="2"/>
  <c r="AV627" i="2"/>
  <c r="AV556" i="2"/>
  <c r="AV39" i="2"/>
  <c r="AV586" i="2"/>
  <c r="AV96" i="2"/>
  <c r="AV564" i="2"/>
  <c r="AV228" i="2"/>
  <c r="AV534" i="2"/>
  <c r="AV456" i="2"/>
  <c r="AV65" i="2"/>
  <c r="AV56" i="2"/>
  <c r="AV297" i="2"/>
  <c r="AV584" i="2"/>
  <c r="AV53" i="2"/>
  <c r="AV360" i="2"/>
  <c r="AV715" i="2"/>
  <c r="AV150" i="2"/>
  <c r="AV185" i="2"/>
  <c r="AV102" i="2"/>
  <c r="AV330" i="2"/>
  <c r="AV344" i="2"/>
  <c r="AV164" i="2"/>
  <c r="AV342" i="2"/>
  <c r="AV296" i="2"/>
  <c r="AV375" i="2"/>
  <c r="AV34" i="2"/>
  <c r="AV281" i="2"/>
  <c r="AV614" i="2"/>
  <c r="AV645" i="2"/>
  <c r="AV346" i="2"/>
  <c r="AV289" i="2"/>
  <c r="AV611" i="2"/>
  <c r="AV113" i="2"/>
  <c r="AV615" i="2"/>
  <c r="AV608" i="2"/>
  <c r="AV44" i="2"/>
  <c r="AV389" i="2"/>
  <c r="AV672" i="2"/>
  <c r="AV600" i="2"/>
  <c r="AV238" i="2"/>
  <c r="AV567" i="2"/>
  <c r="AV384" i="2"/>
  <c r="AV50" i="2"/>
  <c r="AV482" i="2"/>
  <c r="AV629" i="2"/>
  <c r="AV644" i="2"/>
  <c r="AV261" i="2"/>
  <c r="AV356" i="2"/>
  <c r="AV95" i="2"/>
  <c r="AV92" i="2"/>
  <c r="AV336" i="2"/>
  <c r="AV471" i="2"/>
  <c r="AV318" i="2"/>
  <c r="AV36" i="2"/>
  <c r="AV721" i="2"/>
  <c r="AV573" i="2"/>
  <c r="AV6" i="2"/>
  <c r="AV293" i="2"/>
  <c r="AV249" i="2"/>
  <c r="AV540" i="2"/>
  <c r="AV607" i="2"/>
  <c r="AV484" i="2"/>
  <c r="AV475" i="2"/>
  <c r="AV565" i="2"/>
  <c r="AV251" i="2"/>
  <c r="AV107" i="2"/>
  <c r="AV327" i="2"/>
  <c r="AV197" i="2"/>
  <c r="AV176" i="2"/>
  <c r="AV621" i="2"/>
  <c r="AV549" i="2"/>
  <c r="AV140" i="2"/>
  <c r="AV204" i="2"/>
  <c r="AV134" i="2"/>
  <c r="AV275" i="2"/>
  <c r="AV653" i="2"/>
  <c r="AV180" i="2"/>
  <c r="AV505" i="2"/>
  <c r="AV690" i="2"/>
  <c r="AV363" i="2"/>
  <c r="AV160" i="2"/>
  <c r="AV21" i="2"/>
  <c r="AV509" i="2"/>
  <c r="AV87" i="2"/>
  <c r="AV322" i="2"/>
  <c r="AV264" i="2"/>
  <c r="AV291" i="2"/>
  <c r="AV208" i="2"/>
  <c r="AV116" i="2"/>
  <c r="AV217" i="2"/>
  <c r="AV659" i="2"/>
  <c r="AV405" i="2"/>
  <c r="AV620" i="2"/>
  <c r="AV10" i="2"/>
  <c r="AV524" i="2"/>
  <c r="AV472" i="2"/>
  <c r="AV89" i="2"/>
  <c r="AV206" i="2"/>
  <c r="AV434" i="2"/>
  <c r="AV105" i="2"/>
  <c r="AV242" i="2"/>
  <c r="AV277" i="2"/>
  <c r="AV225" i="2"/>
  <c r="AV438" i="2"/>
  <c r="AV680" i="2"/>
  <c r="AV681" i="2"/>
  <c r="AV253" i="2"/>
  <c r="AV547" i="2"/>
  <c r="AV23" i="2"/>
  <c r="AV594" i="2"/>
  <c r="AV75" i="2"/>
  <c r="AV18" i="2"/>
  <c r="AV698" i="2"/>
  <c r="AV610" i="2"/>
  <c r="AV665" i="2"/>
  <c r="AV458" i="2"/>
  <c r="AV91" i="2"/>
  <c r="AV13" i="2"/>
  <c r="AV725" i="2"/>
  <c r="AV460" i="2"/>
  <c r="AV693" i="2"/>
  <c r="AV554" i="2"/>
  <c r="AV12" i="2"/>
  <c r="AV371" i="2"/>
  <c r="AV677" i="2"/>
  <c r="AV169" i="2"/>
  <c r="AV410" i="2"/>
  <c r="AV510" i="2"/>
  <c r="AV303" i="2"/>
  <c r="AV64" i="2"/>
  <c r="AV467" i="2"/>
  <c r="AV520" i="2"/>
  <c r="AV333" i="2"/>
  <c r="AV397" i="2"/>
  <c r="AV623" i="2"/>
  <c r="AV606" i="2"/>
  <c r="AV440" i="2"/>
  <c r="AV503" i="2"/>
  <c r="AV63" i="2"/>
  <c r="AV203" i="2"/>
  <c r="AV68" i="2"/>
  <c r="AV46" i="2"/>
  <c r="AV90" i="2"/>
  <c r="AV597" i="2"/>
  <c r="AV139" i="2"/>
  <c r="AV341" i="2"/>
  <c r="AV173" i="2"/>
  <c r="AV537" i="2"/>
  <c r="AV444" i="2"/>
  <c r="AV364" i="2"/>
  <c r="AV443" i="2"/>
  <c r="AV542" i="2"/>
  <c r="AV222" i="2"/>
  <c r="AV60" i="2"/>
  <c r="AV309" i="2"/>
  <c r="AV300" i="2"/>
  <c r="AV37" i="2"/>
  <c r="AV592" i="2"/>
  <c r="AV636" i="2"/>
  <c r="AV661" i="2"/>
  <c r="AV347" i="2"/>
  <c r="AV382" i="2"/>
  <c r="AV671" i="2"/>
  <c r="AV678" i="2"/>
  <c r="AV728" i="2"/>
  <c r="AV196" i="2"/>
  <c r="AV488" i="2"/>
  <c r="AV250" i="2"/>
  <c r="AV491" i="2"/>
  <c r="AV396" i="2"/>
  <c r="AV86" i="2"/>
  <c r="AV258" i="2"/>
  <c r="AV145" i="2"/>
  <c r="AV324" i="2"/>
  <c r="AV45" i="2"/>
  <c r="AV55" i="2"/>
  <c r="AV433" i="2"/>
  <c r="AV2" i="2"/>
  <c r="AV553" i="2"/>
  <c r="AV175" i="2"/>
  <c r="AV71" i="2"/>
  <c r="AV701" i="2"/>
  <c r="AV735" i="2"/>
  <c r="AV589" i="2"/>
  <c r="AV493" i="2"/>
  <c r="AV373" i="2"/>
  <c r="AV377" i="2"/>
  <c r="AV262" i="2"/>
  <c r="AV380" i="2"/>
  <c r="AV270" i="2"/>
  <c r="AV412" i="2"/>
  <c r="AV521" i="2"/>
  <c r="AV257" i="2"/>
  <c r="AV121" i="2"/>
  <c r="AV271" i="2"/>
  <c r="AV616" i="2"/>
  <c r="AV77" i="2"/>
  <c r="AV470" i="2"/>
  <c r="AV706" i="2"/>
  <c r="AV226" i="2"/>
  <c r="AV381" i="2"/>
  <c r="AV216" i="2"/>
  <c r="AV147" i="2"/>
  <c r="AV593" i="2"/>
  <c r="AV188" i="2"/>
  <c r="AV83" i="2"/>
  <c r="AV598" i="2"/>
  <c r="AV47" i="2"/>
  <c r="AV421" i="2"/>
  <c r="AV649" i="2"/>
  <c r="AV248" i="2"/>
  <c r="AV413" i="2"/>
  <c r="AV182" i="2"/>
  <c r="AV532" i="2"/>
  <c r="AV545" i="2"/>
  <c r="AV106" i="2"/>
  <c r="AV125" i="2"/>
  <c r="AV648" i="2"/>
  <c r="AV19" i="2"/>
  <c r="AV390" i="2"/>
  <c r="AV720" i="2"/>
  <c r="AV660" i="2"/>
  <c r="AV402" i="2"/>
  <c r="AV122" i="2"/>
  <c r="AV219" i="2"/>
  <c r="AV224" i="2"/>
  <c r="AV684" i="2"/>
  <c r="AV694" i="2"/>
  <c r="AV478" i="2"/>
  <c r="AV11" i="2"/>
  <c r="AV284" i="2"/>
  <c r="AV529" i="2"/>
  <c r="AV199" i="2"/>
  <c r="AV285" i="2"/>
  <c r="AV670" i="2"/>
  <c r="AV417" i="2"/>
  <c r="AV84" i="2"/>
  <c r="AV294" i="2"/>
  <c r="AV93" i="2"/>
  <c r="AV304" i="2"/>
  <c r="AV447" i="2"/>
  <c r="AV200" i="2"/>
  <c r="AV479" i="2"/>
  <c r="AV409" i="2"/>
  <c r="AV632" i="2"/>
  <c r="AV255" i="2"/>
  <c r="AV633" i="2"/>
  <c r="AV498" i="2"/>
  <c r="AV138" i="2"/>
  <c r="AV345" i="2"/>
  <c r="AV234" i="2"/>
  <c r="AV282" i="2"/>
  <c r="AV561" i="2"/>
  <c r="AV525" i="2"/>
  <c r="AV538" i="2"/>
  <c r="AV679" i="2"/>
  <c r="AV446" i="2"/>
  <c r="AV628" i="2"/>
  <c r="AV190" i="2"/>
  <c r="AV548" i="2"/>
  <c r="AV591" i="2"/>
  <c r="AV29" i="2"/>
  <c r="AV431" i="2"/>
  <c r="AV233" i="2"/>
  <c r="AV186" i="2"/>
  <c r="AV49" i="2"/>
  <c r="AV583" i="2"/>
  <c r="AV428" i="2"/>
  <c r="AV500" i="2"/>
  <c r="AV638" i="2"/>
  <c r="AV172" i="2"/>
  <c r="AV207" i="2"/>
  <c r="AV27" i="2"/>
  <c r="AV457" i="2"/>
  <c r="AV117" i="2"/>
  <c r="AV354" i="2"/>
  <c r="AV622" i="2"/>
  <c r="AV331" i="2"/>
  <c r="AV367" i="2"/>
  <c r="AV252" i="2"/>
  <c r="AV214" i="2"/>
  <c r="AV195" i="2"/>
  <c r="AV337" i="2"/>
  <c r="AV504" i="2"/>
  <c r="AV110" i="2"/>
  <c r="AV362" i="2"/>
  <c r="AV154" i="2"/>
  <c r="AV501" i="2"/>
  <c r="AV314" i="2"/>
  <c r="AV246" i="2"/>
  <c r="AV266" i="2"/>
  <c r="AV112" i="2"/>
  <c r="AV148" i="2"/>
  <c r="AV430" i="2"/>
  <c r="AV566" i="2"/>
  <c r="AV572" i="2"/>
  <c r="AV662" i="2"/>
  <c r="AV108" i="2"/>
  <c r="AV663" i="2"/>
  <c r="AV218" i="2"/>
  <c r="AV464" i="2"/>
  <c r="AV114" i="2"/>
  <c r="AV673" i="2"/>
  <c r="AV517" i="2"/>
  <c r="AV588" i="2"/>
  <c r="AV158" i="2"/>
  <c r="AV398" i="2"/>
  <c r="AV212" i="2"/>
  <c r="AV543" i="2"/>
  <c r="AV515" i="2"/>
  <c r="AV655" i="2"/>
  <c r="AV269" i="2"/>
  <c r="AV453" i="2"/>
  <c r="AV613" i="2"/>
  <c r="AV497" i="2"/>
  <c r="AV576" i="2"/>
  <c r="AV710" i="2"/>
  <c r="AV441" i="2"/>
  <c r="AV69" i="2"/>
  <c r="AV664" i="2"/>
  <c r="AV156" i="2"/>
  <c r="AV558" i="2"/>
  <c r="AV202" i="2"/>
  <c r="AV604" i="2"/>
  <c r="AV177" i="2"/>
  <c r="AV306" i="2"/>
  <c r="AV642" i="2"/>
  <c r="AV123" i="2"/>
  <c r="AV272" i="2"/>
  <c r="AV695" i="2"/>
  <c r="AV511" i="2"/>
  <c r="AV688" i="2"/>
  <c r="AV273" i="2"/>
  <c r="AV153" i="2"/>
  <c r="AV124" i="2"/>
  <c r="AV283" i="2"/>
  <c r="AV612" i="2"/>
  <c r="AV302" i="2"/>
  <c r="AV265" i="2"/>
  <c r="AV340" i="2"/>
  <c r="AV426" i="2"/>
  <c r="AV551" i="2"/>
  <c r="AV727" i="2"/>
  <c r="AV683" i="2"/>
  <c r="AV3" i="2"/>
  <c r="AV79" i="2"/>
  <c r="AV193" i="2"/>
  <c r="AV279" i="2"/>
  <c r="AV603" i="2"/>
  <c r="AV393" i="2"/>
  <c r="AV141" i="2"/>
  <c r="AV162" i="2"/>
  <c r="AV619" i="2"/>
  <c r="AV239" i="2"/>
  <c r="AV452" i="2"/>
  <c r="AV541" i="2"/>
  <c r="AV697" i="2"/>
  <c r="AV334" i="2"/>
  <c r="AV237" i="2"/>
  <c r="AV523" i="2"/>
  <c r="AV581" i="2"/>
  <c r="AV243" i="2"/>
  <c r="AV368" i="2"/>
  <c r="AV101" i="2"/>
  <c r="AV311" i="2"/>
  <c r="AV639" i="2"/>
  <c r="AV221" i="2"/>
  <c r="AV232" i="2"/>
  <c r="AV403" i="2"/>
  <c r="AV62" i="2"/>
  <c r="AV495" i="2"/>
  <c r="AV278" i="2"/>
  <c r="AV449" i="2"/>
  <c r="AV149" i="2"/>
  <c r="AV31" i="2"/>
  <c r="AV585" i="2"/>
  <c r="AV5" i="2"/>
  <c r="AV578" i="2"/>
  <c r="AV400" i="2"/>
  <c r="AV57" i="2"/>
  <c r="AV630" i="2"/>
  <c r="AV414" i="2"/>
  <c r="AV286" i="2"/>
  <c r="AV178" i="2"/>
  <c r="AV468" i="2"/>
  <c r="AV507" i="2"/>
  <c r="AV674" i="2"/>
  <c r="AV359" i="2"/>
  <c r="AV70" i="2"/>
  <c r="AV466" i="2"/>
  <c r="AV669" i="2"/>
  <c r="AV418" i="2"/>
  <c r="AV496" i="2"/>
  <c r="AV462" i="2"/>
  <c r="AV383" i="2"/>
  <c r="AV705" i="2"/>
  <c r="AV323" i="2"/>
  <c r="AV734" i="2"/>
  <c r="AV716" i="2"/>
  <c r="AV276" i="2"/>
  <c r="AV194" i="2"/>
  <c r="AV365" i="2"/>
  <c r="AV723" i="2"/>
  <c r="AV263" i="2"/>
  <c r="AV244" i="2"/>
  <c r="AV379" i="2"/>
  <c r="AV59" i="2"/>
  <c r="AV474" i="2"/>
  <c r="AV171" i="2"/>
  <c r="AV131" i="2"/>
  <c r="AV100" i="2"/>
  <c r="AV519" i="2"/>
  <c r="AV374" i="2"/>
  <c r="AV287" i="2"/>
  <c r="AV73" i="2"/>
  <c r="AV174" i="2"/>
  <c r="AV137" i="2"/>
  <c r="AV205" i="2"/>
  <c r="AV392" i="2"/>
  <c r="AV415" i="2"/>
  <c r="AV463" i="2"/>
  <c r="AV290" i="2"/>
  <c r="AV712" i="2"/>
  <c r="AV98" i="2"/>
  <c r="AV167" i="2"/>
  <c r="AV691" i="2"/>
  <c r="Z95" i="3" l="1"/>
  <c r="X107" i="3"/>
  <c r="Z104" i="3"/>
  <c r="X80" i="3"/>
  <c r="Z16" i="3"/>
  <c r="Z40" i="3"/>
  <c r="Z26" i="3"/>
  <c r="X81" i="3"/>
  <c r="X55" i="3"/>
  <c r="X58" i="3"/>
  <c r="Z34" i="3"/>
  <c r="X114" i="3"/>
  <c r="Z21" i="3"/>
  <c r="Z3" i="3"/>
  <c r="X54" i="3"/>
  <c r="X26" i="3"/>
  <c r="Z36" i="3"/>
  <c r="Z117" i="3"/>
  <c r="Z68" i="3"/>
  <c r="X62" i="3"/>
  <c r="Z106" i="3"/>
  <c r="Z25" i="3"/>
  <c r="Z61" i="3"/>
  <c r="Z37" i="3"/>
  <c r="Z73" i="3"/>
  <c r="X14" i="3"/>
  <c r="X110" i="3"/>
  <c r="X24" i="3"/>
  <c r="Z101" i="3"/>
  <c r="X29" i="3"/>
  <c r="Z63" i="3"/>
  <c r="Z60" i="3"/>
  <c r="X37" i="3"/>
  <c r="Z92" i="3"/>
  <c r="Z94" i="3"/>
  <c r="Z114" i="3"/>
  <c r="X44" i="3"/>
  <c r="Z119" i="3"/>
  <c r="Z38" i="3"/>
  <c r="X43" i="3"/>
  <c r="Z59" i="3"/>
  <c r="Z100" i="3"/>
  <c r="X23" i="3"/>
  <c r="Z85" i="3"/>
  <c r="X100" i="3"/>
  <c r="Z17" i="3"/>
  <c r="Z5" i="3"/>
  <c r="Z65" i="3"/>
  <c r="X36" i="3"/>
  <c r="X96" i="3"/>
  <c r="X68" i="3"/>
  <c r="X47" i="3"/>
  <c r="Z7" i="3"/>
  <c r="Z102" i="3"/>
  <c r="X52" i="3"/>
  <c r="X17" i="3"/>
  <c r="Z64" i="3"/>
  <c r="X67" i="3"/>
  <c r="Z2" i="3"/>
  <c r="Z20" i="3"/>
  <c r="X51" i="3"/>
  <c r="X59" i="3"/>
  <c r="X53" i="3"/>
  <c r="X121" i="3"/>
  <c r="Z105" i="3"/>
  <c r="Z27" i="3"/>
  <c r="X78" i="3"/>
  <c r="Z83" i="3"/>
  <c r="Z98" i="3"/>
  <c r="Z111" i="3"/>
  <c r="X35" i="3"/>
  <c r="X12" i="3"/>
  <c r="X122" i="3"/>
  <c r="Z84" i="3"/>
  <c r="X5" i="3"/>
  <c r="X71" i="3"/>
  <c r="Z54" i="3"/>
  <c r="X88" i="3"/>
  <c r="Z8" i="3"/>
  <c r="X18" i="3"/>
  <c r="X93" i="3"/>
  <c r="X30" i="3"/>
  <c r="Z66" i="3"/>
  <c r="X82" i="3"/>
  <c r="X115" i="3"/>
  <c r="X13" i="3"/>
  <c r="Z87" i="3"/>
  <c r="Z42" i="3"/>
  <c r="X3" i="3"/>
  <c r="Z57" i="3"/>
  <c r="Z58" i="3"/>
  <c r="Z121" i="3"/>
  <c r="X101" i="3"/>
  <c r="Z45" i="3"/>
  <c r="Z22" i="3"/>
  <c r="Z93" i="3"/>
  <c r="X70" i="3"/>
  <c r="Z15" i="3"/>
  <c r="X40" i="3"/>
  <c r="Z79" i="3"/>
  <c r="X27" i="3"/>
  <c r="Z4" i="3"/>
  <c r="Z53" i="3"/>
  <c r="X91" i="3"/>
  <c r="X79" i="3"/>
  <c r="X112" i="3"/>
  <c r="Z71" i="3"/>
  <c r="X66" i="3"/>
  <c r="X46" i="3"/>
  <c r="X94" i="3"/>
  <c r="Z96" i="3"/>
  <c r="Z118" i="3"/>
  <c r="Z107" i="3"/>
  <c r="X97" i="3"/>
  <c r="Z46" i="3"/>
  <c r="Z74" i="3"/>
  <c r="Z31" i="3"/>
  <c r="X20" i="3"/>
  <c r="X25" i="3"/>
  <c r="Z122" i="3"/>
  <c r="Z41" i="3"/>
  <c r="X74" i="3"/>
  <c r="X41" i="3"/>
  <c r="X111" i="3"/>
  <c r="Z75" i="3"/>
  <c r="Z10" i="3"/>
  <c r="X34" i="3"/>
  <c r="X8" i="3"/>
  <c r="X16" i="3"/>
  <c r="Z56" i="3"/>
  <c r="Z81" i="3"/>
  <c r="Z18" i="3"/>
  <c r="Z67" i="3"/>
  <c r="X108" i="3"/>
  <c r="X61" i="3"/>
  <c r="Z13" i="3"/>
  <c r="Z76" i="3"/>
  <c r="X69" i="3"/>
  <c r="X7" i="3"/>
  <c r="Z23" i="3"/>
  <c r="Z99" i="3"/>
  <c r="X33" i="3"/>
  <c r="X75" i="3"/>
  <c r="X85" i="3"/>
  <c r="X76" i="3"/>
  <c r="Z55" i="3"/>
  <c r="Z39" i="3"/>
  <c r="X2" i="3"/>
  <c r="Z115" i="3"/>
  <c r="X84" i="3"/>
  <c r="Z50" i="3"/>
  <c r="X92" i="3"/>
  <c r="X89" i="3"/>
  <c r="Z82" i="3"/>
  <c r="X118" i="3"/>
  <c r="Z24" i="3"/>
  <c r="X31" i="3"/>
  <c r="X64" i="3"/>
  <c r="X60" i="3"/>
  <c r="X48" i="3"/>
  <c r="X57" i="3"/>
  <c r="X90" i="3"/>
  <c r="X4" i="3"/>
  <c r="Z14" i="3"/>
  <c r="Z113" i="3"/>
  <c r="X39" i="3"/>
  <c r="Z30" i="3"/>
  <c r="Z77" i="3"/>
  <c r="X102" i="3"/>
  <c r="X105" i="3"/>
  <c r="Z108" i="3"/>
  <c r="Z51" i="3"/>
  <c r="X95" i="3"/>
  <c r="X56" i="3"/>
  <c r="Z9" i="3"/>
  <c r="X50" i="3"/>
  <c r="Z116" i="3"/>
  <c r="X98" i="3"/>
  <c r="X83" i="3"/>
  <c r="X87" i="3"/>
  <c r="X119" i="3"/>
  <c r="X99" i="3"/>
  <c r="Z47" i="3"/>
  <c r="X19" i="3"/>
  <c r="X113" i="3"/>
  <c r="X65" i="3"/>
  <c r="X42" i="3"/>
  <c r="X73" i="3"/>
  <c r="X9" i="3"/>
  <c r="X15" i="3"/>
  <c r="Z103" i="3"/>
  <c r="Z48" i="3"/>
  <c r="X45" i="3"/>
  <c r="Z44" i="3"/>
  <c r="X10" i="3"/>
  <c r="Z35" i="3"/>
  <c r="Z19" i="3"/>
  <c r="Z91" i="3"/>
  <c r="Z110" i="3"/>
  <c r="X106" i="3"/>
  <c r="Z28" i="3"/>
  <c r="Z89" i="3"/>
  <c r="X63" i="3"/>
  <c r="X77" i="3"/>
  <c r="Z86" i="3"/>
  <c r="X86" i="3"/>
  <c r="Z49" i="3"/>
  <c r="X38" i="3"/>
  <c r="X117" i="3"/>
  <c r="X109" i="3"/>
  <c r="Z112" i="3"/>
  <c r="Z52" i="3"/>
  <c r="Z78" i="3"/>
  <c r="Z43" i="3"/>
  <c r="X6" i="3"/>
  <c r="X22" i="3"/>
  <c r="Z120" i="3"/>
  <c r="Z32" i="3"/>
  <c r="X103" i="3"/>
  <c r="Z12" i="3"/>
  <c r="Z109" i="3"/>
  <c r="Z80" i="3"/>
  <c r="Z69" i="3"/>
  <c r="X120" i="3"/>
  <c r="Z29" i="3"/>
  <c r="Z88" i="3"/>
  <c r="Z62" i="3"/>
  <c r="X11" i="3"/>
  <c r="X32" i="3"/>
  <c r="X28" i="3"/>
  <c r="Z90" i="3"/>
  <c r="X116" i="3"/>
  <c r="Z33" i="3"/>
  <c r="X72" i="3"/>
  <c r="X21" i="3"/>
  <c r="X104" i="3"/>
  <c r="Z72" i="3"/>
  <c r="X49" i="3"/>
  <c r="Z97" i="3"/>
  <c r="Z11" i="3"/>
  <c r="Z6" i="3"/>
  <c r="Z70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</calcChain>
</file>

<file path=xl/sharedStrings.xml><?xml version="1.0" encoding="utf-8"?>
<sst xmlns="http://schemas.openxmlformats.org/spreadsheetml/2006/main" count="8930" uniqueCount="3124">
  <si>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</si>
  <si>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</si>
  <si>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</si>
  <si>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</si>
  <si>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</si>
  <si>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</si>
  <si>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</si>
  <si>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</si>
  <si>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</si>
  <si>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</si>
  <si>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</si>
  <si>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</si>
  <si>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</si>
  <si>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</si>
  <si>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</si>
  <si>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</si>
  <si>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</si>
  <si>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</si>
  <si>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</si>
  <si>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</si>
  <si>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</si>
  <si>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</si>
  <si>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</si>
  <si>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</si>
  <si>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</si>
  <si>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</si>
  <si>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</si>
  <si>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</si>
  <si>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</si>
  <si>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</si>
  <si>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</si>
  <si>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</si>
  <si>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</si>
  <si>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</si>
  <si>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</si>
  <si>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</si>
  <si>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</si>
  <si>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</si>
  <si>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</si>
  <si>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</si>
  <si>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</si>
  <si>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</si>
  <si>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</si>
  <si>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</si>
  <si>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</si>
  <si>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</si>
  <si>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</si>
  <si>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</si>
  <si>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</si>
  <si>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Sun Pharmaceutical Industries Ltd</t>
  </si>
  <si>
    <t>SUNPHARMA</t>
  </si>
  <si>
    <t>Pharmaceuticals</t>
  </si>
  <si>
    <t>Oil and Natural Gas Corporation Ltd</t>
  </si>
  <si>
    <t>ONGC</t>
  </si>
  <si>
    <t>Oil &amp; Gas - Exploration &amp; Production</t>
  </si>
  <si>
    <t>Bajaj Finance Ltd</t>
  </si>
  <si>
    <t>BAJFINANCE</t>
  </si>
  <si>
    <t>Consumer Finance</t>
  </si>
  <si>
    <t>Tata Motors Ltd</t>
  </si>
  <si>
    <t>TATAMOTORS</t>
  </si>
  <si>
    <t>Four Wheelers</t>
  </si>
  <si>
    <t>NTPC Ltd</t>
  </si>
  <si>
    <t>NTPC</t>
  </si>
  <si>
    <t>Power Generation</t>
  </si>
  <si>
    <t>Maruti Suzuki India Ltd</t>
  </si>
  <si>
    <t>MARUTI</t>
  </si>
  <si>
    <t>Axis Bank Ltd</t>
  </si>
  <si>
    <t>AXISBANK</t>
  </si>
  <si>
    <t>Kotak Mahindra Bank Ltd</t>
  </si>
  <si>
    <t>KOTAKBANK</t>
  </si>
  <si>
    <t>Adani Enterprises Ltd</t>
  </si>
  <si>
    <t>ADANIENT</t>
  </si>
  <si>
    <t>Commodities Trading</t>
  </si>
  <si>
    <t>Mahindra and Mahindra Ltd</t>
  </si>
  <si>
    <t>M&amp;M</t>
  </si>
  <si>
    <t>Avenue Supermarts Ltd</t>
  </si>
  <si>
    <t>DMART</t>
  </si>
  <si>
    <t>Retail - Department Stores</t>
  </si>
  <si>
    <t>UltraTech Cement Ltd</t>
  </si>
  <si>
    <t>ULTRACEMCO</t>
  </si>
  <si>
    <t>Cement</t>
  </si>
  <si>
    <t>Adani Ports and Special Economic Zone Ltd</t>
  </si>
  <si>
    <t>ADANIPORTS</t>
  </si>
  <si>
    <t>Ports</t>
  </si>
  <si>
    <t>Hindustan Aeronautics Ltd</t>
  </si>
  <si>
    <t>HAL</t>
  </si>
  <si>
    <t>Aerospace &amp; Defense Equipments</t>
  </si>
  <si>
    <t>Coal India Ltd</t>
  </si>
  <si>
    <t>COALINDIA</t>
  </si>
  <si>
    <t>Mining - Coal</t>
  </si>
  <si>
    <t>Power Grid Corporation of India Ltd</t>
  </si>
  <si>
    <t>POWERGRID</t>
  </si>
  <si>
    <t>Power Transmission &amp; Distribution</t>
  </si>
  <si>
    <t>Titan Company Ltd</t>
  </si>
  <si>
    <t>TITAN</t>
  </si>
  <si>
    <t>Precious Metals, Jewellery &amp; Watches</t>
  </si>
  <si>
    <t>Asian Paints Ltd</t>
  </si>
  <si>
    <t>ASIANPAINT</t>
  </si>
  <si>
    <t>Paints</t>
  </si>
  <si>
    <t>Adani Green Energy Ltd</t>
  </si>
  <si>
    <t>ADANIGREEN</t>
  </si>
  <si>
    <t>Renewable Energy</t>
  </si>
  <si>
    <t>Bajaj Auto Ltd</t>
  </si>
  <si>
    <t>BAJAJ-AUTO</t>
  </si>
  <si>
    <t>Two Wheelers</t>
  </si>
  <si>
    <t>Adani Power Ltd</t>
  </si>
  <si>
    <t>ADANIPOWER</t>
  </si>
  <si>
    <t>Wipro Ltd</t>
  </si>
  <si>
    <t>WIPRO</t>
  </si>
  <si>
    <t>Siemens Ltd</t>
  </si>
  <si>
    <t>SIEMENS</t>
  </si>
  <si>
    <t>Conglomerates</t>
  </si>
  <si>
    <t>Bajaj Finserv Ltd</t>
  </si>
  <si>
    <t>BAJAJFINSV</t>
  </si>
  <si>
    <t>Hindustan Zinc Ltd</t>
  </si>
  <si>
    <t>HINDZINC</t>
  </si>
  <si>
    <t>Mining - Diversified</t>
  </si>
  <si>
    <t>Nestle India Ltd</t>
  </si>
  <si>
    <t>NESTLEIND</t>
  </si>
  <si>
    <t>FMCG - Foods</t>
  </si>
  <si>
    <t>Indian Railway Finance Corp Ltd</t>
  </si>
  <si>
    <t>IRFC</t>
  </si>
  <si>
    <t>Specialized Finance</t>
  </si>
  <si>
    <t>Indian Oil Corporation Ltd</t>
  </si>
  <si>
    <t>IOC</t>
  </si>
  <si>
    <t>Trent Ltd</t>
  </si>
  <si>
    <t>TRENT</t>
  </si>
  <si>
    <t>Retail - Apparel</t>
  </si>
  <si>
    <t>Zomato Ltd</t>
  </si>
  <si>
    <t>ZOMATO</t>
  </si>
  <si>
    <t>Online Services</t>
  </si>
  <si>
    <t>JSW Steel Ltd</t>
  </si>
  <si>
    <t>JSWSTEEL</t>
  </si>
  <si>
    <t>Iron &amp; Steel</t>
  </si>
  <si>
    <t>Bharat Electronics Ltd</t>
  </si>
  <si>
    <t>BEL</t>
  </si>
  <si>
    <t>Electronic Equipments</t>
  </si>
  <si>
    <t>Jio Financial Services Ltd</t>
  </si>
  <si>
    <t>JIOFIN</t>
  </si>
  <si>
    <t>DLF Ltd</t>
  </si>
  <si>
    <t>DLF</t>
  </si>
  <si>
    <t>Real Estate</t>
  </si>
  <si>
    <t>Varun Beverages Ltd</t>
  </si>
  <si>
    <t>VBL</t>
  </si>
  <si>
    <t>Soft Drinks</t>
  </si>
  <si>
    <t>Tata Steel Ltd</t>
  </si>
  <si>
    <t>TATASTEEL</t>
  </si>
  <si>
    <t>SBI Life Insurance Company Ltd</t>
  </si>
  <si>
    <t>SBILIFE</t>
  </si>
  <si>
    <t>Grasim Industries Ltd</t>
  </si>
  <si>
    <t>GRASIM</t>
  </si>
  <si>
    <t>ABB India Ltd</t>
  </si>
  <si>
    <t>ABB</t>
  </si>
  <si>
    <t>Heavy Electrical Equipments</t>
  </si>
  <si>
    <t>Vedanta Ltd</t>
  </si>
  <si>
    <t>VEDL</t>
  </si>
  <si>
    <t>Metals - Diversified</t>
  </si>
  <si>
    <t>Interglobe Aviation Ltd</t>
  </si>
  <si>
    <t>INDIGO</t>
  </si>
  <si>
    <t>Airlines</t>
  </si>
  <si>
    <t>LTIMindtree Ltd</t>
  </si>
  <si>
    <t>LTIM</t>
  </si>
  <si>
    <t>Power Finance Corporation Ltd</t>
  </si>
  <si>
    <t>PFC</t>
  </si>
  <si>
    <t>Pidilite Industries Ltd</t>
  </si>
  <si>
    <t>PIDILITIND</t>
  </si>
  <si>
    <t>Diversified Chemicals</t>
  </si>
  <si>
    <t>Ambuja Cements Ltd</t>
  </si>
  <si>
    <t>AMBUJACEM</t>
  </si>
  <si>
    <t>TATAMTRDVR</t>
  </si>
  <si>
    <t>Tech Mahindra Ltd</t>
  </si>
  <si>
    <t>TECHM</t>
  </si>
  <si>
    <t>Gail (India) Ltd</t>
  </si>
  <si>
    <t>GAIL</t>
  </si>
  <si>
    <t>Gas Distribution</t>
  </si>
  <si>
    <t>REC Limited</t>
  </si>
  <si>
    <t>RECLTD</t>
  </si>
  <si>
    <t>HDFC Life Insurance Company Ltd</t>
  </si>
  <si>
    <t>HDFCLIFE</t>
  </si>
  <si>
    <t>Bharat Petroleum Corporation Ltd</t>
  </si>
  <si>
    <t>BPCL</t>
  </si>
  <si>
    <t>Godrej Consumer Products Ltd</t>
  </si>
  <si>
    <t>GODREJCP</t>
  </si>
  <si>
    <t>FMCG - Personal Products</t>
  </si>
  <si>
    <t>Hindalco Industries Ltd</t>
  </si>
  <si>
    <t>HINDALCO</t>
  </si>
  <si>
    <t>Metals - Aluminium</t>
  </si>
  <si>
    <t>Britannia Industries Ltd</t>
  </si>
  <si>
    <t>BRITANNIA</t>
  </si>
  <si>
    <t>Adani Energy Solutions Ltd</t>
  </si>
  <si>
    <t>ADANIENSOL</t>
  </si>
  <si>
    <t>Power Infrastructure</t>
  </si>
  <si>
    <t>Eicher Motors Ltd</t>
  </si>
  <si>
    <t>EICHERMOT</t>
  </si>
  <si>
    <t>Trucks &amp; Buses</t>
  </si>
  <si>
    <t>Tata Power Company Ltd</t>
  </si>
  <si>
    <t>TATAPOWER</t>
  </si>
  <si>
    <t>Macrotech Developers Ltd</t>
  </si>
  <si>
    <t>LODHA</t>
  </si>
  <si>
    <t>Cipla Ltd</t>
  </si>
  <si>
    <t>CIPLA</t>
  </si>
  <si>
    <t>Samvardhana Motherson International Ltd</t>
  </si>
  <si>
    <t>MOTHERSON</t>
  </si>
  <si>
    <t>Auto Parts</t>
  </si>
  <si>
    <t>Punjab National Bank</t>
  </si>
  <si>
    <t>PNB</t>
  </si>
  <si>
    <t>Bank of Baroda Ltd</t>
  </si>
  <si>
    <t>BANKBARODA</t>
  </si>
  <si>
    <t>TVS Motor Company Ltd</t>
  </si>
  <si>
    <t>TVSMOTOR</t>
  </si>
  <si>
    <t>Divi's Laboratories Ltd</t>
  </si>
  <si>
    <t>DIVISLAB</t>
  </si>
  <si>
    <t>Labs &amp; Life Sciences Services</t>
  </si>
  <si>
    <t>Zydus Lifesciences Ltd</t>
  </si>
  <si>
    <t>ZYDUSLIFE</t>
  </si>
  <si>
    <t>Havells India Ltd</t>
  </si>
  <si>
    <t>HAVELLS</t>
  </si>
  <si>
    <t>Electrical Components &amp; Equipments</t>
  </si>
  <si>
    <t>Rail Vikas Nigam Ltd</t>
  </si>
  <si>
    <t>RVNL</t>
  </si>
  <si>
    <t>Tata Consumer Products Ltd</t>
  </si>
  <si>
    <t>TATACONSUM</t>
  </si>
  <si>
    <t>Tea &amp; Coffee</t>
  </si>
  <si>
    <t>Torrent Pharmaceuticals Ltd</t>
  </si>
  <si>
    <t>TORNTPHARM</t>
  </si>
  <si>
    <t>Dr Reddy's Laboratories Ltd</t>
  </si>
  <si>
    <t>DRREDDY</t>
  </si>
  <si>
    <t>Cholamandalam Investment and Finance Company Ltd</t>
  </si>
  <si>
    <t>CHOLAFIN</t>
  </si>
  <si>
    <t>Indian Overseas Bank</t>
  </si>
  <si>
    <t>IOB</t>
  </si>
  <si>
    <t>JSW Energy Ltd</t>
  </si>
  <si>
    <t>JSWENERGY</t>
  </si>
  <si>
    <t>Vodafone Idea Ltd</t>
  </si>
  <si>
    <t>IDEA</t>
  </si>
  <si>
    <t>Shriram Finance Ltd</t>
  </si>
  <si>
    <t>SHRIRAMFIN</t>
  </si>
  <si>
    <t>Indus Towers Ltd</t>
  </si>
  <si>
    <t>INDUSTOWER</t>
  </si>
  <si>
    <t>Telecom Infrastructure</t>
  </si>
  <si>
    <t>CG Power and Industrial Solutions Ltd</t>
  </si>
  <si>
    <t>CGPOWER</t>
  </si>
  <si>
    <t>Oil India Ltd</t>
  </si>
  <si>
    <t>OIL</t>
  </si>
  <si>
    <t>Dabur India Ltd</t>
  </si>
  <si>
    <t>DABUR</t>
  </si>
  <si>
    <t>Suzlon Energy Ltd</t>
  </si>
  <si>
    <t>SUZLON</t>
  </si>
  <si>
    <t>Renewable Energy Equipment &amp; Services</t>
  </si>
  <si>
    <t>Bajaj Holdings and Investment Ltd</t>
  </si>
  <si>
    <t>BAJAJHLDNG</t>
  </si>
  <si>
    <t>Asset Management</t>
  </si>
  <si>
    <t>Indusind Bank Ltd</t>
  </si>
  <si>
    <t>INDUSINDBK</t>
  </si>
  <si>
    <t>ICICI Prudential Life Insurance Company Ltd</t>
  </si>
  <si>
    <t>ICICIPRULI</t>
  </si>
  <si>
    <t>Cummins India Ltd</t>
  </si>
  <si>
    <t>CUMMINSIND</t>
  </si>
  <si>
    <t>Industrial Machinery</t>
  </si>
  <si>
    <t>United Spirits Ltd</t>
  </si>
  <si>
    <t>UNITDSPR</t>
  </si>
  <si>
    <t>Alcoholic Beverages</t>
  </si>
  <si>
    <t>Hero MotoCorp Ltd</t>
  </si>
  <si>
    <t>HEROMOTOCO</t>
  </si>
  <si>
    <t>Bharat Heavy Electricals Ltd</t>
  </si>
  <si>
    <t>BHEL</t>
  </si>
  <si>
    <t>Mazagon Dock Shipbuilders Ltd</t>
  </si>
  <si>
    <t>MAZDOCK</t>
  </si>
  <si>
    <t>Shipbuilding</t>
  </si>
  <si>
    <t>IDBI Bank Ltd</t>
  </si>
  <si>
    <t>IDBI</t>
  </si>
  <si>
    <t>Private Bank</t>
  </si>
  <si>
    <t>GMR Airports Infrastructure Ltd</t>
  </si>
  <si>
    <t>GMRINFRA</t>
  </si>
  <si>
    <t>ICICI Lombard General Insurance Company Ltd</t>
  </si>
  <si>
    <t>ICICIGI</t>
  </si>
  <si>
    <t>Polycab India Ltd</t>
  </si>
  <si>
    <t>POLYCAB</t>
  </si>
  <si>
    <t>Canara Bank Ltd</t>
  </si>
  <si>
    <t>CANBK</t>
  </si>
  <si>
    <t>Lupin Ltd</t>
  </si>
  <si>
    <t>LUPIN</t>
  </si>
  <si>
    <t>Colgate-Palmolive (India) Ltd</t>
  </si>
  <si>
    <t>COLPAL</t>
  </si>
  <si>
    <t>NHPC Ltd</t>
  </si>
  <si>
    <t>NHPC</t>
  </si>
  <si>
    <t>Jindal Steel And Power Ltd</t>
  </si>
  <si>
    <t>JINDALSTEL</t>
  </si>
  <si>
    <t>Apollo Hospitals Enterprise Ltd</t>
  </si>
  <si>
    <t>APOLLOHOSP</t>
  </si>
  <si>
    <t>Hospitals &amp; Diagnostic Centres</t>
  </si>
  <si>
    <t>Info Edge (India) Ltd</t>
  </si>
  <si>
    <t>NAUKRI</t>
  </si>
  <si>
    <t>Adani Total Gas Ltd</t>
  </si>
  <si>
    <t>ATGL</t>
  </si>
  <si>
    <t>Oracle Financial Services Software Ltd</t>
  </si>
  <si>
    <t>OFSS</t>
  </si>
  <si>
    <t>Software Services</t>
  </si>
  <si>
    <t>Solar Industries India Ltd</t>
  </si>
  <si>
    <t>SOLARINDS</t>
  </si>
  <si>
    <t>Commodity Chemicals</t>
  </si>
  <si>
    <t>Bosch Ltd</t>
  </si>
  <si>
    <t>BOSCHLTD</t>
  </si>
  <si>
    <t>Union Bank of India Ltd</t>
  </si>
  <si>
    <t>UNIONBANK</t>
  </si>
  <si>
    <t>Aurobindo Pharma Ltd</t>
  </si>
  <si>
    <t>AUROPHARMA</t>
  </si>
  <si>
    <t>Mankind Pharma Ltd</t>
  </si>
  <si>
    <t>MANKIND</t>
  </si>
  <si>
    <t>HDFC Asset Management Company Ltd</t>
  </si>
  <si>
    <t>HDFCAMC</t>
  </si>
  <si>
    <t>Shree Cement Ltd</t>
  </si>
  <si>
    <t>SHREECEM</t>
  </si>
  <si>
    <t>Indian Hotels Company Ltd</t>
  </si>
  <si>
    <t>INDHOTEL</t>
  </si>
  <si>
    <t>Hotels, Resorts &amp; Cruise Lines</t>
  </si>
  <si>
    <t>Max Healthcare Institute Ltd</t>
  </si>
  <si>
    <t>MAXHEALTH</t>
  </si>
  <si>
    <t>Marico Ltd</t>
  </si>
  <si>
    <t>MARICO</t>
  </si>
  <si>
    <t>Torrent Power Ltd</t>
  </si>
  <si>
    <t>TORNTPOWER</t>
  </si>
  <si>
    <t>Godrej Properties Ltd</t>
  </si>
  <si>
    <t>GODREJPROP</t>
  </si>
  <si>
    <t>Hindustan Petroleum Corp Ltd</t>
  </si>
  <si>
    <t>HINDPETRO</t>
  </si>
  <si>
    <t>Tube Investments of India Ltd</t>
  </si>
  <si>
    <t>TIINDIA</t>
  </si>
  <si>
    <t>Cycles</t>
  </si>
  <si>
    <t>Yes Bank Ltd</t>
  </si>
  <si>
    <t>YESBANK</t>
  </si>
  <si>
    <t>Indian Bank</t>
  </si>
  <si>
    <t>INDIANB</t>
  </si>
  <si>
    <t>SRF Ltd</t>
  </si>
  <si>
    <t>SRF</t>
  </si>
  <si>
    <t>Bharat Forge Ltd</t>
  </si>
  <si>
    <t>BHARATFORG</t>
  </si>
  <si>
    <t>Muthoot Finance Ltd</t>
  </si>
  <si>
    <t>MUTHOOTFIN</t>
  </si>
  <si>
    <t>Persistent Systems Ltd</t>
  </si>
  <si>
    <t>PERSISTENT</t>
  </si>
  <si>
    <t>Indian Railway Catering and Tourism Corporation Ltd</t>
  </si>
  <si>
    <t>IRCTC</t>
  </si>
  <si>
    <t>Ashok Leyland Ltd</t>
  </si>
  <si>
    <t>ASHOKLEY</t>
  </si>
  <si>
    <t>Prestige Estates Projects Ltd</t>
  </si>
  <si>
    <t>PRESTIGE</t>
  </si>
  <si>
    <t>PB Fintech Ltd</t>
  </si>
  <si>
    <t>POLICYBZR</t>
  </si>
  <si>
    <t>Dixon Technologies (India) Ltd</t>
  </si>
  <si>
    <t>DIXON</t>
  </si>
  <si>
    <t>Home Electronics &amp; Appliances</t>
  </si>
  <si>
    <t>Alkem Laboratories Ltd</t>
  </si>
  <si>
    <t>ALKEM</t>
  </si>
  <si>
    <t>General Insurance Corporation of India</t>
  </si>
  <si>
    <t>GICRE</t>
  </si>
  <si>
    <t>Supreme Industries Ltd</t>
  </si>
  <si>
    <t>SUPREMEIND</t>
  </si>
  <si>
    <t>Plastic Products</t>
  </si>
  <si>
    <t>PI Industries Ltd</t>
  </si>
  <si>
    <t>PIIND</t>
  </si>
  <si>
    <t>SBI Cards and Payment Services Ltd</t>
  </si>
  <si>
    <t>SBICARD</t>
  </si>
  <si>
    <t>Payment Infrastructure</t>
  </si>
  <si>
    <t>JSW Infrastructure Ltd</t>
  </si>
  <si>
    <t>JSWINFRA</t>
  </si>
  <si>
    <t>Patanjali Foods Ltd</t>
  </si>
  <si>
    <t>PATANJALI</t>
  </si>
  <si>
    <t>Packaged Foods &amp; Meats</t>
  </si>
  <si>
    <t>Berger Paints India Ltd</t>
  </si>
  <si>
    <t>BERGEPAINT</t>
  </si>
  <si>
    <t>UNO Minda Ltd</t>
  </si>
  <si>
    <t>UNOMINDA</t>
  </si>
  <si>
    <t>Indian Renewable Energy Development Agency Ltd</t>
  </si>
  <si>
    <t>IREDA</t>
  </si>
  <si>
    <t>Oberoi Realty Ltd</t>
  </si>
  <si>
    <t>OBEROIRLTY</t>
  </si>
  <si>
    <t>Schaeffler India Ltd</t>
  </si>
  <si>
    <t>SCHAEFFLER</t>
  </si>
  <si>
    <t>NMDC Ltd</t>
  </si>
  <si>
    <t>NMDC</t>
  </si>
  <si>
    <t>Mining - Iron Ore</t>
  </si>
  <si>
    <t>Linde India Ltd</t>
  </si>
  <si>
    <t>LINDEINDIA</t>
  </si>
  <si>
    <t>Phoenix Mills Ltd</t>
  </si>
  <si>
    <t>PHOENIXLTD</t>
  </si>
  <si>
    <t>Fertilisers And Chemicals Travancore Ltd</t>
  </si>
  <si>
    <t>FACT</t>
  </si>
  <si>
    <t>Fertilizers &amp; Agro Chemicals</t>
  </si>
  <si>
    <t>UCO Bank</t>
  </si>
  <si>
    <t>UCOBANK</t>
  </si>
  <si>
    <t>Kalyan Jewellers India Ltd</t>
  </si>
  <si>
    <t>KALYANKJIL</t>
  </si>
  <si>
    <t>Cochin Shipyard Ltd</t>
  </si>
  <si>
    <t>COCHINSHIP</t>
  </si>
  <si>
    <t>Container Corporation of India Ltd</t>
  </si>
  <si>
    <t>CONCOR</t>
  </si>
  <si>
    <t>Logistics</t>
  </si>
  <si>
    <t>MRF Ltd</t>
  </si>
  <si>
    <t>MRF</t>
  </si>
  <si>
    <t>Tires &amp; Rubber</t>
  </si>
  <si>
    <t>Housing and Urban Development Corporation Ltd</t>
  </si>
  <si>
    <t>HUDCO</t>
  </si>
  <si>
    <t>Abbott India Ltd</t>
  </si>
  <si>
    <t>ABBOTINDIA</t>
  </si>
  <si>
    <t>Jindal Stainless Ltd</t>
  </si>
  <si>
    <t>JSL</t>
  </si>
  <si>
    <t>Bharti Hexacom Ltd</t>
  </si>
  <si>
    <t>BHARTIHEXA</t>
  </si>
  <si>
    <t>SJVN Ltd</t>
  </si>
  <si>
    <t>SJVN</t>
  </si>
  <si>
    <t>Petronet LNG Ltd</t>
  </si>
  <si>
    <t>PETRONET</t>
  </si>
  <si>
    <t>Oil &amp; Gas - Storage &amp; Transportation</t>
  </si>
  <si>
    <t>Procter &amp; Gamble Hygiene and Health Care Ltd</t>
  </si>
  <si>
    <t>PGHH</t>
  </si>
  <si>
    <t>Fsn E-Commerce Ventures Ltd</t>
  </si>
  <si>
    <t>NYKAA</t>
  </si>
  <si>
    <t>Wellness Services</t>
  </si>
  <si>
    <t>Balkrishna Industries Ltd</t>
  </si>
  <si>
    <t>BALKRISIND</t>
  </si>
  <si>
    <t>Aditya Birla Capital Ltd</t>
  </si>
  <si>
    <t>ABCAPITAL</t>
  </si>
  <si>
    <t>Diversified Financials</t>
  </si>
  <si>
    <t>IDFC First Bank Ltd</t>
  </si>
  <si>
    <t>IDFCFIRSTB</t>
  </si>
  <si>
    <t>Bank of India Ltd</t>
  </si>
  <si>
    <t>BANKINDIA</t>
  </si>
  <si>
    <t>Tata Communications Ltd</t>
  </si>
  <si>
    <t>TATACOMM</t>
  </si>
  <si>
    <t>L&amp;T Technology Services Ltd</t>
  </si>
  <si>
    <t>LTTS</t>
  </si>
  <si>
    <t>Steel Authority of India Ltd</t>
  </si>
  <si>
    <t>SAIL</t>
  </si>
  <si>
    <t>Mphasis Ltd</t>
  </si>
  <si>
    <t>MPHASIS</t>
  </si>
  <si>
    <t>Voltas Ltd</t>
  </si>
  <si>
    <t>VOLTAS</t>
  </si>
  <si>
    <t>Astral Ltd</t>
  </si>
  <si>
    <t>ASTRAL</t>
  </si>
  <si>
    <t>Building Products - Pipes</t>
  </si>
  <si>
    <t>United Breweries Ltd</t>
  </si>
  <si>
    <t>UBL</t>
  </si>
  <si>
    <t>Coromandel International Ltd</t>
  </si>
  <si>
    <t>COROMANDEL</t>
  </si>
  <si>
    <t>Federal Bank Ltd</t>
  </si>
  <si>
    <t>FEDERALBNK</t>
  </si>
  <si>
    <t>Central Bank of India Ltd</t>
  </si>
  <si>
    <t>CENTRALBK</t>
  </si>
  <si>
    <t>Ola Electric Mobility Ltd</t>
  </si>
  <si>
    <t>OLAELEC</t>
  </si>
  <si>
    <t>KPIT Technologies Ltd</t>
  </si>
  <si>
    <t>KPITTECH</t>
  </si>
  <si>
    <t>Thermax Limited</t>
  </si>
  <si>
    <t>THERMAX</t>
  </si>
  <si>
    <t>Bharat Dynamics Ltd</t>
  </si>
  <si>
    <t>BDL</t>
  </si>
  <si>
    <t>GlaxoSmithKline Pharmaceuticals Ltd</t>
  </si>
  <si>
    <t>GLAXO</t>
  </si>
  <si>
    <t>Hitachi Energy India Ltd</t>
  </si>
  <si>
    <t>POWERINDIA</t>
  </si>
  <si>
    <t>Adani Wilmar Ltd</t>
  </si>
  <si>
    <t>AWL</t>
  </si>
  <si>
    <t>Page Industries Ltd</t>
  </si>
  <si>
    <t>PAGEIND</t>
  </si>
  <si>
    <t>Apparel &amp; Accessories</t>
  </si>
  <si>
    <t>Honeywell Automation India Ltd</t>
  </si>
  <si>
    <t>HONAUT</t>
  </si>
  <si>
    <t>AU Small Finance Bank Ltd</t>
  </si>
  <si>
    <t>AUBANK</t>
  </si>
  <si>
    <t>Ge T&amp;D India Ltd</t>
  </si>
  <si>
    <t>GET&amp;D</t>
  </si>
  <si>
    <t>AIA Engineering Ltd</t>
  </si>
  <si>
    <t>AIAENG</t>
  </si>
  <si>
    <t>Bank of Maharashtra Ltd</t>
  </si>
  <si>
    <t>MAHABANK</t>
  </si>
  <si>
    <t>ACC Ltd</t>
  </si>
  <si>
    <t>ACC</t>
  </si>
  <si>
    <t>Sundaram Finance Ltd</t>
  </si>
  <si>
    <t>SUNDARMFIN</t>
  </si>
  <si>
    <t>Tata Elxsi Ltd</t>
  </si>
  <si>
    <t>TATAELXSI</t>
  </si>
  <si>
    <t>Glenmark Pharmaceuticals Ltd</t>
  </si>
  <si>
    <t>GLENMARK</t>
  </si>
  <si>
    <t>Jubilant Foodworks Ltd</t>
  </si>
  <si>
    <t>JUBLFOOD</t>
  </si>
  <si>
    <t>Restaurants &amp; Cafes</t>
  </si>
  <si>
    <t>Exide Industries Ltd</t>
  </si>
  <si>
    <t>EXIDEIND</t>
  </si>
  <si>
    <t>Batteries</t>
  </si>
  <si>
    <t>Gujarat Gas Ltd</t>
  </si>
  <si>
    <t>GUJGASLTD</t>
  </si>
  <si>
    <t>UPL Ltd</t>
  </si>
  <si>
    <t>UPL</t>
  </si>
  <si>
    <t>3M India Ltd</t>
  </si>
  <si>
    <t>3MINDIA</t>
  </si>
  <si>
    <t>Stationery</t>
  </si>
  <si>
    <t>Nippon Life India Asset Management Ltd</t>
  </si>
  <si>
    <t>NAM-INDIA</t>
  </si>
  <si>
    <t>Tata Technologies Ltd</t>
  </si>
  <si>
    <t>TATATECH</t>
  </si>
  <si>
    <t>L&amp;T Finance Ltd</t>
  </si>
  <si>
    <t>LTF</t>
  </si>
  <si>
    <t>Escorts Kubota Ltd</t>
  </si>
  <si>
    <t>ESCORTS</t>
  </si>
  <si>
    <t>Tractors</t>
  </si>
  <si>
    <t>Lloyds Metals And Energy Ltd</t>
  </si>
  <si>
    <t>LLOYDSME</t>
  </si>
  <si>
    <t>APL Apollo Tubes Ltd</t>
  </si>
  <si>
    <t>APLAPOLLO</t>
  </si>
  <si>
    <t>Fortis Healthcare Ltd</t>
  </si>
  <si>
    <t>FORTIS</t>
  </si>
  <si>
    <t>Biocon Ltd</t>
  </si>
  <si>
    <t>BIOCON</t>
  </si>
  <si>
    <t>Biotechnology</t>
  </si>
  <si>
    <t>Coforge Ltd</t>
  </si>
  <si>
    <t>COFORGE</t>
  </si>
  <si>
    <t>New India Assurance Company Ltd</t>
  </si>
  <si>
    <t>NIACL</t>
  </si>
  <si>
    <t>Punjab &amp; Sind Bank</t>
  </si>
  <si>
    <t>PSB</t>
  </si>
  <si>
    <t>Deepak Nitrite Ltd</t>
  </si>
  <si>
    <t>DEEPAKNTR</t>
  </si>
  <si>
    <t>KEI Industries Ltd</t>
  </si>
  <si>
    <t>KEI</t>
  </si>
  <si>
    <t>Cables</t>
  </si>
  <si>
    <t>Sona BLW Precision Forgings Ltd</t>
  </si>
  <si>
    <t>SONACOMS</t>
  </si>
  <si>
    <t>Ajanta Pharma Ltd</t>
  </si>
  <si>
    <t>AJANTPHARM</t>
  </si>
  <si>
    <t>IRB Infrastructure Developers Ltd</t>
  </si>
  <si>
    <t>IRB</t>
  </si>
  <si>
    <t>Indraprastha Gas Ltd</t>
  </si>
  <si>
    <t>IGL</t>
  </si>
  <si>
    <t>360 One Wam Ltd</t>
  </si>
  <si>
    <t>360ONE</t>
  </si>
  <si>
    <t>Investment Banking &amp; Brokerage</t>
  </si>
  <si>
    <t>Gujarat Fluorochemicals Ltd</t>
  </si>
  <si>
    <t>FLUOROCHEM</t>
  </si>
  <si>
    <t>Specialty Chemicals</t>
  </si>
  <si>
    <t>Motilal Oswal Financial Services Ltd</t>
  </si>
  <si>
    <t>MOTILALOFS</t>
  </si>
  <si>
    <t>Max Financial Services Ltd</t>
  </si>
  <si>
    <t>MFSL</t>
  </si>
  <si>
    <t>NLC India Ltd</t>
  </si>
  <si>
    <t>NLCINDIA</t>
  </si>
  <si>
    <t>Mangalore Refinery and Petrochemicals Ltd</t>
  </si>
  <si>
    <t>MRPL</t>
  </si>
  <si>
    <t>Mahindra and Mahindra Financial Services Ltd</t>
  </si>
  <si>
    <t>M&amp;MFIN</t>
  </si>
  <si>
    <t>Blue Star Ltd</t>
  </si>
  <si>
    <t>BLUESTARCO</t>
  </si>
  <si>
    <t>LIC Housing Finance Ltd</t>
  </si>
  <si>
    <t>LICHSGFIN</t>
  </si>
  <si>
    <t>Home Financing</t>
  </si>
  <si>
    <t>Metro Brands Ltd</t>
  </si>
  <si>
    <t>METROBRAND</t>
  </si>
  <si>
    <t>Footwear</t>
  </si>
  <si>
    <t>Emami Ltd</t>
  </si>
  <si>
    <t>EMAMILTD</t>
  </si>
  <si>
    <t>Endurance Technologies Ltd</t>
  </si>
  <si>
    <t>ENDURANCE</t>
  </si>
  <si>
    <t>BSE Ltd</t>
  </si>
  <si>
    <t>BSE</t>
  </si>
  <si>
    <t>Stock Exchanges &amp; Ratings</t>
  </si>
  <si>
    <t>One 97 Communications Ltd</t>
  </si>
  <si>
    <t>PAYTM</t>
  </si>
  <si>
    <t>Business Support Services</t>
  </si>
  <si>
    <t>IPCA Laboratories Ltd</t>
  </si>
  <si>
    <t>IPCALAB</t>
  </si>
  <si>
    <t>Star Health and Allied Insurance Company Ltd</t>
  </si>
  <si>
    <t>STARHEALTH</t>
  </si>
  <si>
    <t>Apar Industries Ltd</t>
  </si>
  <si>
    <t>APARINDS</t>
  </si>
  <si>
    <t>Brainbees Solutions Ltd</t>
  </si>
  <si>
    <t>FIRSTCRY</t>
  </si>
  <si>
    <t>Syngene International Ltd</t>
  </si>
  <si>
    <t>SYNGENE</t>
  </si>
  <si>
    <t>CRISIL Ltd</t>
  </si>
  <si>
    <t>CRISIL</t>
  </si>
  <si>
    <t>Dalmia Bharat Ltd</t>
  </si>
  <si>
    <t>DALBHARAT</t>
  </si>
  <si>
    <t>Gland Pharma Ltd</t>
  </si>
  <si>
    <t>GLAND</t>
  </si>
  <si>
    <t>Go Digit General Insurance Ltd</t>
  </si>
  <si>
    <t>GODIGIT</t>
  </si>
  <si>
    <t>Embassy Office Parks REIT</t>
  </si>
  <si>
    <t>EMBASSY</t>
  </si>
  <si>
    <t>Sun Tv Network Ltd</t>
  </si>
  <si>
    <t>SUNTV</t>
  </si>
  <si>
    <t>TV Channels &amp; Broadcasters</t>
  </si>
  <si>
    <t>J K Cement Ltd</t>
  </si>
  <si>
    <t>JKCEMENT</t>
  </si>
  <si>
    <t>Aditya Birla Fashion and Retail Ltd</t>
  </si>
  <si>
    <t>ABFRL</t>
  </si>
  <si>
    <t>NBCC (India) Ltd</t>
  </si>
  <si>
    <t>NBCC</t>
  </si>
  <si>
    <t>Kaynes Technology India Ltd</t>
  </si>
  <si>
    <t>KAYNES</t>
  </si>
  <si>
    <t>Apollo Tyres Ltd</t>
  </si>
  <si>
    <t>APOLLOTYRE</t>
  </si>
  <si>
    <t>Delhivery Ltd</t>
  </si>
  <si>
    <t>DELHIVERY</t>
  </si>
  <si>
    <t>Bandhan Bank Ltd</t>
  </si>
  <si>
    <t>BANDHANBNK</t>
  </si>
  <si>
    <t>J B Chemicals and Pharmaceuticals Ltd</t>
  </si>
  <si>
    <t>JBCHEPHARM</t>
  </si>
  <si>
    <t>Motherson Sumi Wiring India Ltd</t>
  </si>
  <si>
    <t>MSUMI</t>
  </si>
  <si>
    <t>National Aluminium Co Ltd</t>
  </si>
  <si>
    <t>NATIONALUM</t>
  </si>
  <si>
    <t>Godrej Industries Ltd</t>
  </si>
  <si>
    <t>GODREJIND</t>
  </si>
  <si>
    <t>Tata Investment Corporation Ltd</t>
  </si>
  <si>
    <t>TATAINVEST</t>
  </si>
  <si>
    <t>TVS Holdings Ltd</t>
  </si>
  <si>
    <t>TVSHLTD</t>
  </si>
  <si>
    <t>Carborundum Universal Ltd</t>
  </si>
  <si>
    <t>CARBORUNIV</t>
  </si>
  <si>
    <t>ZF Commercial Vehicle Control Systems India Ltd</t>
  </si>
  <si>
    <t>ZFCVINDIA</t>
  </si>
  <si>
    <t>Cholamandalam Financial Holdings Ltd</t>
  </si>
  <si>
    <t>CHOLAHLDNG</t>
  </si>
  <si>
    <t>KPR Mill Ltd</t>
  </si>
  <si>
    <t>KPRMILL</t>
  </si>
  <si>
    <t>Textiles</t>
  </si>
  <si>
    <t>Hindustan Copper Ltd</t>
  </si>
  <si>
    <t>HINDCOPPER</t>
  </si>
  <si>
    <t>Mining - Copper</t>
  </si>
  <si>
    <t>BASF India Ltd</t>
  </si>
  <si>
    <t>BASF</t>
  </si>
  <si>
    <t>Sundram Fasteners Ltd</t>
  </si>
  <si>
    <t>SUNDRMFAST</t>
  </si>
  <si>
    <t>Global Health Ltd</t>
  </si>
  <si>
    <t>MEDANTA</t>
  </si>
  <si>
    <t>Hatsun Agro Product Ltd</t>
  </si>
  <si>
    <t>HATSUN</t>
  </si>
  <si>
    <t>Amara Raja Energy &amp; Mobility Ltd</t>
  </si>
  <si>
    <t>ARE&amp;M</t>
  </si>
  <si>
    <t>Bayer Cropscience Ltd</t>
  </si>
  <si>
    <t>BAYERCROP</t>
  </si>
  <si>
    <t>Timken India Ltd</t>
  </si>
  <si>
    <t>TIMKEN</t>
  </si>
  <si>
    <t>Crompton Greaves Consumer Electricals Ltd</t>
  </si>
  <si>
    <t>CROMPTON</t>
  </si>
  <si>
    <t>Inox Wind Ltd</t>
  </si>
  <si>
    <t>INOXWIND</t>
  </si>
  <si>
    <t>Poonawalla Fincorp Ltd</t>
  </si>
  <si>
    <t>POONAWALLA</t>
  </si>
  <si>
    <t>Vedant Fashions Ltd</t>
  </si>
  <si>
    <t>MANYAVAR</t>
  </si>
  <si>
    <t>ITI Ltd</t>
  </si>
  <si>
    <t>ITI</t>
  </si>
  <si>
    <t>Telecom Equipments</t>
  </si>
  <si>
    <t>Sumitomo Chemical India Ltd</t>
  </si>
  <si>
    <t>SUMICHEM</t>
  </si>
  <si>
    <t>Central Depository Services (India) Ltd</t>
  </si>
  <si>
    <t>CDSL</t>
  </si>
  <si>
    <t>Dr. Lal PathLabs Ltd</t>
  </si>
  <si>
    <t>LALPATHLAB</t>
  </si>
  <si>
    <t>Grindwell Norton Ltd</t>
  </si>
  <si>
    <t>GRINDWELL</t>
  </si>
  <si>
    <t>Pfizer Ltd</t>
  </si>
  <si>
    <t>PFIZER</t>
  </si>
  <si>
    <t>Aegis Logistics Ltd</t>
  </si>
  <si>
    <t>AEGISLOG</t>
  </si>
  <si>
    <t>Whirlpool of India Ltd</t>
  </si>
  <si>
    <t>WHIRLPOOL</t>
  </si>
  <si>
    <t>Natco Pharma Ltd</t>
  </si>
  <si>
    <t>NATCOPHARM</t>
  </si>
  <si>
    <t>ICICI Securities Ltd</t>
  </si>
  <si>
    <t>ISEC</t>
  </si>
  <si>
    <t>Tata Chemicals Ltd</t>
  </si>
  <si>
    <t>TATACHEM</t>
  </si>
  <si>
    <t>Brigade Enterprises Ltd</t>
  </si>
  <si>
    <t>BRIGADE</t>
  </si>
  <si>
    <t>Triveni Turbine Ltd</t>
  </si>
  <si>
    <t>TRITURBINE</t>
  </si>
  <si>
    <t>Gillette India Ltd</t>
  </si>
  <si>
    <t>GILLETTE</t>
  </si>
  <si>
    <t>KIOCL Ltd</t>
  </si>
  <si>
    <t>KIOCL</t>
  </si>
  <si>
    <t>SKF India Ltd</t>
  </si>
  <si>
    <t>SKFINDIA</t>
  </si>
  <si>
    <t>Suven Pharmaceuticals Ltd</t>
  </si>
  <si>
    <t>SUVENPHAR</t>
  </si>
  <si>
    <t>Jyoti CNC Automation Ltd</t>
  </si>
  <si>
    <t>JYOTICNC</t>
  </si>
  <si>
    <t>Computer Hardware</t>
  </si>
  <si>
    <t>Ratnamani Metals and Tubes Ltd</t>
  </si>
  <si>
    <t>RATNAMANI</t>
  </si>
  <si>
    <t>Ircon International Ltd</t>
  </si>
  <si>
    <t>IRCON</t>
  </si>
  <si>
    <t>Castrol India Ltd</t>
  </si>
  <si>
    <t>CASTROLIND</t>
  </si>
  <si>
    <t>Piramal Pharma Ltd</t>
  </si>
  <si>
    <t>PPLPHARMA</t>
  </si>
  <si>
    <t>Narayana Hrudayalaya Ltd</t>
  </si>
  <si>
    <t>NH</t>
  </si>
  <si>
    <t>Authum Investment &amp; Infrastructure Ltd</t>
  </si>
  <si>
    <t>AIIL</t>
  </si>
  <si>
    <t>Emcure Pharmaceuticals Ltd</t>
  </si>
  <si>
    <t>EMCURE</t>
  </si>
  <si>
    <t>Kansai Nerolac Paints Ltd</t>
  </si>
  <si>
    <t>KANSAINER</t>
  </si>
  <si>
    <t>Jupiter Wagons Ltd</t>
  </si>
  <si>
    <t>JWL</t>
  </si>
  <si>
    <t>Rail</t>
  </si>
  <si>
    <t>Century Textiles and Industries Ltd</t>
  </si>
  <si>
    <t>CENTURYTEX</t>
  </si>
  <si>
    <t>Paper Products</t>
  </si>
  <si>
    <t>EIH Ltd</t>
  </si>
  <si>
    <t>EIHOTEL</t>
  </si>
  <si>
    <t>Laurus Labs Ltd</t>
  </si>
  <si>
    <t>LAURUSLABS</t>
  </si>
  <si>
    <t>CPSE ETF</t>
  </si>
  <si>
    <t>CPSEETF</t>
  </si>
  <si>
    <t>Equity</t>
  </si>
  <si>
    <t>Himadri Speciality Chemical Ltd</t>
  </si>
  <si>
    <t>HSCL</t>
  </si>
  <si>
    <t>CESC Ltd</t>
  </si>
  <si>
    <t>CESC</t>
  </si>
  <si>
    <t>Atul Ltd</t>
  </si>
  <si>
    <t>ATUL</t>
  </si>
  <si>
    <t>Finolex Cables Ltd</t>
  </si>
  <si>
    <t>FINCABLES</t>
  </si>
  <si>
    <t>V Guard Industries Ltd</t>
  </si>
  <si>
    <t>VGUARD</t>
  </si>
  <si>
    <t>Garden Reach Shipbuilders &amp; Engineers Ltd</t>
  </si>
  <si>
    <t>GRSE</t>
  </si>
  <si>
    <t>Godfrey Phillips India Ltd</t>
  </si>
  <si>
    <t>GODFRYPHLP</t>
  </si>
  <si>
    <t>JBM Auto Ltd</t>
  </si>
  <si>
    <t>JBMA</t>
  </si>
  <si>
    <t>Multi Commodity Exchange of India Ltd</t>
  </si>
  <si>
    <t>MCX</t>
  </si>
  <si>
    <t>Radico Khaitan Ltd</t>
  </si>
  <si>
    <t>RADICO</t>
  </si>
  <si>
    <t>Kajaria Ceramics Ltd</t>
  </si>
  <si>
    <t>KAJARIACER</t>
  </si>
  <si>
    <t>Building Products - Ceramics</t>
  </si>
  <si>
    <t>Aarti Industries Ltd</t>
  </si>
  <si>
    <t>AARTIIND</t>
  </si>
  <si>
    <t>Nuvama Wealth Management Ltd</t>
  </si>
  <si>
    <t>NUVAMA</t>
  </si>
  <si>
    <t>PNB Housing Finance Ltd</t>
  </si>
  <si>
    <t>PNBHOUSING</t>
  </si>
  <si>
    <t>Vinati Organics Ltd</t>
  </si>
  <si>
    <t>VINATIORGA</t>
  </si>
  <si>
    <t>Affle (India) Ltd</t>
  </si>
  <si>
    <t>AFFLE</t>
  </si>
  <si>
    <t>Advertising</t>
  </si>
  <si>
    <t>Swan Energy Ltd</t>
  </si>
  <si>
    <t>SWANENERGY</t>
  </si>
  <si>
    <t>Signatureglobal (India) Ltd</t>
  </si>
  <si>
    <t>SIGNATURE</t>
  </si>
  <si>
    <t>Bikaji Foods International Ltd</t>
  </si>
  <si>
    <t>BIKAJI</t>
  </si>
  <si>
    <t>KEC International Ltd</t>
  </si>
  <si>
    <t>KEC</t>
  </si>
  <si>
    <t>Alembic Pharmaceuticals Ltd</t>
  </si>
  <si>
    <t>APLLTD</t>
  </si>
  <si>
    <t>Tejas Networks Ltd</t>
  </si>
  <si>
    <t>TEJASNET</t>
  </si>
  <si>
    <t>Devyani International Ltd</t>
  </si>
  <si>
    <t>DEVYANI</t>
  </si>
  <si>
    <t>Computer Age Management Services Ltd</t>
  </si>
  <si>
    <t>CAMS</t>
  </si>
  <si>
    <t>PTC Industries Ltd</t>
  </si>
  <si>
    <t>PTCIL</t>
  </si>
  <si>
    <t>Aditya Birla Sun Life Amc Ltd</t>
  </si>
  <si>
    <t>ABSLAMC</t>
  </si>
  <si>
    <t>Shyam Metalics and Energy Ltd</t>
  </si>
  <si>
    <t>SHYAMMETL</t>
  </si>
  <si>
    <t>Five-Star Business Finance Ltd</t>
  </si>
  <si>
    <t>FIVESTAR</t>
  </si>
  <si>
    <t>Nexus Select Trust</t>
  </si>
  <si>
    <t>NXST</t>
  </si>
  <si>
    <t>Mindspace Business Parks REIT</t>
  </si>
  <si>
    <t>MINDSPACE</t>
  </si>
  <si>
    <t>Firstsource Solutions Ltd</t>
  </si>
  <si>
    <t>FSL</t>
  </si>
  <si>
    <t>Outsourced services</t>
  </si>
  <si>
    <t>Kalpataru Projects International Ltd</t>
  </si>
  <si>
    <t>KPIL</t>
  </si>
  <si>
    <t>CIE Automotive India Ltd</t>
  </si>
  <si>
    <t>CIEINDIA</t>
  </si>
  <si>
    <t>Jyothy Labs Ltd</t>
  </si>
  <si>
    <t>JYOTHYLAB</t>
  </si>
  <si>
    <t>Piramal Enterprises Ltd</t>
  </si>
  <si>
    <t>PEL</t>
  </si>
  <si>
    <t>Jindal SAW Ltd</t>
  </si>
  <si>
    <t>JINDALSAW</t>
  </si>
  <si>
    <t>Cello World Ltd</t>
  </si>
  <si>
    <t>CELLO</t>
  </si>
  <si>
    <t>Relaxo Footwears Ltd</t>
  </si>
  <si>
    <t>RELAXO</t>
  </si>
  <si>
    <t>Great Eastern Shipping Company Ltd</t>
  </si>
  <si>
    <t>GESHIP</t>
  </si>
  <si>
    <t>Chambal Fertilisers and Chemicals Ltd</t>
  </si>
  <si>
    <t>CHAMBLFERT</t>
  </si>
  <si>
    <t>NCC Ltd</t>
  </si>
  <si>
    <t>NCC</t>
  </si>
  <si>
    <t>Aster DM Healthcare Ltd</t>
  </si>
  <si>
    <t>ASTERDM</t>
  </si>
  <si>
    <t>Sobha Ltd</t>
  </si>
  <si>
    <t>SOBHA</t>
  </si>
  <si>
    <t>Cyient Ltd</t>
  </si>
  <si>
    <t>CYIENT</t>
  </si>
  <si>
    <t>Elgi Equipments Ltd</t>
  </si>
  <si>
    <t>ELGIEQUIP</t>
  </si>
  <si>
    <t>Angel One Ltd</t>
  </si>
  <si>
    <t>ANGELONE</t>
  </si>
  <si>
    <t>Titagarh Rail Systems Ltd</t>
  </si>
  <si>
    <t>TITAGARH</t>
  </si>
  <si>
    <t>Schneider Electric Infrastructure Ltd</t>
  </si>
  <si>
    <t>SCHNEIDER</t>
  </si>
  <si>
    <t>HFCL Ltd</t>
  </si>
  <si>
    <t>HFCL</t>
  </si>
  <si>
    <t>CreditAccess Grameen Ltd</t>
  </si>
  <si>
    <t>CREDITACC</t>
  </si>
  <si>
    <t>Blue Dart Express Ltd</t>
  </si>
  <si>
    <t>BLUEDART</t>
  </si>
  <si>
    <t>Trident Ltd</t>
  </si>
  <si>
    <t>TRIDENT</t>
  </si>
  <si>
    <t>Ramco Cements Limited</t>
  </si>
  <si>
    <t>RAMCOCEM</t>
  </si>
  <si>
    <t>IFCI Ltd</t>
  </si>
  <si>
    <t>IFCI</t>
  </si>
  <si>
    <t>Techno Electric &amp; Engineering Company Ltd</t>
  </si>
  <si>
    <t>TECHNOE</t>
  </si>
  <si>
    <t>Kirloskar Oil Engines Ltd</t>
  </si>
  <si>
    <t>KIRLOSENG</t>
  </si>
  <si>
    <t>Gujarat State Petronet Ltd</t>
  </si>
  <si>
    <t>GSPL</t>
  </si>
  <si>
    <t>Poly Medicure Ltd</t>
  </si>
  <si>
    <t>POLYMED</t>
  </si>
  <si>
    <t>Health Care Equipment &amp; Supplies</t>
  </si>
  <si>
    <t>Krishna Institute of Medical Sciences Ltd</t>
  </si>
  <si>
    <t>KIMS</t>
  </si>
  <si>
    <t>Bata India Ltd</t>
  </si>
  <si>
    <t>BATAINDIA</t>
  </si>
  <si>
    <t>R R Kabel Ltd</t>
  </si>
  <si>
    <t>RRKABEL</t>
  </si>
  <si>
    <t>Anant Raj Ltd</t>
  </si>
  <si>
    <t>ANANTRAJ</t>
  </si>
  <si>
    <t>HBL Power Systems Ltd</t>
  </si>
  <si>
    <t>HBLPOWER</t>
  </si>
  <si>
    <t>Welspun Corp Ltd</t>
  </si>
  <si>
    <t>WELCORP</t>
  </si>
  <si>
    <t>Tata Teleservices (Maharashtra) Ltd</t>
  </si>
  <si>
    <t>TTML</t>
  </si>
  <si>
    <t>Finolex Industries Ltd</t>
  </si>
  <si>
    <t>FINPIPE</t>
  </si>
  <si>
    <t>Karur Vysya Bank Ltd</t>
  </si>
  <si>
    <t>KARURVYSYA</t>
  </si>
  <si>
    <t>Tbo Tek Ltd</t>
  </si>
  <si>
    <t>TBOTEK</t>
  </si>
  <si>
    <t>Tour &amp; Travel Services</t>
  </si>
  <si>
    <t>Mahanagar Gas Ltd</t>
  </si>
  <si>
    <t>MGL</t>
  </si>
  <si>
    <t>Manappuram Finance Ltd</t>
  </si>
  <si>
    <t>MANAPPURAM</t>
  </si>
  <si>
    <t>IIFL Finance Ltd</t>
  </si>
  <si>
    <t>IIFL</t>
  </si>
  <si>
    <t>Kfin Technologies Ltd</t>
  </si>
  <si>
    <t>KFINTECH</t>
  </si>
  <si>
    <t>IDFC Ltd</t>
  </si>
  <si>
    <t>IDFC</t>
  </si>
  <si>
    <t>Clean Science and Technology Ltd</t>
  </si>
  <si>
    <t>CLEAN</t>
  </si>
  <si>
    <t>Ramkrishna Forgings Ltd</t>
  </si>
  <si>
    <t>RKFORGE</t>
  </si>
  <si>
    <t>DCM Shriram Ltd</t>
  </si>
  <si>
    <t>DCMSHRIRAM</t>
  </si>
  <si>
    <t>Zensar Technologies Ltd</t>
  </si>
  <si>
    <t>ZENSARTECH</t>
  </si>
  <si>
    <t>Welspun Living Ltd</t>
  </si>
  <si>
    <t>WELSPUNLIV</t>
  </si>
  <si>
    <t>Sonata Software Ltd</t>
  </si>
  <si>
    <t>SONATSOFTW</t>
  </si>
  <si>
    <t>Chalet Hotels Ltd</t>
  </si>
  <si>
    <t>CHALET</t>
  </si>
  <si>
    <t>Aadhar Housing Finance Ltd</t>
  </si>
  <si>
    <t>AADHARHFC</t>
  </si>
  <si>
    <t>Capri Global Capital Ltd</t>
  </si>
  <si>
    <t>CGCL</t>
  </si>
  <si>
    <t>Indian Energy Exchange Ltd</t>
  </si>
  <si>
    <t>IEX</t>
  </si>
  <si>
    <t>Power Trading &amp; Consultancy</t>
  </si>
  <si>
    <t>Jai Balaji Industries Ltd</t>
  </si>
  <si>
    <t>JAIBALAJI</t>
  </si>
  <si>
    <t>Concord Biotech Ltd</t>
  </si>
  <si>
    <t>CONCORDBIO</t>
  </si>
  <si>
    <t>Astrazeneca Pharma India Ltd</t>
  </si>
  <si>
    <t>ASTRAZEN</t>
  </si>
  <si>
    <t>Data Patterns (India) Ltd</t>
  </si>
  <si>
    <t>DATAPATTNS</t>
  </si>
  <si>
    <t>Century Plyboards (India) Ltd</t>
  </si>
  <si>
    <t>CENTURYPLY</t>
  </si>
  <si>
    <t>Wood Products</t>
  </si>
  <si>
    <t>Granules India Ltd</t>
  </si>
  <si>
    <t>GRANULES</t>
  </si>
  <si>
    <t>Navin Fluorine International Ltd</t>
  </si>
  <si>
    <t>NAVINFLUOR</t>
  </si>
  <si>
    <t>Indiamart Intermesh Ltd</t>
  </si>
  <si>
    <t>INDIAMART</t>
  </si>
  <si>
    <t>Eris Lifesciences Ltd</t>
  </si>
  <si>
    <t>ERIS</t>
  </si>
  <si>
    <t>KSB Ltd</t>
  </si>
  <si>
    <t>KSB</t>
  </si>
  <si>
    <t>Fine Organic Industries Ltd</t>
  </si>
  <si>
    <t>FINEORG</t>
  </si>
  <si>
    <t>Bombay Burmah Trading Corporation Ltd</t>
  </si>
  <si>
    <t>BBTC</t>
  </si>
  <si>
    <t>Lakshmi Machine Works Ltd</t>
  </si>
  <si>
    <t>LAXMIMACH</t>
  </si>
  <si>
    <t>RITES Ltd</t>
  </si>
  <si>
    <t>RITES</t>
  </si>
  <si>
    <t>Redington Ltd</t>
  </si>
  <si>
    <t>REDINGTON</t>
  </si>
  <si>
    <t>Technology Hardware</t>
  </si>
  <si>
    <t>Birlasoft Ltd</t>
  </si>
  <si>
    <t>BSOFT</t>
  </si>
  <si>
    <t>NMDC Steel Ltd</t>
  </si>
  <si>
    <t>NSLNISP</t>
  </si>
  <si>
    <t>Supreme Petrochem Ltd</t>
  </si>
  <si>
    <t>SPLPETRO</t>
  </si>
  <si>
    <t>UTI S&amp;P BSE Sensex ETF</t>
  </si>
  <si>
    <t>UTISENSETF</t>
  </si>
  <si>
    <t>Sanofi India Ltd</t>
  </si>
  <si>
    <t>SANOFI</t>
  </si>
  <si>
    <t>Sterling and Wilson Renewable Energy Ltd</t>
  </si>
  <si>
    <t>SWSOLAR</t>
  </si>
  <si>
    <t>Godrej Agrovet Ltd</t>
  </si>
  <si>
    <t>GODREJAGRO</t>
  </si>
  <si>
    <t>Agro Products</t>
  </si>
  <si>
    <t>Akums Drugs and Pharmaceuticals Ltd</t>
  </si>
  <si>
    <t>AKUMS</t>
  </si>
  <si>
    <t>G R Infraprojects Ltd</t>
  </si>
  <si>
    <t>GRINFRA</t>
  </si>
  <si>
    <t>Honasa Consumer Ltd</t>
  </si>
  <si>
    <t>HONASA</t>
  </si>
  <si>
    <t>Waaree Renewable Technologies Ltd</t>
  </si>
  <si>
    <t>WAAREERTL</t>
  </si>
  <si>
    <t>BEML Ltd</t>
  </si>
  <si>
    <t>BEML</t>
  </si>
  <si>
    <t>Bls International Services Ltd</t>
  </si>
  <si>
    <t>BLS</t>
  </si>
  <si>
    <t>MMTC Ltd</t>
  </si>
  <si>
    <t>MMTC</t>
  </si>
  <si>
    <t>Aptus Value Housing Finance India Ltd</t>
  </si>
  <si>
    <t>APTUS</t>
  </si>
  <si>
    <t>Kirloskar Brothers Ltd</t>
  </si>
  <si>
    <t>KIRLOSBROS</t>
  </si>
  <si>
    <t>Anand Rathi Wealth Ltd</t>
  </si>
  <si>
    <t>ANANDRATHI</t>
  </si>
  <si>
    <t>Asahi India Glass Ltd</t>
  </si>
  <si>
    <t>ASAHIINDIA</t>
  </si>
  <si>
    <t>Railtel Corporation of India Ltd</t>
  </si>
  <si>
    <t>RAILTEL</t>
  </si>
  <si>
    <t>Communication &amp; Networking</t>
  </si>
  <si>
    <t>Neuland Laboratories Ltd</t>
  </si>
  <si>
    <t>NEULANDLAB</t>
  </si>
  <si>
    <t>Action Construction Equipment Ltd</t>
  </si>
  <si>
    <t>ACE</t>
  </si>
  <si>
    <t>Heavy Machinery</t>
  </si>
  <si>
    <t>PCBL Ltd</t>
  </si>
  <si>
    <t>PCBL</t>
  </si>
  <si>
    <t>Akzo Nobel India Ltd</t>
  </si>
  <si>
    <t>AKZOINDIA</t>
  </si>
  <si>
    <t>Chennai Petroleum Corporation Ltd</t>
  </si>
  <si>
    <t>CHENNPETRO</t>
  </si>
  <si>
    <t>Newgen Software Technologies Ltd</t>
  </si>
  <si>
    <t>NEWGEN</t>
  </si>
  <si>
    <t>Vardhman Textiles Ltd</t>
  </si>
  <si>
    <t>VTL</t>
  </si>
  <si>
    <t>Zydus Wellness Ltd</t>
  </si>
  <si>
    <t>ZYDUSWELL</t>
  </si>
  <si>
    <t>Wockhardt Ltd</t>
  </si>
  <si>
    <t>WOCKPHARMA</t>
  </si>
  <si>
    <t>PVR INOX Ltd</t>
  </si>
  <si>
    <t>PVRINOX</t>
  </si>
  <si>
    <t>Theatres</t>
  </si>
  <si>
    <t>Zen Technologies Ltd</t>
  </si>
  <si>
    <t>ZENTEC</t>
  </si>
  <si>
    <t>Doms Industries Ltd</t>
  </si>
  <si>
    <t>DOMS</t>
  </si>
  <si>
    <t>Office Supplies</t>
  </si>
  <si>
    <t>Amber Enterprises India Ltd</t>
  </si>
  <si>
    <t>AMBER</t>
  </si>
  <si>
    <t>Jubilant Pharmova Ltd</t>
  </si>
  <si>
    <t>JUBLPHARMA</t>
  </si>
  <si>
    <t>Olectra Greentech Ltd</t>
  </si>
  <si>
    <t>OLECTRA</t>
  </si>
  <si>
    <t>TTK Prestige Ltd</t>
  </si>
  <si>
    <t>TTKPRESTIG</t>
  </si>
  <si>
    <t>Elecon Engineering Company Ltd</t>
  </si>
  <si>
    <t>ELECON</t>
  </si>
  <si>
    <t>Nava Limited</t>
  </si>
  <si>
    <t>NAVA</t>
  </si>
  <si>
    <t>E I D-Parry (India) Ltd</t>
  </si>
  <si>
    <t>EIDPARRY</t>
  </si>
  <si>
    <t>Sugar</t>
  </si>
  <si>
    <t>Aavas Financiers Ltd</t>
  </si>
  <si>
    <t>AAVAS</t>
  </si>
  <si>
    <t>UTI Asset Management Company Ltd</t>
  </si>
  <si>
    <t>UTIAMC</t>
  </si>
  <si>
    <t>Gravita India Ltd</t>
  </si>
  <si>
    <t>GRAVITA</t>
  </si>
  <si>
    <t>Metals - Lead</t>
  </si>
  <si>
    <t>Cera Sanitaryware Ltd</t>
  </si>
  <si>
    <t>CERA</t>
  </si>
  <si>
    <t>Voltamp Transformers Ltd</t>
  </si>
  <si>
    <t>VOLTAMP</t>
  </si>
  <si>
    <t>Intellect Design Arena Ltd</t>
  </si>
  <si>
    <t>INTELLECT</t>
  </si>
  <si>
    <t>Godawari Power and Ispat Ltd</t>
  </si>
  <si>
    <t>GPIL</t>
  </si>
  <si>
    <t>Cube Highways Trust</t>
  </si>
  <si>
    <t>CUBEINVIT</t>
  </si>
  <si>
    <t>Roads</t>
  </si>
  <si>
    <t>Praj Industries Ltd</t>
  </si>
  <si>
    <t>PRAJIND</t>
  </si>
  <si>
    <t>Zee Entertainment Enterprises Ltd</t>
  </si>
  <si>
    <t>ZEEL</t>
  </si>
  <si>
    <t>Indegene Ltd</t>
  </si>
  <si>
    <t>INDGN</t>
  </si>
  <si>
    <t>Craftsman Automation Ltd</t>
  </si>
  <si>
    <t>CRAFTSMAN</t>
  </si>
  <si>
    <t>Inox Wind Energy Ltd</t>
  </si>
  <si>
    <t>IWEL</t>
  </si>
  <si>
    <t>Ingersoll-Rand (India) Ltd</t>
  </si>
  <si>
    <t>INGERRAND</t>
  </si>
  <si>
    <t>RBL Bank Ltd</t>
  </si>
  <si>
    <t>RBLBANK</t>
  </si>
  <si>
    <t>Netweb Technologies India Ltd</t>
  </si>
  <si>
    <t>NETWEB</t>
  </si>
  <si>
    <t>Alok Industries Ltd</t>
  </si>
  <si>
    <t>ALOKINDS</t>
  </si>
  <si>
    <t>Rainbow Children's Medicare Ltd</t>
  </si>
  <si>
    <t>RAINBOW</t>
  </si>
  <si>
    <t>Electrosteel Castings Ltd</t>
  </si>
  <si>
    <t>ELECTCAST</t>
  </si>
  <si>
    <t>Westlife Foodworld Ltd</t>
  </si>
  <si>
    <t>WESTLIFE</t>
  </si>
  <si>
    <t>shipping corporation of India Ltd</t>
  </si>
  <si>
    <t>SCI</t>
  </si>
  <si>
    <t>RHI Magnesita India Ltd</t>
  </si>
  <si>
    <t>RHIM</t>
  </si>
  <si>
    <t>Raymond Ltd</t>
  </si>
  <si>
    <t>RAYMOND</t>
  </si>
  <si>
    <t>Deepak Fertilisers and Petrochemicals Corp Ltd</t>
  </si>
  <si>
    <t>DEEPAKFERT</t>
  </si>
  <si>
    <t>KPI Green Energy Ltd</t>
  </si>
  <si>
    <t>KPIGREEN</t>
  </si>
  <si>
    <t>Jaiprakash Power Ventures Ltd</t>
  </si>
  <si>
    <t>JPPOWER</t>
  </si>
  <si>
    <t>Minda Corporation Ltd</t>
  </si>
  <si>
    <t>MINDACORP</t>
  </si>
  <si>
    <t>Engineers India Ltd</t>
  </si>
  <si>
    <t>ENGINERSIN</t>
  </si>
  <si>
    <t>Glenmark Life Sciences Ltd</t>
  </si>
  <si>
    <t>GLS</t>
  </si>
  <si>
    <t>Tanla Platforms Ltd</t>
  </si>
  <si>
    <t>TANLA</t>
  </si>
  <si>
    <t>Aether Industries Ltd</t>
  </si>
  <si>
    <t>AETHER</t>
  </si>
  <si>
    <t>Reliance Power Ltd</t>
  </si>
  <si>
    <t>RPOWER</t>
  </si>
  <si>
    <t>City Union Bank Ltd</t>
  </si>
  <si>
    <t>CUB</t>
  </si>
  <si>
    <t>Nuvoco Vistas Corporation Ltd</t>
  </si>
  <si>
    <t>NUVOCO</t>
  </si>
  <si>
    <t>Jammu and Kashmir Bank Ltd</t>
  </si>
  <si>
    <t>J&amp;KBANK</t>
  </si>
  <si>
    <t>Caplin Point Laboratories Ltd</t>
  </si>
  <si>
    <t>CAPLIPOINT</t>
  </si>
  <si>
    <t>PNC Infratech Ltd</t>
  </si>
  <si>
    <t>PNCINFRA</t>
  </si>
  <si>
    <t>Kirloskar Ferrous Industries Ltd</t>
  </si>
  <si>
    <t>KIRLFER</t>
  </si>
  <si>
    <t>Genus Power Infrastructures Ltd</t>
  </si>
  <si>
    <t>GENUSPOWER</t>
  </si>
  <si>
    <t>Safari Industries (India) Ltd</t>
  </si>
  <si>
    <t>SAFARI</t>
  </si>
  <si>
    <t>Symphony Ltd</t>
  </si>
  <si>
    <t>SYMPHONY</t>
  </si>
  <si>
    <t>Rattanindia Enterprises Ltd</t>
  </si>
  <si>
    <t>RTNINDIA</t>
  </si>
  <si>
    <t>Powergrid Infrastructure Investment Trust</t>
  </si>
  <si>
    <t>PGINVIT</t>
  </si>
  <si>
    <t>Sarda Energy &amp; Minerals Ltd</t>
  </si>
  <si>
    <t>SARDAEN</t>
  </si>
  <si>
    <t>CE Info Systems Ltd</t>
  </si>
  <si>
    <t>MAPMYINDIA</t>
  </si>
  <si>
    <t>PG Electroplast Ltd</t>
  </si>
  <si>
    <t>PGEL</t>
  </si>
  <si>
    <t>Gujarat Mineral Development Corporation Ltd</t>
  </si>
  <si>
    <t>GMDCLTD</t>
  </si>
  <si>
    <t>India Cements Ltd</t>
  </si>
  <si>
    <t>INDIACEM</t>
  </si>
  <si>
    <t>Eclerx Services Ltd</t>
  </si>
  <si>
    <t>ECLERX</t>
  </si>
  <si>
    <t>Strides Pharma Science Ltd</t>
  </si>
  <si>
    <t>STAR</t>
  </si>
  <si>
    <t>Happy Forgings Ltd</t>
  </si>
  <si>
    <t>HAPPYFORGE</t>
  </si>
  <si>
    <t>Auto, Truck &amp; Motorcycle Parts</t>
  </si>
  <si>
    <t>Happiest Minds Technologies Ltd</t>
  </si>
  <si>
    <t>HAPPSTMNDS</t>
  </si>
  <si>
    <t>Prudent Corporate Advisory Services Ltd</t>
  </si>
  <si>
    <t>PRUDENT</t>
  </si>
  <si>
    <t>Tega Industries Ltd</t>
  </si>
  <si>
    <t>TEGA</t>
  </si>
  <si>
    <t>Bajaj Electricals Ltd</t>
  </si>
  <si>
    <t>BAJAJELEC</t>
  </si>
  <si>
    <t>Puravankara Ltd</t>
  </si>
  <si>
    <t>PURVA</t>
  </si>
  <si>
    <t>Force Motors Ltd</t>
  </si>
  <si>
    <t>FORCEMOT</t>
  </si>
  <si>
    <t>Gujarat Pipavav Port Ltd</t>
  </si>
  <si>
    <t>GPPL</t>
  </si>
  <si>
    <t>LT Foods Ltd</t>
  </si>
  <si>
    <t>LTFOODS</t>
  </si>
  <si>
    <t>Bharat 22 ETF</t>
  </si>
  <si>
    <t>ICICIB22</t>
  </si>
  <si>
    <t>Inox India Ltd</t>
  </si>
  <si>
    <t>INOXINDIA</t>
  </si>
  <si>
    <t>Sea-Borne Tankers</t>
  </si>
  <si>
    <t>Can Fin Homes Ltd</t>
  </si>
  <si>
    <t>CANFINHOME</t>
  </si>
  <si>
    <t>Nippon India ETF Nifty Bank BeES</t>
  </si>
  <si>
    <t>BANKBEES</t>
  </si>
  <si>
    <t>Arvind Ltd</t>
  </si>
  <si>
    <t>ARVIND</t>
  </si>
  <si>
    <t>CEAT Ltd</t>
  </si>
  <si>
    <t>CEATLTD</t>
  </si>
  <si>
    <t>Bengal &amp; Assam Company Ltd</t>
  </si>
  <si>
    <t>BENGALASM</t>
  </si>
  <si>
    <t>Maharashtra Scooters Ltd</t>
  </si>
  <si>
    <t>MAHSCOOTER</t>
  </si>
  <si>
    <t>Valor Estate Ltd</t>
  </si>
  <si>
    <t>DBREALTY</t>
  </si>
  <si>
    <t>Jubilant Ingrevia Ltd</t>
  </si>
  <si>
    <t>JUBLINGREA</t>
  </si>
  <si>
    <t>Rashtriya Chemicals and Fertilizers Ltd</t>
  </si>
  <si>
    <t>RCF</t>
  </si>
  <si>
    <t>Just Dial Ltd</t>
  </si>
  <si>
    <t>JUSTDIAL</t>
  </si>
  <si>
    <t>JK Tyre &amp; Industries Ltd</t>
  </si>
  <si>
    <t>JKTYRE</t>
  </si>
  <si>
    <t>Graphite India Ltd</t>
  </si>
  <si>
    <t>GRAPHITE</t>
  </si>
  <si>
    <t>Usha Martin Ltd</t>
  </si>
  <si>
    <t>USHAMART</t>
  </si>
  <si>
    <t>Alkyl Amines Chemicals Ltd</t>
  </si>
  <si>
    <t>ALKYLAMINE</t>
  </si>
  <si>
    <t>Transformers and Rectifiers (India) Ltd</t>
  </si>
  <si>
    <t>TRIL</t>
  </si>
  <si>
    <t>Quess Corp Ltd</t>
  </si>
  <si>
    <t>QUESS</t>
  </si>
  <si>
    <t>Employment Services</t>
  </si>
  <si>
    <t>Metropolis Healthcare Ltd</t>
  </si>
  <si>
    <t>METROPOLIS</t>
  </si>
  <si>
    <t>Balrampur Chini Mills Ltd</t>
  </si>
  <si>
    <t>BALRAMCHIN</t>
  </si>
  <si>
    <t>Latent View Analytics Ltd</t>
  </si>
  <si>
    <t>LATENTVIEW</t>
  </si>
  <si>
    <t>Isgec Heavy Engineering Ltd</t>
  </si>
  <si>
    <t>ISGEC</t>
  </si>
  <si>
    <t>HG Infra Engineering Ltd</t>
  </si>
  <si>
    <t>HGINFRA</t>
  </si>
  <si>
    <t>Sheela Foam Ltd</t>
  </si>
  <si>
    <t>SFL</t>
  </si>
  <si>
    <t>Home Furnishing</t>
  </si>
  <si>
    <t>Network18 Media &amp; Investments Ltd</t>
  </si>
  <si>
    <t>NETWORK18</t>
  </si>
  <si>
    <t>Movies &amp; TV Serials</t>
  </si>
  <si>
    <t>Shree Renuka Sugars Ltd</t>
  </si>
  <si>
    <t>RENUKA</t>
  </si>
  <si>
    <t>Galaxy Surfactants Ltd</t>
  </si>
  <si>
    <t>GALAXYSURF</t>
  </si>
  <si>
    <t>Sapphire Foods India Ltd</t>
  </si>
  <si>
    <t>SAPPHIRE</t>
  </si>
  <si>
    <t>Vesuvius India Ltd</t>
  </si>
  <si>
    <t>VESUVIUS</t>
  </si>
  <si>
    <t>Brookfield India Real Estate Trust</t>
  </si>
  <si>
    <t>BIRET</t>
  </si>
  <si>
    <t>Marksans Pharma Ltd</t>
  </si>
  <si>
    <t>MARKSANS</t>
  </si>
  <si>
    <t>Birla Corporation Ltd</t>
  </si>
  <si>
    <t>BIRLACORPN</t>
  </si>
  <si>
    <t>Route Mobile Ltd</t>
  </si>
  <si>
    <t>ROUTE</t>
  </si>
  <si>
    <t>India Grid Trust</t>
  </si>
  <si>
    <t>INDIGRID</t>
  </si>
  <si>
    <t>KNR Constructions Ltd</t>
  </si>
  <si>
    <t>KNRCON</t>
  </si>
  <si>
    <t>Gujarat Narmada Valley Fertilizers &amp; Chemicals Ltd</t>
  </si>
  <si>
    <t>GNFC</t>
  </si>
  <si>
    <t>ITD Cementation India Ltd</t>
  </si>
  <si>
    <t>ITDCEM</t>
  </si>
  <si>
    <t>Saregama India Ltd</t>
  </si>
  <si>
    <t>SAREGAMA</t>
  </si>
  <si>
    <t>ESAB India Ltd</t>
  </si>
  <si>
    <t>ESABINDIA</t>
  </si>
  <si>
    <t>Avanti Feeds Ltd</t>
  </si>
  <si>
    <t>AVANTIFEED</t>
  </si>
  <si>
    <t>Azad Engineering Ltd</t>
  </si>
  <si>
    <t>AZAD</t>
  </si>
  <si>
    <t>JK Lakshmi Cement Ltd</t>
  </si>
  <si>
    <t>JKLAKSHMI</t>
  </si>
  <si>
    <t>Aurionpro Solutions Ltd</t>
  </si>
  <si>
    <t>AURIONPRO</t>
  </si>
  <si>
    <t>Lemon Tree Hotels Ltd</t>
  </si>
  <si>
    <t>LEMONTREE</t>
  </si>
  <si>
    <t>Tips Industries Ltd</t>
  </si>
  <si>
    <t>TIPSINDLTD</t>
  </si>
  <si>
    <t>Mahindra Lifespace Developers Ltd</t>
  </si>
  <si>
    <t>MAHLIFE</t>
  </si>
  <si>
    <t>SBFC Finance Ltd</t>
  </si>
  <si>
    <t>SBFC</t>
  </si>
  <si>
    <t>Sammaan Capital Ltd</t>
  </si>
  <si>
    <t>SAMMAANCAP</t>
  </si>
  <si>
    <t>CMS Info Systems Ltd</t>
  </si>
  <si>
    <t>CMSINFO</t>
  </si>
  <si>
    <t>Keystone Realtors Ltd</t>
  </si>
  <si>
    <t>RUSTOMJEE</t>
  </si>
  <si>
    <t>ELANTAS Beck India Ltd</t>
  </si>
  <si>
    <t>ELANTAS</t>
  </si>
  <si>
    <t>Shakti Pumps (India) Ltd</t>
  </si>
  <si>
    <t>SHAKTIPUMP</t>
  </si>
  <si>
    <t>Power Mech Projects Ltd</t>
  </si>
  <si>
    <t>POWERMECH</t>
  </si>
  <si>
    <t>Thomas Cook (India) Ltd</t>
  </si>
  <si>
    <t>THOMASCOOK</t>
  </si>
  <si>
    <t>RedTape</t>
  </si>
  <si>
    <t>REDTAPE</t>
  </si>
  <si>
    <t>Equitas Small Finance Bank Ltd</t>
  </si>
  <si>
    <t>EQUITASBNK</t>
  </si>
  <si>
    <t>Triveni Engineering and Industries Ltd</t>
  </si>
  <si>
    <t>TRIVENI</t>
  </si>
  <si>
    <t>CCL Products (India) Ltd</t>
  </si>
  <si>
    <t>CCL</t>
  </si>
  <si>
    <t>Gujarat State Fertilizers &amp; Chemicals Ltd</t>
  </si>
  <si>
    <t>GSFC</t>
  </si>
  <si>
    <t>Electronics Mart India Ltd</t>
  </si>
  <si>
    <t>EMIL</t>
  </si>
  <si>
    <t>Archean Chemical Industries Ltd</t>
  </si>
  <si>
    <t>ACI</t>
  </si>
  <si>
    <t>Home First Finance Company India Ltd</t>
  </si>
  <si>
    <t>HOMEFIRST</t>
  </si>
  <si>
    <t>Eureka Forbes Ltd</t>
  </si>
  <si>
    <t>EUREKAFORBE</t>
  </si>
  <si>
    <t>Household Appliances</t>
  </si>
  <si>
    <t>National Standard (India) Ltd</t>
  </si>
  <si>
    <t>NATIONSTD</t>
  </si>
  <si>
    <t>Jupiter Life Line Hospitals Ltd</t>
  </si>
  <si>
    <t>JLHL</t>
  </si>
  <si>
    <t>Rajesh Exports Ltd</t>
  </si>
  <si>
    <t>RAJESHEXPO</t>
  </si>
  <si>
    <t>Reliance Infrastructure Ltd</t>
  </si>
  <si>
    <t>RELINFRA</t>
  </si>
  <si>
    <t>Campus Activewear Ltd</t>
  </si>
  <si>
    <t>CAMPUS</t>
  </si>
  <si>
    <t>JM Financial Ltd</t>
  </si>
  <si>
    <t>JMFINANCIL</t>
  </si>
  <si>
    <t>Gallantt Ispat Ltd</t>
  </si>
  <si>
    <t>GALLANTT</t>
  </si>
  <si>
    <t>Time Technoplast Ltd</t>
  </si>
  <si>
    <t>TIMETECHNO</t>
  </si>
  <si>
    <t>Juniper Hotels Ltd</t>
  </si>
  <si>
    <t>JUNIPER</t>
  </si>
  <si>
    <t>Lloyds Engineering Works Ltd</t>
  </si>
  <si>
    <t>LLOYDSENGG</t>
  </si>
  <si>
    <t>Anupam Rasayan India Ltd</t>
  </si>
  <si>
    <t>ANURAS</t>
  </si>
  <si>
    <t>Kotak Nifty Bank ETF</t>
  </si>
  <si>
    <t>BANKNIFTY1</t>
  </si>
  <si>
    <t>Kama Holdings Ltd</t>
  </si>
  <si>
    <t>KAMAHOLD</t>
  </si>
  <si>
    <t>Senco Gold Ltd</t>
  </si>
  <si>
    <t>SENCO</t>
  </si>
  <si>
    <t>Sunteck Realty Ltd</t>
  </si>
  <si>
    <t>SUNTECK</t>
  </si>
  <si>
    <t>Sandur Manganese and Iron Ores Ltd</t>
  </si>
  <si>
    <t>SANDUMA</t>
  </si>
  <si>
    <t>Black Box Ltd</t>
  </si>
  <si>
    <t>BBOX</t>
  </si>
  <si>
    <t>Ahluwalia Contracts (India) Ltd</t>
  </si>
  <si>
    <t>AHLUCONT</t>
  </si>
  <si>
    <t>Infibeam Avenues Ltd</t>
  </si>
  <si>
    <t>INFIBEAM</t>
  </si>
  <si>
    <t>Mrs. Bectors Food Specialities Ltd</t>
  </si>
  <si>
    <t>BECTORFOOD</t>
  </si>
  <si>
    <t>Star Cement Ltd</t>
  </si>
  <si>
    <t>STARCEMENT</t>
  </si>
  <si>
    <t>Rategain Travel Technologies Ltd</t>
  </si>
  <si>
    <t>RATEGAIN</t>
  </si>
  <si>
    <t>Vijaya Diagnostic Centre Ltd</t>
  </si>
  <si>
    <t>VIJAYA</t>
  </si>
  <si>
    <t>Procter &amp; Gamble Health Ltd</t>
  </si>
  <si>
    <t>PGHL</t>
  </si>
  <si>
    <t>Shriram Pistons &amp; Rings Ltd</t>
  </si>
  <si>
    <t>SHRIPISTON</t>
  </si>
  <si>
    <t>Allied Blenders and Distillers Ltd</t>
  </si>
  <si>
    <t>ABDL</t>
  </si>
  <si>
    <t>SBI Nifty 50 ETF</t>
  </si>
  <si>
    <t>SETFNIF50</t>
  </si>
  <si>
    <t>BHARAT Bond ETF-April 2023-Growth</t>
  </si>
  <si>
    <t>EBBETF0423</t>
  </si>
  <si>
    <t>Debt</t>
  </si>
  <si>
    <t>Moil Ltd</t>
  </si>
  <si>
    <t>MOIL</t>
  </si>
  <si>
    <t>Mining - Manganese</t>
  </si>
  <si>
    <t>Dhanuka Agritech Ltd</t>
  </si>
  <si>
    <t>DHANUKA</t>
  </si>
  <si>
    <t>Max Estates Ltd</t>
  </si>
  <si>
    <t>MAXESTATES</t>
  </si>
  <si>
    <t>Technocraft Industries (India) Ltd</t>
  </si>
  <si>
    <t>TIIL</t>
  </si>
  <si>
    <t>TVS Supply Chain Solutions Ltd</t>
  </si>
  <si>
    <t>TVSSCS</t>
  </si>
  <si>
    <t>Mastek Ltd</t>
  </si>
  <si>
    <t>MASTEK</t>
  </si>
  <si>
    <t>JK Paper Ltd</t>
  </si>
  <si>
    <t>JKPAPER</t>
  </si>
  <si>
    <t>Equinox India Developments Ltd</t>
  </si>
  <si>
    <t>EMBDL</t>
  </si>
  <si>
    <t>Shoppers Stop Ltd</t>
  </si>
  <si>
    <t>SHOPERSTOP</t>
  </si>
  <si>
    <t>Mahindra Holidays and Resorts India Ltd</t>
  </si>
  <si>
    <t>MHRIL</t>
  </si>
  <si>
    <t>RattanIndia Power Ltd</t>
  </si>
  <si>
    <t>RTNPOWER</t>
  </si>
  <si>
    <t>Kirloskar Pneumatic Company Ltd</t>
  </si>
  <si>
    <t>KIRLPNU</t>
  </si>
  <si>
    <t>IFB Industries Ltd</t>
  </si>
  <si>
    <t>IFBIND</t>
  </si>
  <si>
    <t>Karnataka Bank Ltd</t>
  </si>
  <si>
    <t>KTKBANK</t>
  </si>
  <si>
    <t>Ujjivan Small Finance Bank Ltd</t>
  </si>
  <si>
    <t>UJJIVANSFB</t>
  </si>
  <si>
    <t>Va Tech Wabag Ltd</t>
  </si>
  <si>
    <t>WABAG</t>
  </si>
  <si>
    <t>Water Management</t>
  </si>
  <si>
    <t>Varroc Engineering Ltd</t>
  </si>
  <si>
    <t>VARROC</t>
  </si>
  <si>
    <t>Ion Exchange (India) Ltd</t>
  </si>
  <si>
    <t>IONEXCHANG</t>
  </si>
  <si>
    <t>Environmental Services</t>
  </si>
  <si>
    <t>Blue Jet Healthcare Ltd</t>
  </si>
  <si>
    <t>BLUEJET</t>
  </si>
  <si>
    <t>Transport Corporation of India Ltd</t>
  </si>
  <si>
    <t>TCI</t>
  </si>
  <si>
    <t>ASK Automotive Ltd</t>
  </si>
  <si>
    <t>ASKAUTOLTD</t>
  </si>
  <si>
    <t>Texmaco Rail &amp; Engineering Ltd</t>
  </si>
  <si>
    <t>TEXRAIL</t>
  </si>
  <si>
    <t>Astra Microwave Products Ltd</t>
  </si>
  <si>
    <t>ASTRAMICRO</t>
  </si>
  <si>
    <t>Religare Enterprises Ltd</t>
  </si>
  <si>
    <t>RELIGARE</t>
  </si>
  <si>
    <t>India Shelter Finance Corporation Ltd</t>
  </si>
  <si>
    <t>INDIASHLTR</t>
  </si>
  <si>
    <t>Prism Johnson Ltd</t>
  </si>
  <si>
    <t>PRSMJOHNSN</t>
  </si>
  <si>
    <t>Chemplast Sanmar Ltd</t>
  </si>
  <si>
    <t>CHEMPLASTS</t>
  </si>
  <si>
    <t>TV18 Broadcast Ltd</t>
  </si>
  <si>
    <t>TV18BRDCST</t>
  </si>
  <si>
    <t>Choice International Ltd</t>
  </si>
  <si>
    <t>CHOICEIN</t>
  </si>
  <si>
    <t>EPL Ltd</t>
  </si>
  <si>
    <t>EPL</t>
  </si>
  <si>
    <t>Packaging</t>
  </si>
  <si>
    <t>HEG Ltd</t>
  </si>
  <si>
    <t>HEG</t>
  </si>
  <si>
    <t>F D C Ltd</t>
  </si>
  <si>
    <t>FDC</t>
  </si>
  <si>
    <t>Welspun Enterprises Ltd</t>
  </si>
  <si>
    <t>WELENT</t>
  </si>
  <si>
    <t>Maharashtra Seamless Ltd</t>
  </si>
  <si>
    <t>MAHSEAMLES</t>
  </si>
  <si>
    <t>Edelweiss Financial Services Ltd</t>
  </si>
  <si>
    <t>EDELWEISS</t>
  </si>
  <si>
    <t>Diamond Power Infrastructure Ltd</t>
  </si>
  <si>
    <t>DIACABS</t>
  </si>
  <si>
    <t>Ethos Ltd</t>
  </si>
  <si>
    <t>ETHOSLTD</t>
  </si>
  <si>
    <t>Hindustan Construction Company Ltd</t>
  </si>
  <si>
    <t>HCC</t>
  </si>
  <si>
    <t>Epigral Ltd</t>
  </si>
  <si>
    <t>EPIGRAL</t>
  </si>
  <si>
    <t>MedPlus Health Services Ltd</t>
  </si>
  <si>
    <t>MEDPLUS</t>
  </si>
  <si>
    <t>Sansera Engineering Ltd</t>
  </si>
  <si>
    <t>SANSERA</t>
  </si>
  <si>
    <t>Mishra Dhatu Nigam Ltd</t>
  </si>
  <si>
    <t>MIDHANI</t>
  </si>
  <si>
    <t>Dilip Buildcon Ltd</t>
  </si>
  <si>
    <t>DBL</t>
  </si>
  <si>
    <t>Piccadily Agro Industries Ltd</t>
  </si>
  <si>
    <t>PICCADIL</t>
  </si>
  <si>
    <t>Suprajit Engineering Ltd</t>
  </si>
  <si>
    <t>SUPRAJIT</t>
  </si>
  <si>
    <t>Protean eGov Technologies Ltd</t>
  </si>
  <si>
    <t>PROTEAN</t>
  </si>
  <si>
    <t>IT Consulting &amp; Other Services</t>
  </si>
  <si>
    <t>Greenlam Industries Ltd</t>
  </si>
  <si>
    <t>GREENLAM</t>
  </si>
  <si>
    <t>Building Products - Laminates</t>
  </si>
  <si>
    <t>Gabriel India Ltd</t>
  </si>
  <si>
    <t>GABRIEL</t>
  </si>
  <si>
    <t>Laxmi Organic Industries Ltd</t>
  </si>
  <si>
    <t>LXCHEM</t>
  </si>
  <si>
    <t>V-mart Retail Ltd</t>
  </si>
  <si>
    <t>VMART</t>
  </si>
  <si>
    <t>Sharda Motor Industries Ltd</t>
  </si>
  <si>
    <t>SHARDAMOTR</t>
  </si>
  <si>
    <t>Dodla Dairy Ltd</t>
  </si>
  <si>
    <t>DODLA</t>
  </si>
  <si>
    <t>Garware Technical Fibres Ltd</t>
  </si>
  <si>
    <t>GARFIBRES</t>
  </si>
  <si>
    <t>PDS Limited</t>
  </si>
  <si>
    <t>PDSL</t>
  </si>
  <si>
    <t>Syrma SGS Technology Ltd</t>
  </si>
  <si>
    <t>SYRMA</t>
  </si>
  <si>
    <t>Responsive Industries Ltd</t>
  </si>
  <si>
    <t>RESPONIND</t>
  </si>
  <si>
    <t>Building Products - Granite</t>
  </si>
  <si>
    <t>JSW Holdings Ltd</t>
  </si>
  <si>
    <t>JSWHL</t>
  </si>
  <si>
    <t>Indo Count Industries Ltd</t>
  </si>
  <si>
    <t>ICIL</t>
  </si>
  <si>
    <t>Surya Roshni Ltd</t>
  </si>
  <si>
    <t>SURYAROSNI</t>
  </si>
  <si>
    <t>GMR Power and Urban Infra Ltd</t>
  </si>
  <si>
    <t>GMRP&amp;UI</t>
  </si>
  <si>
    <t>Ganesh Housing Corp Ltd</t>
  </si>
  <si>
    <t>GANESHHOUC</t>
  </si>
  <si>
    <t>Tamilnad Mercantile Bank Ltd</t>
  </si>
  <si>
    <t>TMB</t>
  </si>
  <si>
    <t>Nazara Technologies Ltd</t>
  </si>
  <si>
    <t>NAZARA</t>
  </si>
  <si>
    <t>Theme Parks &amp; Gaming</t>
  </si>
  <si>
    <t>Orchid Pharma Ltd</t>
  </si>
  <si>
    <t>ORCHPHARMA</t>
  </si>
  <si>
    <t>Garware Hi-Tech Films Ltd</t>
  </si>
  <si>
    <t>GRWRHITECH</t>
  </si>
  <si>
    <t>Magellanic Cloud Ltd</t>
  </si>
  <si>
    <t>MCLOUD</t>
  </si>
  <si>
    <t>Sun Pharma Advanced Research Co Ltd</t>
  </si>
  <si>
    <t>SPARC</t>
  </si>
  <si>
    <t>Easy Trip Planners Ltd</t>
  </si>
  <si>
    <t>EASEMYTRIP</t>
  </si>
  <si>
    <t>Balaji Amines Ltd</t>
  </si>
  <si>
    <t>BALAMINES</t>
  </si>
  <si>
    <t>Jindal Worldwide Ltd</t>
  </si>
  <si>
    <t>JINDWORLD</t>
  </si>
  <si>
    <t>Man Infraconstruction Ltd</t>
  </si>
  <si>
    <t>MANINFRA</t>
  </si>
  <si>
    <t>Paradeep Phosphates Ltd</t>
  </si>
  <si>
    <t>PARADEEP</t>
  </si>
  <si>
    <t>Indigo Paints Ltd</t>
  </si>
  <si>
    <t>INDIGOPNTS</t>
  </si>
  <si>
    <t>Kennametal India Ltd</t>
  </si>
  <si>
    <t>KENNAMET</t>
  </si>
  <si>
    <t>National Highways Infra Trust</t>
  </si>
  <si>
    <t>NHIT</t>
  </si>
  <si>
    <t>Insolation Energy Ltd</t>
  </si>
  <si>
    <t>INA</t>
  </si>
  <si>
    <t>Semiconductors</t>
  </si>
  <si>
    <t>Sudarshan Chemical Industries Ltd</t>
  </si>
  <si>
    <t>SUDARSCHEM</t>
  </si>
  <si>
    <t>Inox Green Energy Services Ltd</t>
  </si>
  <si>
    <t>INOXGREEN</t>
  </si>
  <si>
    <t>Lux Industries Ltd</t>
  </si>
  <si>
    <t>LUXIND</t>
  </si>
  <si>
    <t>BHARAT Bond ETF-April 2030-Growth</t>
  </si>
  <si>
    <t>EBBETF0430</t>
  </si>
  <si>
    <t>Orient Cement Ltd</t>
  </si>
  <si>
    <t>ORIENTCEM</t>
  </si>
  <si>
    <t>Shilpa Medicare Ltd</t>
  </si>
  <si>
    <t>SHILPAMED</t>
  </si>
  <si>
    <t>Sterlite Technologies Ltd</t>
  </si>
  <si>
    <t>STLTECH</t>
  </si>
  <si>
    <t>Bondada Engineering Ltd</t>
  </si>
  <si>
    <t>BONDADA</t>
  </si>
  <si>
    <t>Ashoka Buildcon Ltd</t>
  </si>
  <si>
    <t>ASHOKA</t>
  </si>
  <si>
    <t>Gulf Oil Lubricants India Ltd</t>
  </si>
  <si>
    <t>GULFOILLUB</t>
  </si>
  <si>
    <t>KRBL Ltd</t>
  </si>
  <si>
    <t>KRBL</t>
  </si>
  <si>
    <t>Rallis India Ltd</t>
  </si>
  <si>
    <t>RALLIS</t>
  </si>
  <si>
    <t>BHARAT Bond ETF-April 2032</t>
  </si>
  <si>
    <t>BBETF0432</t>
  </si>
  <si>
    <t>Ceigall India Ltd</t>
  </si>
  <si>
    <t>CEIGALL</t>
  </si>
  <si>
    <t>Hindustan Foods Ltd</t>
  </si>
  <si>
    <t>HNDFDS</t>
  </si>
  <si>
    <t>National Fertilizers Ltd</t>
  </si>
  <si>
    <t>NFL</t>
  </si>
  <si>
    <t>J Kumar Infraprojects Ltd</t>
  </si>
  <si>
    <t>JKIL</t>
  </si>
  <si>
    <t>Prince Pipes and Fittings Ltd</t>
  </si>
  <si>
    <t>PRINCEPIPE</t>
  </si>
  <si>
    <t>eMudhra Ltd</t>
  </si>
  <si>
    <t>EMUDHRA</t>
  </si>
  <si>
    <t>Borosil Renewables Ltd</t>
  </si>
  <si>
    <t>BORORENEW</t>
  </si>
  <si>
    <t>Housewares</t>
  </si>
  <si>
    <t>IIFL Securities Ltd</t>
  </si>
  <si>
    <t>IIFLSEC</t>
  </si>
  <si>
    <t>TD Power Systems Ltd</t>
  </si>
  <si>
    <t>TDPOWERSYS</t>
  </si>
  <si>
    <t>India Infrastructure Trust</t>
  </si>
  <si>
    <t>INFRATRUST</t>
  </si>
  <si>
    <t>VST Industries Ltd</t>
  </si>
  <si>
    <t>VSTIND</t>
  </si>
  <si>
    <t>South Indian Bank Ltd</t>
  </si>
  <si>
    <t>SOUTHBANK</t>
  </si>
  <si>
    <t>Indinfravit Trust</t>
  </si>
  <si>
    <t>INDINFR</t>
  </si>
  <si>
    <t>Tarc Ltd</t>
  </si>
  <si>
    <t>TARC</t>
  </si>
  <si>
    <t>Kesoram Industries Ltd</t>
  </si>
  <si>
    <t>KESORAMIND</t>
  </si>
  <si>
    <t>PTC India Ltd</t>
  </si>
  <si>
    <t>PTC</t>
  </si>
  <si>
    <t>Niit Learning Systems Ltd</t>
  </si>
  <si>
    <t>NIITMTS</t>
  </si>
  <si>
    <t>Education Services</t>
  </si>
  <si>
    <t>Nesco Ltd</t>
  </si>
  <si>
    <t>NESCO</t>
  </si>
  <si>
    <t>Sundaram Finance Holdings Ltd</t>
  </si>
  <si>
    <t>SUNDARMHLD</t>
  </si>
  <si>
    <t>Arvind Fashions Ltd</t>
  </si>
  <si>
    <t>ARVINDFASN</t>
  </si>
  <si>
    <t>Gokaldas Exports Ltd</t>
  </si>
  <si>
    <t>GOKEX</t>
  </si>
  <si>
    <t>Jai Corp Ltd</t>
  </si>
  <si>
    <t>JAICORPLTD</t>
  </si>
  <si>
    <t>V I P Industries Ltd</t>
  </si>
  <si>
    <t>VIPIND</t>
  </si>
  <si>
    <t>Rolex Rings Ltd</t>
  </si>
  <si>
    <t>ROLEXRINGS</t>
  </si>
  <si>
    <t>Pricol Ltd</t>
  </si>
  <si>
    <t>PRICOLLTD</t>
  </si>
  <si>
    <t>Cyient DLM Ltd</t>
  </si>
  <si>
    <t>CYIENTDLM</t>
  </si>
  <si>
    <t>India Tourism Development Corp Ltd</t>
  </si>
  <si>
    <t>ITDC</t>
  </si>
  <si>
    <t>DB Corp Ltd</t>
  </si>
  <si>
    <t>DBCORP</t>
  </si>
  <si>
    <t>Publishing</t>
  </si>
  <si>
    <t>SIS Ltd</t>
  </si>
  <si>
    <t>SIS</t>
  </si>
  <si>
    <t>Go Fashion (India) Ltd</t>
  </si>
  <si>
    <t>GOCOLORS</t>
  </si>
  <si>
    <t>GHCL Ltd</t>
  </si>
  <si>
    <t>GHCL</t>
  </si>
  <si>
    <t>Share India Securities Ltd</t>
  </si>
  <si>
    <t>SHAREINDIA</t>
  </si>
  <si>
    <t>Le Travenues Technology Ltd</t>
  </si>
  <si>
    <t>IXIGO</t>
  </si>
  <si>
    <t>Jana Small Finance Bank Ltd</t>
  </si>
  <si>
    <t>JSFB</t>
  </si>
  <si>
    <t>Allcargo Logistics Ltd</t>
  </si>
  <si>
    <t>ALLCARGO</t>
  </si>
  <si>
    <t>MSTC Ltd</t>
  </si>
  <si>
    <t>MSTCLTD</t>
  </si>
  <si>
    <t>Balu Forge Industries Ltd</t>
  </si>
  <si>
    <t>BALUFORGE</t>
  </si>
  <si>
    <t>Gujarat Ambuja Exports Ltd</t>
  </si>
  <si>
    <t>GAEL</t>
  </si>
  <si>
    <t>Aditya Vision Ltd</t>
  </si>
  <si>
    <t>AVL</t>
  </si>
  <si>
    <t>Retail - Speciality</t>
  </si>
  <si>
    <t>Privi Speciality Chemicals Ltd</t>
  </si>
  <si>
    <t>PRIVISCL</t>
  </si>
  <si>
    <t>GMM Pfaudler Ltd</t>
  </si>
  <si>
    <t>GMMPFAUDLR</t>
  </si>
  <si>
    <t>Kirloskar Industries Ltd</t>
  </si>
  <si>
    <t>KIRLOSIND</t>
  </si>
  <si>
    <t>Orient Electric Ltd</t>
  </si>
  <si>
    <t>ORIENTELEC</t>
  </si>
  <si>
    <t>Network People Services Technologies Ltd</t>
  </si>
  <si>
    <t>NPST</t>
  </si>
  <si>
    <t>Hemisphere Properties India Ltd</t>
  </si>
  <si>
    <t>HEMIPROP</t>
  </si>
  <si>
    <t>R Systems International Ltd</t>
  </si>
  <si>
    <t>RSYSTEMS</t>
  </si>
  <si>
    <t>Paisalo Digital Ltd</t>
  </si>
  <si>
    <t>PAISALO</t>
  </si>
  <si>
    <t>ICRA Ltd</t>
  </si>
  <si>
    <t>ICRA</t>
  </si>
  <si>
    <t>Kovai Medical Center and Hospital Ltd</t>
  </si>
  <si>
    <t>KOVAI</t>
  </si>
  <si>
    <t>AGI Greenpac Ltd</t>
  </si>
  <si>
    <t>AGI</t>
  </si>
  <si>
    <t>Bharat Bijlee Ltd</t>
  </si>
  <si>
    <t>BBL</t>
  </si>
  <si>
    <t>CSB Bank Ltd</t>
  </si>
  <si>
    <t>CSBBANK</t>
  </si>
  <si>
    <t>Kaveri Seed Company Ltd</t>
  </si>
  <si>
    <t>KSCL</t>
  </si>
  <si>
    <t>Seeds</t>
  </si>
  <si>
    <t>MTAR Technologies Ltd</t>
  </si>
  <si>
    <t>MTARTECH</t>
  </si>
  <si>
    <t>Gujarat Alkalies And Chemicals Ltd</t>
  </si>
  <si>
    <t>GUJALKALI</t>
  </si>
  <si>
    <t>Entero Healthcare Solutions Ltd</t>
  </si>
  <si>
    <t>ENTERO</t>
  </si>
  <si>
    <t>Restaurant Brands Asia Ltd</t>
  </si>
  <si>
    <t>RBA</t>
  </si>
  <si>
    <t>Utkarsh Small Finance Bank Ltd</t>
  </si>
  <si>
    <t>UTKARSHBNK</t>
  </si>
  <si>
    <t>Aarti Pharmalabs Ltd</t>
  </si>
  <si>
    <t>AARTIPHARM</t>
  </si>
  <si>
    <t>Pilani Investment And Industries Corporation Ltd</t>
  </si>
  <si>
    <t>PILANIINVS</t>
  </si>
  <si>
    <t>Bansal Wire Industries Ltd</t>
  </si>
  <si>
    <t>BANSALWIRE</t>
  </si>
  <si>
    <t>Bharat Rasayan Ltd</t>
  </si>
  <si>
    <t>BHARATRAS</t>
  </si>
  <si>
    <t>Nippon India ETF Gold BeES</t>
  </si>
  <si>
    <t>GOLDBEES</t>
  </si>
  <si>
    <t>Gold</t>
  </si>
  <si>
    <t>Rain Industries Ltd</t>
  </si>
  <si>
    <t>RAIN</t>
  </si>
  <si>
    <t>TeamLease Services Ltd</t>
  </si>
  <si>
    <t>TEAMLEASE</t>
  </si>
  <si>
    <t>Johnson Controls-Hitachi Air Conditioning India Ltd</t>
  </si>
  <si>
    <t>JCHAC</t>
  </si>
  <si>
    <t>Heritage Foods Ltd</t>
  </si>
  <si>
    <t>HERITGFOOD</t>
  </si>
  <si>
    <t>Sharda Cropchem Ltd</t>
  </si>
  <si>
    <t>SHARDACROP</t>
  </si>
  <si>
    <t>MAS Financial Services Ltd</t>
  </si>
  <si>
    <t>MASFIN</t>
  </si>
  <si>
    <t>Rossari Biotech Ltd</t>
  </si>
  <si>
    <t>ROSSARI</t>
  </si>
  <si>
    <t>LS Industries Ltd</t>
  </si>
  <si>
    <t>LSIND</t>
  </si>
  <si>
    <t>Bajaj Hindusthan Sugar Ltd</t>
  </si>
  <si>
    <t>BAJAJHIND</t>
  </si>
  <si>
    <t>Ami Organics Ltd</t>
  </si>
  <si>
    <t>AMIORG</t>
  </si>
  <si>
    <t>Jamna Auto Industries Ltd</t>
  </si>
  <si>
    <t>JAMNAAUTO</t>
  </si>
  <si>
    <t>Imagicaaworld Entertainment Ltd</t>
  </si>
  <si>
    <t>IMAGICAA</t>
  </si>
  <si>
    <t>Heidelbergcement India Ltd</t>
  </si>
  <si>
    <t>HEIDELBERG</t>
  </si>
  <si>
    <t>Healthcare Global Enterprises Ltd</t>
  </si>
  <si>
    <t>HCG</t>
  </si>
  <si>
    <t>Awfis Space Solutions Ltd</t>
  </si>
  <si>
    <t>AWFIS</t>
  </si>
  <si>
    <t>Vaibhav Global Ltd</t>
  </si>
  <si>
    <t>VAIBHAVGBL</t>
  </si>
  <si>
    <t>Blue Cloud Softech Solutions Ltd</t>
  </si>
  <si>
    <t>BLUECLOUDS</t>
  </si>
  <si>
    <t>EMS Ltd</t>
  </si>
  <si>
    <t>EMSLIMITED</t>
  </si>
  <si>
    <t>Gateway Distriparks Ltd</t>
  </si>
  <si>
    <t>GATEWAY</t>
  </si>
  <si>
    <t>Exicom Tele-Systems Ltd</t>
  </si>
  <si>
    <t>EXICOM</t>
  </si>
  <si>
    <t>Thangamayil Jewellery Ltd</t>
  </si>
  <si>
    <t>THANGAMAYL</t>
  </si>
  <si>
    <t>Borosil Ltd</t>
  </si>
  <si>
    <t>BOROLTD</t>
  </si>
  <si>
    <t>Advanced Enzyme Technologies Ltd</t>
  </si>
  <si>
    <t>ADVENZYMES</t>
  </si>
  <si>
    <t>Ujaas Energy Ltd</t>
  </si>
  <si>
    <t>UEL</t>
  </si>
  <si>
    <t>Harsha Engineers International Ltd</t>
  </si>
  <si>
    <t>HARSHA</t>
  </si>
  <si>
    <t>Ramky Infrastructure Ltd</t>
  </si>
  <si>
    <t>RAMKY</t>
  </si>
  <si>
    <t>Thyrocare Technologies Ltd</t>
  </si>
  <si>
    <t>THYROCARE</t>
  </si>
  <si>
    <t>Nocil Ltd</t>
  </si>
  <si>
    <t>NOCIL</t>
  </si>
  <si>
    <t>Pitti Engineering Ltd</t>
  </si>
  <si>
    <t>PITTIENG</t>
  </si>
  <si>
    <t>Shilchar Technologies Ltd</t>
  </si>
  <si>
    <t>SHILCTECH</t>
  </si>
  <si>
    <t>Banco Products (India) Ltd</t>
  </si>
  <si>
    <t>BANCOINDIA</t>
  </si>
  <si>
    <t>Aarti Drugs Ltd</t>
  </si>
  <si>
    <t>AARTIDRUGS</t>
  </si>
  <si>
    <t>Dynamatic Technologies Ltd</t>
  </si>
  <si>
    <t>DYNAMATECH</t>
  </si>
  <si>
    <t>VRL Logistics Ltd</t>
  </si>
  <si>
    <t>VRLLOG</t>
  </si>
  <si>
    <t>Jain Irrigation Systems Ltd</t>
  </si>
  <si>
    <t>JISLJALEQS</t>
  </si>
  <si>
    <t>Agricultural &amp; Farm Machinery</t>
  </si>
  <si>
    <t>Manorama Industries Ltd</t>
  </si>
  <si>
    <t>MANORAMA</t>
  </si>
  <si>
    <t>Jayaswal Neco Industries Ltd</t>
  </si>
  <si>
    <t>JAYNECOIND</t>
  </si>
  <si>
    <t>Lloyds Enterprises Ltd</t>
  </si>
  <si>
    <t>LLOYDSENT</t>
  </si>
  <si>
    <t>Trading Companies &amp; Distributors</t>
  </si>
  <si>
    <t>Tilaknagar Industries Ltd</t>
  </si>
  <si>
    <t>TI</t>
  </si>
  <si>
    <t>Balmer Lawrie and Company Ltd</t>
  </si>
  <si>
    <t>BALMLAWRIE</t>
  </si>
  <si>
    <t>Wonderla Holidays Ltd</t>
  </si>
  <si>
    <t>WONDERLA</t>
  </si>
  <si>
    <t>Tinplate Company of India Ltd</t>
  </si>
  <si>
    <t>TINPLATE</t>
  </si>
  <si>
    <t>Shanthi Gears Ltd</t>
  </si>
  <si>
    <t>SHANTIGEAR</t>
  </si>
  <si>
    <t>Paras Defence and Space Technologies Ltd</t>
  </si>
  <si>
    <t>PARAS</t>
  </si>
  <si>
    <t>Subros Ltd</t>
  </si>
  <si>
    <t>SUBROS</t>
  </si>
  <si>
    <t>Avantel Ltd</t>
  </si>
  <si>
    <t>AVANTEL</t>
  </si>
  <si>
    <t>Greenply Industries Ltd</t>
  </si>
  <si>
    <t>GREENPLY</t>
  </si>
  <si>
    <t>Nippon India ETF Nifty 50 BeES</t>
  </si>
  <si>
    <t>NIFTYBEES</t>
  </si>
  <si>
    <t>Moschip Technologies Ltd</t>
  </si>
  <si>
    <t>MOSCHIP</t>
  </si>
  <si>
    <t>Skipper Ltd</t>
  </si>
  <si>
    <t>SKIPPER</t>
  </si>
  <si>
    <t>KDDL Ltd</t>
  </si>
  <si>
    <t>KDDL</t>
  </si>
  <si>
    <t>Bombay Dyeing and Mfg Co Ltd</t>
  </si>
  <si>
    <t>BOMDYEING</t>
  </si>
  <si>
    <t>Hawkins Cookers Ltd</t>
  </si>
  <si>
    <t>HAWKINCOOK</t>
  </si>
  <si>
    <t>Styrenix Performance Materials Ltd</t>
  </si>
  <si>
    <t>STYRENIX</t>
  </si>
  <si>
    <t>Spicejet Ltd</t>
  </si>
  <si>
    <t>SPICEJET</t>
  </si>
  <si>
    <t>Fedbank Financial Services Ltd</t>
  </si>
  <si>
    <t>FEDFINA</t>
  </si>
  <si>
    <t>JTEKT India Ltd</t>
  </si>
  <si>
    <t>JTEKTINDIA</t>
  </si>
  <si>
    <t>Spright Agro Ltd</t>
  </si>
  <si>
    <t>SPRIGHT</t>
  </si>
  <si>
    <t>Zaggle Prepaid Ocean Services Ltd</t>
  </si>
  <si>
    <t>ZAGGLE</t>
  </si>
  <si>
    <t>PC Jeweller Ltd</t>
  </si>
  <si>
    <t>PCJEWELLER</t>
  </si>
  <si>
    <t>Neogen Chemicals Ltd</t>
  </si>
  <si>
    <t>NEOGEN</t>
  </si>
  <si>
    <t>Pearl Global Industries Ltd</t>
  </si>
  <si>
    <t>PGIL</t>
  </si>
  <si>
    <t>Grauer And Weil (India) Ltd</t>
  </si>
  <si>
    <t>GRAUWEIL</t>
  </si>
  <si>
    <t>Greenpanel Industries Ltd</t>
  </si>
  <si>
    <t>GREENPANEL</t>
  </si>
  <si>
    <t>WPIL Ltd</t>
  </si>
  <si>
    <t>WPIL</t>
  </si>
  <si>
    <t>Orissa Minerals Development Company Ltd</t>
  </si>
  <si>
    <t>ORISSAMINE</t>
  </si>
  <si>
    <t>Bhagiradha Chemicals and Industries Ltd</t>
  </si>
  <si>
    <t>BHAGCHEM</t>
  </si>
  <si>
    <t>Shipping Corporation of India Land and Assets Ltd</t>
  </si>
  <si>
    <t>SCILAL</t>
  </si>
  <si>
    <t>Gopal Snacks Ltd</t>
  </si>
  <si>
    <t>GOPAL</t>
  </si>
  <si>
    <t>Optiemus Infracom Ltd</t>
  </si>
  <si>
    <t>OPTIEMUS</t>
  </si>
  <si>
    <t>Spandana Sphoorty Financial Ltd</t>
  </si>
  <si>
    <t>SPANDANA</t>
  </si>
  <si>
    <t>Shaily Engineering Plastics Ltd</t>
  </si>
  <si>
    <t>SHAILY</t>
  </si>
  <si>
    <t>Samhi Hotels Ltd</t>
  </si>
  <si>
    <t>SAMHI</t>
  </si>
  <si>
    <t>Prime Focus Ltd</t>
  </si>
  <si>
    <t>PFOCUS</t>
  </si>
  <si>
    <t>Animation</t>
  </si>
  <si>
    <t>Patel Engineering Ltd</t>
  </si>
  <si>
    <t>PATELENG</t>
  </si>
  <si>
    <t>SG Mart Ltd</t>
  </si>
  <si>
    <t>SGMART</t>
  </si>
  <si>
    <t>Renewable Electricity</t>
  </si>
  <si>
    <t>Venus Pipes and Tubes Ltd</t>
  </si>
  <si>
    <t>VENUSPIPES</t>
  </si>
  <si>
    <t>Savita Oil Technologies Ltd</t>
  </si>
  <si>
    <t>SOTL</t>
  </si>
  <si>
    <t>Uflex Ltd</t>
  </si>
  <si>
    <t>UFLEX</t>
  </si>
  <si>
    <t>Shrem InvIT</t>
  </si>
  <si>
    <t>SHREMINVIT</t>
  </si>
  <si>
    <t>Ganesha Ecosphere Ltd</t>
  </si>
  <si>
    <t>GANECOS</t>
  </si>
  <si>
    <t>TCI Express Ltd</t>
  </si>
  <si>
    <t>TCIEXP</t>
  </si>
  <si>
    <t>LG Balakrishnan &amp; Bros Ltd</t>
  </si>
  <si>
    <t>LGBBROSLTD</t>
  </si>
  <si>
    <t>Tide Water Oil Co India Ltd</t>
  </si>
  <si>
    <t>TIDEWATER</t>
  </si>
  <si>
    <t>Supriya Lifescience Ltd</t>
  </si>
  <si>
    <t>SUPRIYA</t>
  </si>
  <si>
    <t>Fineotex Chemical Ltd</t>
  </si>
  <si>
    <t>FCL</t>
  </si>
  <si>
    <t>India Glycols Ltd</t>
  </si>
  <si>
    <t>INDIAGLYCO</t>
  </si>
  <si>
    <t>JTL Industries Ltd</t>
  </si>
  <si>
    <t>JTLIND</t>
  </si>
  <si>
    <t>Sula Vineyards Ltd</t>
  </si>
  <si>
    <t>SULA</t>
  </si>
  <si>
    <t>Unichem Laboratories Ltd</t>
  </si>
  <si>
    <t>UNICHEMLAB</t>
  </si>
  <si>
    <t>Bajaj Consumer Care Ltd</t>
  </si>
  <si>
    <t>BAJAJCON</t>
  </si>
  <si>
    <t>Cartrade Tech Ltd</t>
  </si>
  <si>
    <t>CARTRADE</t>
  </si>
  <si>
    <t>Mahanagar Telephone Nigam Ltd</t>
  </si>
  <si>
    <t>MTNL</t>
  </si>
  <si>
    <t>Oriana Power Ltd</t>
  </si>
  <si>
    <t>ORIANA</t>
  </si>
  <si>
    <t>HPL Electric &amp; Power Ltd</t>
  </si>
  <si>
    <t>HPL</t>
  </si>
  <si>
    <t>Hikal Ltd</t>
  </si>
  <si>
    <t>HIKAL</t>
  </si>
  <si>
    <t>JNK India Ltd</t>
  </si>
  <si>
    <t>JNKINDIA</t>
  </si>
  <si>
    <t>Sunflag Iron and Steel Co Ltd</t>
  </si>
  <si>
    <t>SUNFLAG</t>
  </si>
  <si>
    <t>Sandhar Technologies Ltd</t>
  </si>
  <si>
    <t>SANDHAR</t>
  </si>
  <si>
    <t>Gujarat Themis Biosyn Ltd</t>
  </si>
  <si>
    <t>GUJTHEM</t>
  </si>
  <si>
    <t>Kewal Kiran Clothing Ltd</t>
  </si>
  <si>
    <t>KKCL</t>
  </si>
  <si>
    <t>Bannari Amman Sugars Ltd</t>
  </si>
  <si>
    <t>BANARISUG</t>
  </si>
  <si>
    <t>Yatharth Hospital &amp; Trauma Care Services Ltd</t>
  </si>
  <si>
    <t>YATHARTH</t>
  </si>
  <si>
    <t>Nirlon Ltd</t>
  </si>
  <si>
    <t>NIRLON</t>
  </si>
  <si>
    <t>Apeejay Surrendra Park Hotels Ltd</t>
  </si>
  <si>
    <t>PARKHOTELS</t>
  </si>
  <si>
    <t>Anup Engineering Ltd</t>
  </si>
  <si>
    <t>ANUP</t>
  </si>
  <si>
    <t>West Coast Paper Mills Ltd</t>
  </si>
  <si>
    <t>WSTCSTPAPR</t>
  </si>
  <si>
    <t>Greaves Cotton Ltd</t>
  </si>
  <si>
    <t>GREAVESCOT</t>
  </si>
  <si>
    <t>Seamec Ltd</t>
  </si>
  <si>
    <t>SEAMECLTD</t>
  </si>
  <si>
    <t>Oil &amp; Gas - Equipment &amp; Services</t>
  </si>
  <si>
    <t>Medi Assist Healthcare Services Ltd</t>
  </si>
  <si>
    <t>MEDIASSIST</t>
  </si>
  <si>
    <t>IRB InvIT Fund</t>
  </si>
  <si>
    <t>IRBINVIT</t>
  </si>
  <si>
    <t>Motilal Oswal NASDAQ 100 ETF</t>
  </si>
  <si>
    <t>MON100</t>
  </si>
  <si>
    <t>Polyplex Corp Ltd</t>
  </si>
  <si>
    <t>POLYPLEX</t>
  </si>
  <si>
    <t>Innova Captab Ltd</t>
  </si>
  <si>
    <t>INNOVACAP</t>
  </si>
  <si>
    <t>Fischer Medical Ventures Ltd</t>
  </si>
  <si>
    <t>FISCHER</t>
  </si>
  <si>
    <t>Cigniti Technologies Ltd</t>
  </si>
  <si>
    <t>CIGNITITEC</t>
  </si>
  <si>
    <t>Hathway Cable and Datacom Ltd</t>
  </si>
  <si>
    <t>HATHWAY</t>
  </si>
  <si>
    <t>Cable &amp; D2H</t>
  </si>
  <si>
    <t>DCX Systems Ltd</t>
  </si>
  <si>
    <t>DCXINDIA</t>
  </si>
  <si>
    <t>Indian Metals and Ferro Alloys Ltd</t>
  </si>
  <si>
    <t>IMFA</t>
  </si>
  <si>
    <t>Honda India Power Products Ltd</t>
  </si>
  <si>
    <t>HONDAPOWER</t>
  </si>
  <si>
    <t>DCB Bank Ltd</t>
  </si>
  <si>
    <t>DCBBANK</t>
  </si>
  <si>
    <t>Marine Electricals (India) Ltd</t>
  </si>
  <si>
    <t>MARINE</t>
  </si>
  <si>
    <t>Muthoot Microfin Ltd</t>
  </si>
  <si>
    <t>MUTHOOTMF</t>
  </si>
  <si>
    <t>Microfinancing</t>
  </si>
  <si>
    <t>Gensol Engineering Ltd</t>
  </si>
  <si>
    <t>GENSOL</t>
  </si>
  <si>
    <t>Alembic Ltd</t>
  </si>
  <si>
    <t>ALEMBICLTD</t>
  </si>
  <si>
    <t>MPS Ltd</t>
  </si>
  <si>
    <t>MPSLTD</t>
  </si>
  <si>
    <t>Lumax AutoTechnologies Ltd</t>
  </si>
  <si>
    <t>LUMAXTECH</t>
  </si>
  <si>
    <t>Swaraj Engines Ltd</t>
  </si>
  <si>
    <t>SWARAJENG</t>
  </si>
  <si>
    <t>Navneet Education Ltd</t>
  </si>
  <si>
    <t>NAVNETEDUL</t>
  </si>
  <si>
    <t>Sanghvi Movers Ltd</t>
  </si>
  <si>
    <t>SANGHVIMOV</t>
  </si>
  <si>
    <t>Kingfa Science and Technology (India) Ltd</t>
  </si>
  <si>
    <t>KINGFA</t>
  </si>
  <si>
    <t>Ashiana Housing Ltd</t>
  </si>
  <si>
    <t>ASHIANA</t>
  </si>
  <si>
    <t>Gufic Biosciences Ltd</t>
  </si>
  <si>
    <t>GUFICBIO</t>
  </si>
  <si>
    <t>Suraj Estate Developers Ltd</t>
  </si>
  <si>
    <t>SURAJEST</t>
  </si>
  <si>
    <t>Real Estate Rental, Development &amp; Operations</t>
  </si>
  <si>
    <t>RPG Life Sciences Limited</t>
  </si>
  <si>
    <t>RPGLIFE</t>
  </si>
  <si>
    <t>Sundaram Clayton Ltd</t>
  </si>
  <si>
    <t>SUNCLAY</t>
  </si>
  <si>
    <t>SeQuent Scientific Ltd</t>
  </si>
  <si>
    <t>SEQUENT</t>
  </si>
  <si>
    <t>TCNS Clothing Co Ltd</t>
  </si>
  <si>
    <t>TCNSBRANDS</t>
  </si>
  <si>
    <t>PTC India Financial Services Ltd</t>
  </si>
  <si>
    <t>PFS</t>
  </si>
  <si>
    <t>Bhansali Engg Polymers Ltd</t>
  </si>
  <si>
    <t>BEPL</t>
  </si>
  <si>
    <t>Sindhu Trade Links Ltd</t>
  </si>
  <si>
    <t>SINDHUTRAD</t>
  </si>
  <si>
    <t>Fiem Industries Ltd</t>
  </si>
  <si>
    <t>FIEMIND</t>
  </si>
  <si>
    <t>Websol Energy System Ltd</t>
  </si>
  <si>
    <t>WEBELSOLAR</t>
  </si>
  <si>
    <t>Mahindra Logistics Ltd</t>
  </si>
  <si>
    <t>MAHLOG</t>
  </si>
  <si>
    <t>GTL Infrastructure Ltd</t>
  </si>
  <si>
    <t>GTLINFRA</t>
  </si>
  <si>
    <t>Hinduja Global Solutions Ltd</t>
  </si>
  <si>
    <t>HGS</t>
  </si>
  <si>
    <t>Delta Corp Ltd</t>
  </si>
  <si>
    <t>DELTACORP</t>
  </si>
  <si>
    <t>Kalyani Steels Ltd</t>
  </si>
  <si>
    <t>KSL</t>
  </si>
  <si>
    <t>La Opala R G Ltd</t>
  </si>
  <si>
    <t>LAOPALA</t>
  </si>
  <si>
    <t>Sky Gold Ltd</t>
  </si>
  <si>
    <t>SKYGOLD</t>
  </si>
  <si>
    <t>V2 Retail Ltd</t>
  </si>
  <si>
    <t>V2RETAIL</t>
  </si>
  <si>
    <t>Rajoo Engineers Ltd</t>
  </si>
  <si>
    <t>RAJOOENG</t>
  </si>
  <si>
    <t>Hindustan Oil Exploration Company Ltd</t>
  </si>
  <si>
    <t>HINDOILEXP</t>
  </si>
  <si>
    <t>Steel Strips Wheels Ltd</t>
  </si>
  <si>
    <t>SSWL</t>
  </si>
  <si>
    <t>TVS Srichakra Ltd</t>
  </si>
  <si>
    <t>TVSSRICHAK</t>
  </si>
  <si>
    <t>Datamatics Global Services Ltd</t>
  </si>
  <si>
    <t>DATAMATICS</t>
  </si>
  <si>
    <t>Ashapura Minechem Ltd</t>
  </si>
  <si>
    <t>ASHAPURMIN</t>
  </si>
  <si>
    <t>Ddev Plastiks Industries Ltd</t>
  </si>
  <si>
    <t>DDEVPLASTIK</t>
  </si>
  <si>
    <t>Jindal Poly Films Ltd</t>
  </si>
  <si>
    <t>JINDALPOLY</t>
  </si>
  <si>
    <t>Artemis Medicare Services Ltd</t>
  </si>
  <si>
    <t>ARTEMISMED</t>
  </si>
  <si>
    <t>Apollo Micro Systems Ltd</t>
  </si>
  <si>
    <t>APOLLO</t>
  </si>
  <si>
    <t>IndoStar Capital Finance Ltd</t>
  </si>
  <si>
    <t>INDOSTAR</t>
  </si>
  <si>
    <t>Eveready Industries India Ltd</t>
  </si>
  <si>
    <t>EVEREADY</t>
  </si>
  <si>
    <t>VST Tillers Tractors Ltd</t>
  </si>
  <si>
    <t>VSTTILLERS</t>
  </si>
  <si>
    <t>Shivalik Bimetal Controls Ltd</t>
  </si>
  <si>
    <t>SBCL</t>
  </si>
  <si>
    <t>Refex Industries Ltd</t>
  </si>
  <si>
    <t>REFEX</t>
  </si>
  <si>
    <t>Thirumalai Chemicals Ltd</t>
  </si>
  <si>
    <t>TIRUMALCHM</t>
  </si>
  <si>
    <t>Morepen Laboratories Ltd</t>
  </si>
  <si>
    <t>MOREPENLAB</t>
  </si>
  <si>
    <t>Prakash Industries Ltd</t>
  </si>
  <si>
    <t>PRAKASH</t>
  </si>
  <si>
    <t>Huhtamaki India Ltd</t>
  </si>
  <si>
    <t>HUHTAMAKI</t>
  </si>
  <si>
    <t>Gujarat Industries Power Company Ltd</t>
  </si>
  <si>
    <t>GIPCL</t>
  </si>
  <si>
    <t>Max Ventures and Industries Ltd</t>
  </si>
  <si>
    <t>MAXVIL</t>
  </si>
  <si>
    <t>Venky's (India) Ltd</t>
  </si>
  <si>
    <t>VENKEYS</t>
  </si>
  <si>
    <t>Stylam Industries Ltd</t>
  </si>
  <si>
    <t>STYLAMIND</t>
  </si>
  <si>
    <t>Arvind Smartspaces Ltd</t>
  </si>
  <si>
    <t>ARVSMART</t>
  </si>
  <si>
    <t>Dalmia Bharat Sugar and Industries Ltd</t>
  </si>
  <si>
    <t>DALMIASUG</t>
  </si>
  <si>
    <t>Quick Heal Technologies Ltd</t>
  </si>
  <si>
    <t>QUICKHEAL</t>
  </si>
  <si>
    <t>Foseco India Ltd</t>
  </si>
  <si>
    <t>FOSECOIND</t>
  </si>
  <si>
    <t>Jeena Sikho Lifecare Ltd</t>
  </si>
  <si>
    <t>JSLL</t>
  </si>
  <si>
    <t>Thejo Engineering Ltd</t>
  </si>
  <si>
    <t>THEJO</t>
  </si>
  <si>
    <t>Bajel Projects Ltd</t>
  </si>
  <si>
    <t>BAJEL</t>
  </si>
  <si>
    <t>Electric Utilities</t>
  </si>
  <si>
    <t>Avalon Technologies Ltd</t>
  </si>
  <si>
    <t>AVALON</t>
  </si>
  <si>
    <t>Flair Writing Industries Ltd</t>
  </si>
  <si>
    <t>FLAIR</t>
  </si>
  <si>
    <t>Nucleus Software Exports Ltd</t>
  </si>
  <si>
    <t>NUCLEUS</t>
  </si>
  <si>
    <t>HMT Ltd</t>
  </si>
  <si>
    <t>HMT</t>
  </si>
  <si>
    <t>Indoco Remedies Ltd</t>
  </si>
  <si>
    <t>INDOCO</t>
  </si>
  <si>
    <t>SJS Enterprises Ltd</t>
  </si>
  <si>
    <t>SJS</t>
  </si>
  <si>
    <t>Stanley Lifestyles Ltd</t>
  </si>
  <si>
    <t>STANLEY</t>
  </si>
  <si>
    <t>Maithan Alloys Ltd</t>
  </si>
  <si>
    <t>MAITHANALL</t>
  </si>
  <si>
    <t>Hi-Tech Pipes Ltd</t>
  </si>
  <si>
    <t>HITECH</t>
  </si>
  <si>
    <t>Gokul Agro Resources Ltd</t>
  </si>
  <si>
    <t>GOKULAGRO</t>
  </si>
  <si>
    <t>S H Kelkar and Company Ltd</t>
  </si>
  <si>
    <t>SHK</t>
  </si>
  <si>
    <t>Vishnu Prakash R Punglia Ltd</t>
  </si>
  <si>
    <t>VPRPL</t>
  </si>
  <si>
    <t>BF Utilities Ltd</t>
  </si>
  <si>
    <t>BFUTILITIE</t>
  </si>
  <si>
    <t>Indraprastha Medical Corporation Ltd</t>
  </si>
  <si>
    <t>INDRAMEDCO</t>
  </si>
  <si>
    <t>D P Abhushan Ltd</t>
  </si>
  <si>
    <t>DPABHUSHAN</t>
  </si>
  <si>
    <t>Sagar Cements Ltd</t>
  </si>
  <si>
    <t>SAGCEM</t>
  </si>
  <si>
    <t>Repco Home Finance Ltd</t>
  </si>
  <si>
    <t>REPCOHOME</t>
  </si>
  <si>
    <t>Premier Explosives Ltd</t>
  </si>
  <si>
    <t>PREMEXPLN</t>
  </si>
  <si>
    <t>Goodluck India Ltd</t>
  </si>
  <si>
    <t>GOODLUCK</t>
  </si>
  <si>
    <t>Wendt (India) Limited</t>
  </si>
  <si>
    <t>WENDT</t>
  </si>
  <si>
    <t>Rajratan Global Wire Ltd</t>
  </si>
  <si>
    <t>RAJRATAN</t>
  </si>
  <si>
    <t>Tinna Rubber and Infrastructure Ltd</t>
  </si>
  <si>
    <t>TINNARUBR</t>
  </si>
  <si>
    <t>SML Isuzu Ltd</t>
  </si>
  <si>
    <t>SMLISUZU</t>
  </si>
  <si>
    <t>Fino Payments Bank Ltd</t>
  </si>
  <si>
    <t>FINOPB</t>
  </si>
  <si>
    <t>Fusion Finance Ltd</t>
  </si>
  <si>
    <t>FUSION</t>
  </si>
  <si>
    <t>CARE Ratings Ltd</t>
  </si>
  <si>
    <t>CARERATING</t>
  </si>
  <si>
    <t>Marathon Nextgen Realty Ltd</t>
  </si>
  <si>
    <t>MARATHON</t>
  </si>
  <si>
    <t>NRB Bearings Ltd</t>
  </si>
  <si>
    <t>NRBBEARING</t>
  </si>
  <si>
    <t>Vadilal Industries Ltd</t>
  </si>
  <si>
    <t>VADILALIND</t>
  </si>
  <si>
    <t>Ge Power India Ltd</t>
  </si>
  <si>
    <t>GEPIL</t>
  </si>
  <si>
    <t>Abans Holdings Ltd</t>
  </si>
  <si>
    <t>AHL</t>
  </si>
  <si>
    <t>Dhani Services Ltd</t>
  </si>
  <si>
    <t>DHANI</t>
  </si>
  <si>
    <t>Somany Ceramics Ltd</t>
  </si>
  <si>
    <t>SOMANYCERA</t>
  </si>
  <si>
    <t>ideaForge Technology Ltd</t>
  </si>
  <si>
    <t>IDEAFORGE</t>
  </si>
  <si>
    <t>Capacite Infraprojects Ltd</t>
  </si>
  <si>
    <t>CAPACITE</t>
  </si>
  <si>
    <t>Pokarna Ltd</t>
  </si>
  <si>
    <t>POKARNA</t>
  </si>
  <si>
    <t>Salasar Techno Engineering Ltd</t>
  </si>
  <si>
    <t>SALASAR</t>
  </si>
  <si>
    <t>Jash Engineering Ltd</t>
  </si>
  <si>
    <t>JASH</t>
  </si>
  <si>
    <t>E2E Networks Ltd</t>
  </si>
  <si>
    <t>E2E</t>
  </si>
  <si>
    <t>Automotive Axles Ltd</t>
  </si>
  <si>
    <t>AUTOAXLES</t>
  </si>
  <si>
    <t>Servotech Power Systems Ltd</t>
  </si>
  <si>
    <t>SERVOTECH</t>
  </si>
  <si>
    <t>Mayur Uniquoters Ltd</t>
  </si>
  <si>
    <t>MAYURUNIQ</t>
  </si>
  <si>
    <t>Man Industries (India) Ltd</t>
  </si>
  <si>
    <t>MANINDS</t>
  </si>
  <si>
    <t>Suven Life Sciences Ltd</t>
  </si>
  <si>
    <t>SUVEN</t>
  </si>
  <si>
    <t>Saksoft Ltd</t>
  </si>
  <si>
    <t>SAKSOFT</t>
  </si>
  <si>
    <t>Vertoz Advertising Ltd</t>
  </si>
  <si>
    <t>VERTOZ</t>
  </si>
  <si>
    <t>SEPC Ltd</t>
  </si>
  <si>
    <t>SEPC</t>
  </si>
  <si>
    <t>Spectrum Electrical Industries Ltd</t>
  </si>
  <si>
    <t>SPECTRUM</t>
  </si>
  <si>
    <t>HLE Glascoat Ltd</t>
  </si>
  <si>
    <t>HLEGLAS</t>
  </si>
  <si>
    <t>Dolphin Offshore Enterprises (India) Ltd</t>
  </si>
  <si>
    <t>DOLPHIN</t>
  </si>
  <si>
    <t>Vindhya Telelinks Ltd</t>
  </si>
  <si>
    <t>VINDHYATEL</t>
  </si>
  <si>
    <t>MM Forgings Ltd</t>
  </si>
  <si>
    <t>MMFL</t>
  </si>
  <si>
    <t>KCP Ltd</t>
  </si>
  <si>
    <t>KCP</t>
  </si>
  <si>
    <t>Kolte-Patil Developers Ltd</t>
  </si>
  <si>
    <t>KOLTEPATIL</t>
  </si>
  <si>
    <t>Nilkamal Ltd</t>
  </si>
  <si>
    <t>NILKAMAL</t>
  </si>
  <si>
    <t>DISA India Ltd</t>
  </si>
  <si>
    <t>DISAQ</t>
  </si>
  <si>
    <t>TCPL Packaging Ltd</t>
  </si>
  <si>
    <t>TCPLPACK</t>
  </si>
  <si>
    <t>Shalby Ltd</t>
  </si>
  <si>
    <t>SHALBY</t>
  </si>
  <si>
    <t>Dollar Industries Ltd</t>
  </si>
  <si>
    <t>DOLLAR</t>
  </si>
  <si>
    <t>Novartis India Ltd</t>
  </si>
  <si>
    <t>NOVARTIND</t>
  </si>
  <si>
    <t>Hindware Home Innovation Ltd</t>
  </si>
  <si>
    <t>HINDWAREAP</t>
  </si>
  <si>
    <t>Dishman Carbogen Amcis Ltd</t>
  </si>
  <si>
    <t>DCAL</t>
  </si>
  <si>
    <t>Confidence Petroleum India Ltd</t>
  </si>
  <si>
    <t>CONFIPET</t>
  </si>
  <si>
    <t>Goodyear India Ltd</t>
  </si>
  <si>
    <t>GOODYEAR</t>
  </si>
  <si>
    <t>PSP Projects Ltd</t>
  </si>
  <si>
    <t>PSPPROJECT</t>
  </si>
  <si>
    <t>Dish TV India Ltd</t>
  </si>
  <si>
    <t>DISHTV</t>
  </si>
  <si>
    <t>Indian Hume Pipe Company Ltd</t>
  </si>
  <si>
    <t>INDIANHUME</t>
  </si>
  <si>
    <t>Vishnu Chemicals Ltd</t>
  </si>
  <si>
    <t>VISHNU</t>
  </si>
  <si>
    <t>Precision Wires India Ltd</t>
  </si>
  <si>
    <t>PRECWIRE</t>
  </si>
  <si>
    <t>SBI Gold ETF</t>
  </si>
  <si>
    <t>SETFGOLD</t>
  </si>
  <si>
    <t>NIBE Ltd</t>
  </si>
  <si>
    <t>NIBE</t>
  </si>
  <si>
    <t>Genesys International Corporation Ltd</t>
  </si>
  <si>
    <t>GENESYS</t>
  </si>
  <si>
    <t>Cupid Ltd</t>
  </si>
  <si>
    <t>CUPID</t>
  </si>
  <si>
    <t>EIH Associated Hotels Ltd</t>
  </si>
  <si>
    <t>EIHAHOTELS</t>
  </si>
  <si>
    <t>KP Green Engineering Ltd</t>
  </si>
  <si>
    <t>KPGEL</t>
  </si>
  <si>
    <t>Heavy Electrical Equipment</t>
  </si>
  <si>
    <t>Insecticides (India) Ltd</t>
  </si>
  <si>
    <t>INSECTICID</t>
  </si>
  <si>
    <t>Nippon India ETF Nifty 1D Rate Liquid BeES</t>
  </si>
  <si>
    <t>LIQUIDBEES</t>
  </si>
  <si>
    <t>ESAF Small Finance Bank Limited</t>
  </si>
  <si>
    <t>ESAFSFB</t>
  </si>
  <si>
    <t>Dredging Corporation of India Ltd</t>
  </si>
  <si>
    <t>DREDGECORP</t>
  </si>
  <si>
    <t>Dredging</t>
  </si>
  <si>
    <t>Mold-Tek Packaging Ltd</t>
  </si>
  <si>
    <t>MOLDTKPAC</t>
  </si>
  <si>
    <t>Rashi Peripherals Ltd</t>
  </si>
  <si>
    <t>RPTECH</t>
  </si>
  <si>
    <t>B L Kashyap and Sons Ltd</t>
  </si>
  <si>
    <t>BLKASHYAP</t>
  </si>
  <si>
    <t>Solara Active Pharma Sciences Ltd</t>
  </si>
  <si>
    <t>SOLARA</t>
  </si>
  <si>
    <t>Dolat Algotech Ltd</t>
  </si>
  <si>
    <t>DOLATALGO</t>
  </si>
  <si>
    <t>JITF Infralogistics Ltd</t>
  </si>
  <si>
    <t>JITFINFRA</t>
  </si>
  <si>
    <t>Goldiam International Ltd</t>
  </si>
  <si>
    <t>GOLDIAM</t>
  </si>
  <si>
    <t>K.P. Energy Ltd</t>
  </si>
  <si>
    <t>KPEL</t>
  </si>
  <si>
    <t>Mangalam Cement Ltd</t>
  </si>
  <si>
    <t>MANGLMCEM</t>
  </si>
  <si>
    <t>EFC (I) Ltd</t>
  </si>
  <si>
    <t>EFCIL</t>
  </si>
  <si>
    <t>Distributors</t>
  </si>
  <si>
    <t>Unitech Ltd</t>
  </si>
  <si>
    <t>UNITECH</t>
  </si>
  <si>
    <t>HMA Agro Industries Ltd</t>
  </si>
  <si>
    <t>HMAAGRO</t>
  </si>
  <si>
    <t>Tasty Bite Eatables Ltd</t>
  </si>
  <si>
    <t>TASTYBITE</t>
  </si>
  <si>
    <t>TIL Ltd</t>
  </si>
  <si>
    <t>TIL</t>
  </si>
  <si>
    <t>Accelya Solutions India Ltd</t>
  </si>
  <si>
    <t>ACCELYA</t>
  </si>
  <si>
    <t>Globus Spirits Ltd</t>
  </si>
  <si>
    <t>GLOBUSSPR</t>
  </si>
  <si>
    <t>Orient Green Power Company Ltd</t>
  </si>
  <si>
    <t>GREENPOWER</t>
  </si>
  <si>
    <t>Federal-Mogul Goetze (India) Ltd</t>
  </si>
  <si>
    <t>FMGOETZE</t>
  </si>
  <si>
    <t>Rane Holdings Ltd</t>
  </si>
  <si>
    <t>RANEHOLDIN</t>
  </si>
  <si>
    <t>RPSG Ventures Ltd</t>
  </si>
  <si>
    <t>RPSGVENT</t>
  </si>
  <si>
    <t>Andrew Yule &amp; Co Ltd</t>
  </si>
  <si>
    <t>ANDREWYU</t>
  </si>
  <si>
    <t>DEE Development Engineers Ltd</t>
  </si>
  <si>
    <t>DEEDEV</t>
  </si>
  <si>
    <t>Jubilant Industries Ltd</t>
  </si>
  <si>
    <t>JUBLINDS</t>
  </si>
  <si>
    <t>ADF Foods Ltd</t>
  </si>
  <si>
    <t>ADFFOODS</t>
  </si>
  <si>
    <t>Oriental Hotels Ltd</t>
  </si>
  <si>
    <t>ORIENTHOT</t>
  </si>
  <si>
    <t>DEN Networks Ltd</t>
  </si>
  <si>
    <t>DEN</t>
  </si>
  <si>
    <t>Ajmera Realty &amp; Infra India Ltd</t>
  </si>
  <si>
    <t>AJMERA</t>
  </si>
  <si>
    <t>Xpro India Ltd</t>
  </si>
  <si>
    <t>XPROINDIA</t>
  </si>
  <si>
    <t>Geojit Financial Services Ltd</t>
  </si>
  <si>
    <t>GEOJITFSL</t>
  </si>
  <si>
    <t>India Pesticides Ltd</t>
  </si>
  <si>
    <t>IPL</t>
  </si>
  <si>
    <t>Tarsons Products Ltd</t>
  </si>
  <si>
    <t>TARSONS</t>
  </si>
  <si>
    <t>Paramount Communications Ltd</t>
  </si>
  <si>
    <t>PARACABLES</t>
  </si>
  <si>
    <t>Lotus Chocolate Company Ltd</t>
  </si>
  <si>
    <t>LOTUSCHO</t>
  </si>
  <si>
    <t>Stove Kraft Ltd</t>
  </si>
  <si>
    <t>STOVEKRAFT</t>
  </si>
  <si>
    <t>Kalyani Investment Company Ltd</t>
  </si>
  <si>
    <t>KICL</t>
  </si>
  <si>
    <t>Lumax Industries Ltd</t>
  </si>
  <si>
    <t>LUMAXIND</t>
  </si>
  <si>
    <t>Panama Petrochem Ltd</t>
  </si>
  <si>
    <t>PANAMAPET</t>
  </si>
  <si>
    <t>Rupa &amp; Company Ltd</t>
  </si>
  <si>
    <t>RUPA</t>
  </si>
  <si>
    <t>SMS Pharmaceuticals Ltd</t>
  </si>
  <si>
    <t>SMSPHARMA</t>
  </si>
  <si>
    <t>Owais Metal and Mineral Processing Ltd</t>
  </si>
  <si>
    <t>OWAIS</t>
  </si>
  <si>
    <t>Dreamfolks Services Ltd</t>
  </si>
  <si>
    <t>DREAMFOLKS</t>
  </si>
  <si>
    <t>Universal Cables Ltd</t>
  </si>
  <si>
    <t>UNIVCABLES</t>
  </si>
  <si>
    <t>Veritas (India) Ltd</t>
  </si>
  <si>
    <t>VERITAS</t>
  </si>
  <si>
    <t>Sanghi Industries Ltd</t>
  </si>
  <si>
    <t>SANGHIIND</t>
  </si>
  <si>
    <t>Sasken Technologies Ltd</t>
  </si>
  <si>
    <t>SASKEN</t>
  </si>
  <si>
    <t>Nitin Spinners Ltd</t>
  </si>
  <si>
    <t>NITINSPIN</t>
  </si>
  <si>
    <t>Landmark Cars Ltd</t>
  </si>
  <si>
    <t>LANDMARK</t>
  </si>
  <si>
    <t>Raghav Productivity Enhancers Ltd</t>
  </si>
  <si>
    <t>RPEL</t>
  </si>
  <si>
    <t>Satin Creditcare Network Ltd</t>
  </si>
  <si>
    <t>SATIN</t>
  </si>
  <si>
    <t>Monarch Networth Capital Ltd</t>
  </si>
  <si>
    <t>MONARCH</t>
  </si>
  <si>
    <t>Sai Silks (Kalamandir) Ltd</t>
  </si>
  <si>
    <t>KALAMANDIR</t>
  </si>
  <si>
    <t>Parag Milk Foods Ltd</t>
  </si>
  <si>
    <t>PARAGMILK</t>
  </si>
  <si>
    <t>Kody Technolab Ltd</t>
  </si>
  <si>
    <t>KODYTECH</t>
  </si>
  <si>
    <t>GKW Ltd</t>
  </si>
  <si>
    <t>GKWLIMITED</t>
  </si>
  <si>
    <t>Astec Lifesciences Ltd</t>
  </si>
  <si>
    <t>ASTEC</t>
  </si>
  <si>
    <t>Apollo Pipes Ltd</t>
  </si>
  <si>
    <t>APOLLOPIPE</t>
  </si>
  <si>
    <t>Welspun Specialty Solutions Ltd</t>
  </si>
  <si>
    <t>WELSPLSOL</t>
  </si>
  <si>
    <t>TTK Healthcare Ltd</t>
  </si>
  <si>
    <t>TTKHLTCARE</t>
  </si>
  <si>
    <t>TechNVision Ventures Ltd</t>
  </si>
  <si>
    <t>TECHNVISN</t>
  </si>
  <si>
    <t>IOL Chemicals and Pharmaceuticals Ltd</t>
  </si>
  <si>
    <t>IOLCP</t>
  </si>
  <si>
    <t>Barbeque-Nation Hospitality Ltd</t>
  </si>
  <si>
    <t>BARBEQUE</t>
  </si>
  <si>
    <t>John Cockerill India Ltd</t>
  </si>
  <si>
    <t>COCKERILL</t>
  </si>
  <si>
    <t>Industrial Machinery &amp; Supplies &amp; Components</t>
  </si>
  <si>
    <t>Cosmo First Ltd</t>
  </si>
  <si>
    <t>COSMOFIRST</t>
  </si>
  <si>
    <t>Vakrangee Limited</t>
  </si>
  <si>
    <t>VAKRANGEE</t>
  </si>
  <si>
    <t>Epack Durable Ltd</t>
  </si>
  <si>
    <t>EPACK</t>
  </si>
  <si>
    <t>Carysil Ltd</t>
  </si>
  <si>
    <t>CARYSIL</t>
  </si>
  <si>
    <t>S.P.Apparels Ltd</t>
  </si>
  <si>
    <t>SPAL</t>
  </si>
  <si>
    <t>Jaiprakash Associates Ltd</t>
  </si>
  <si>
    <t>JPASSOCIAT</t>
  </si>
  <si>
    <t>Themis Medicare Ltd</t>
  </si>
  <si>
    <t>THEMISMED</t>
  </si>
  <si>
    <t>IKIO Lighting Ltd</t>
  </si>
  <si>
    <t>IKIO</t>
  </si>
  <si>
    <t>Pennar Industries Ltd</t>
  </si>
  <si>
    <t>PENIND</t>
  </si>
  <si>
    <t>Tatva Chintan Pharma Chem Ltd</t>
  </si>
  <si>
    <t>TATVA</t>
  </si>
  <si>
    <t>Suratwwala Business Group Ltd</t>
  </si>
  <si>
    <t>SBGLP</t>
  </si>
  <si>
    <t>Meghmani Organics Ltd</t>
  </si>
  <si>
    <t>MOL</t>
  </si>
  <si>
    <t>GRP Ltd</t>
  </si>
  <si>
    <t>GRPLTD</t>
  </si>
  <si>
    <t>Mukand Ltd</t>
  </si>
  <si>
    <t>MUKANDLTD</t>
  </si>
  <si>
    <t>DCW Ltd</t>
  </si>
  <si>
    <t>DCW</t>
  </si>
  <si>
    <t>Cantabil Retail India Ltd</t>
  </si>
  <si>
    <t>CANTABIL</t>
  </si>
  <si>
    <t>Nalwa Sons Investments Ltd</t>
  </si>
  <si>
    <t>NSIL</t>
  </si>
  <si>
    <t>Siyaram Silk Mills Ltd</t>
  </si>
  <si>
    <t>SIYSIL</t>
  </si>
  <si>
    <t>ICICI Prudential Nifty 50 ETF</t>
  </si>
  <si>
    <t>NIFTYIETF</t>
  </si>
  <si>
    <t>Apcotex Industries Ltd</t>
  </si>
  <si>
    <t>APCOTEXIND</t>
  </si>
  <si>
    <t>Ugro Capital Ltd</t>
  </si>
  <si>
    <t>UGROCAP</t>
  </si>
  <si>
    <t>Omaxe Ltd</t>
  </si>
  <si>
    <t>OMAXE</t>
  </si>
  <si>
    <t>Vidhi Specialty Food Ingredients Ltd</t>
  </si>
  <si>
    <t>VIDHIING</t>
  </si>
  <si>
    <t>63 Moons Technologies Ltd</t>
  </si>
  <si>
    <t>63MOONS</t>
  </si>
  <si>
    <t>Jyoti Structures Ltd</t>
  </si>
  <si>
    <t>JYOTISTRUC</t>
  </si>
  <si>
    <t>Hubtown Ltd</t>
  </si>
  <si>
    <t>HUBTOWN</t>
  </si>
  <si>
    <t>Rossell India Ltd</t>
  </si>
  <si>
    <t>ROSSELLIND</t>
  </si>
  <si>
    <t>Pnb Gilts Ltd</t>
  </si>
  <si>
    <t>PNBGILTS</t>
  </si>
  <si>
    <t>Praveg Ltd</t>
  </si>
  <si>
    <t>PRAVEG</t>
  </si>
  <si>
    <t>Som Distilleries and Breweries Ltd</t>
  </si>
  <si>
    <t>SDBL</t>
  </si>
  <si>
    <t>SG Finserve Ltd</t>
  </si>
  <si>
    <t>SGFIN</t>
  </si>
  <si>
    <t>Gocl Corporation Ltd</t>
  </si>
  <si>
    <t>GOCLCORP</t>
  </si>
  <si>
    <t>Krsnaa Diagnostics Ltd</t>
  </si>
  <si>
    <t>KRSNAA</t>
  </si>
  <si>
    <t>Antony Waste Handling Cell Ltd</t>
  </si>
  <si>
    <t>AWHCL</t>
  </si>
  <si>
    <t>Hester Biosciences Ltd</t>
  </si>
  <si>
    <t>HESTERBIO</t>
  </si>
  <si>
    <t>IFGL Refractories Ltd</t>
  </si>
  <si>
    <t>IFGLEXPOR</t>
  </si>
  <si>
    <t>Axiscades Technologies Ltd</t>
  </si>
  <si>
    <t>AXISCADES</t>
  </si>
  <si>
    <t>Amrutanjan Health Care Ltd</t>
  </si>
  <si>
    <t>AMRUTANJAN</t>
  </si>
  <si>
    <t>Uniparts India Ltd</t>
  </si>
  <si>
    <t>UNIPARTS</t>
  </si>
  <si>
    <t>Tanfac Industries Ltd</t>
  </si>
  <si>
    <t>TANFACIND</t>
  </si>
  <si>
    <t>Yasho Industries Ltd</t>
  </si>
  <si>
    <t>YASHO</t>
  </si>
  <si>
    <t>BF Investment Ltd</t>
  </si>
  <si>
    <t>BFINVEST</t>
  </si>
  <si>
    <t>Seshasayee Paper and Boards Ltd</t>
  </si>
  <si>
    <t>SESHAPAPER</t>
  </si>
  <si>
    <t>Hariom Pipe Industries Ltd</t>
  </si>
  <si>
    <t>HARIOMPIPE</t>
  </si>
  <si>
    <t>Talbros Automotive Components Ltd</t>
  </si>
  <si>
    <t>TALBROAUTO</t>
  </si>
  <si>
    <t>JISLDVREQS</t>
  </si>
  <si>
    <t>Summit Securities Ltd</t>
  </si>
  <si>
    <t>SUMMITSEC</t>
  </si>
  <si>
    <t>PIX Transmissions Ltd</t>
  </si>
  <si>
    <t>PIXTRANS</t>
  </si>
  <si>
    <t>Andhra Paper Ltd</t>
  </si>
  <si>
    <t>ANDHRAPAP</t>
  </si>
  <si>
    <t>GPT Infraprojects Ltd</t>
  </si>
  <si>
    <t>GPTINFRA</t>
  </si>
  <si>
    <t>Alicon Castalloy Ltd</t>
  </si>
  <si>
    <t>ALICON</t>
  </si>
  <si>
    <t>Vardhman Special Steels Ltd</t>
  </si>
  <si>
    <t>VSSL</t>
  </si>
  <si>
    <t>Agro Tech Foods Ltd</t>
  </si>
  <si>
    <t>ATFL</t>
  </si>
  <si>
    <t>Sanstar Ltd</t>
  </si>
  <si>
    <t>SANSTAR</t>
  </si>
  <si>
    <t>Updater Services Ltd</t>
  </si>
  <si>
    <t>UDS</t>
  </si>
  <si>
    <t>Gandhar Oil Refinery (INDIA) Ltd</t>
  </si>
  <si>
    <t>GANDHAR</t>
  </si>
  <si>
    <t>Navkar Corporation Ltd</t>
  </si>
  <si>
    <t>NAVKARCORP</t>
  </si>
  <si>
    <t>Deccan Gold Mines Ltd</t>
  </si>
  <si>
    <t>DECNGOLD</t>
  </si>
  <si>
    <t>HIL Ltd</t>
  </si>
  <si>
    <t>HIL</t>
  </si>
  <si>
    <t>Yatra Online Ltd</t>
  </si>
  <si>
    <t>YATRA</t>
  </si>
  <si>
    <t>Deep Industries Ltd</t>
  </si>
  <si>
    <t>DEEPINDS</t>
  </si>
  <si>
    <t>Advait Infratech Ltd</t>
  </si>
  <si>
    <t>ADVAIT</t>
  </si>
  <si>
    <t>Electrical Components &amp; Equipment</t>
  </si>
  <si>
    <t>Unicommerce eSolutions Ltd</t>
  </si>
  <si>
    <t>UNIECOM</t>
  </si>
  <si>
    <t>Alpex Solar Ltd</t>
  </si>
  <si>
    <t>ALPEXSOLAR</t>
  </si>
  <si>
    <t>Wonder Electricals Ltd</t>
  </si>
  <si>
    <t>WEL</t>
  </si>
  <si>
    <t>Balmer Lawrie Investments Ltd</t>
  </si>
  <si>
    <t>BLIL</t>
  </si>
  <si>
    <t>Nelco Ltd</t>
  </si>
  <si>
    <t>NELCO</t>
  </si>
  <si>
    <t>Oriental Rail Infrastructure Ltd</t>
  </si>
  <si>
    <t>ORIRAIL</t>
  </si>
  <si>
    <t>Bombay Super Hybrid Seeds Ltd</t>
  </si>
  <si>
    <t>BSHSL</t>
  </si>
  <si>
    <t>Prataap Snacks Ltd</t>
  </si>
  <si>
    <t>DIAMONDYD</t>
  </si>
  <si>
    <t>Aeroflex Industries Ltd</t>
  </si>
  <si>
    <t>AEROFLEX</t>
  </si>
  <si>
    <t>Divgi TorqTransfer Systems Ltd</t>
  </si>
  <si>
    <t>DIVGIITTS</t>
  </si>
  <si>
    <t>Kotak Gold Etf</t>
  </si>
  <si>
    <t>GOLD1</t>
  </si>
  <si>
    <t>Suryoday Small Finance Bank Ltd</t>
  </si>
  <si>
    <t>SURYODAY</t>
  </si>
  <si>
    <t>Veranda Learning Solutions Ltd</t>
  </si>
  <si>
    <t>VERANDA</t>
  </si>
  <si>
    <t>Mufin Green Finance Ltd</t>
  </si>
  <si>
    <t>MUFIN</t>
  </si>
  <si>
    <t>Igarashi Motors India Ltd</t>
  </si>
  <si>
    <t>IGARASHI</t>
  </si>
  <si>
    <t>Centum Electronics Ltd</t>
  </si>
  <si>
    <t>CENTUM</t>
  </si>
  <si>
    <t>Ram Ratna Wires Ltd</t>
  </si>
  <si>
    <t>RAMRAT</t>
  </si>
  <si>
    <t>Jagran Prakashan Ltd</t>
  </si>
  <si>
    <t>JAGRAN</t>
  </si>
  <si>
    <t>Shanti Educational Initiatives Ltd</t>
  </si>
  <si>
    <t>SEIL</t>
  </si>
  <si>
    <t>Wheels India Ltd</t>
  </si>
  <si>
    <t>WHEELS</t>
  </si>
  <si>
    <t>Expleo Solutions Ltd</t>
  </si>
  <si>
    <t>EXPLEOSOL</t>
  </si>
  <si>
    <t>Indo Tech Transformers Ltd</t>
  </si>
  <si>
    <t>INDOTECH</t>
  </si>
  <si>
    <t>Ramco Industries Ltd</t>
  </si>
  <si>
    <t>RAMCOIND</t>
  </si>
  <si>
    <t>TAJ GVK Hotels and Resorts Ltd</t>
  </si>
  <si>
    <t>TAJGVK</t>
  </si>
  <si>
    <t>Fratelli Vineyards Ltd</t>
  </si>
  <si>
    <t>TINNATFL</t>
  </si>
  <si>
    <t>Sigachi Industries Ltd</t>
  </si>
  <si>
    <t>SIGACHI</t>
  </si>
  <si>
    <t>Madhya Bharat Agro Products Ltd</t>
  </si>
  <si>
    <t>MBAPL</t>
  </si>
  <si>
    <t>HDFC Gold Exchange Traded Fund</t>
  </si>
  <si>
    <t>HDFCGOLD</t>
  </si>
  <si>
    <t>ICICI Prudential Gold ETF</t>
  </si>
  <si>
    <t>GOLDIETF</t>
  </si>
  <si>
    <t>Kitex Garments Ltd</t>
  </si>
  <si>
    <t>KITEX</t>
  </si>
  <si>
    <t>Nippon India ETF Nifty Next 50 Junior BeES</t>
  </si>
  <si>
    <t>JUNIORBEES</t>
  </si>
  <si>
    <t>Kilburn Engineering Ltd</t>
  </si>
  <si>
    <t>KLBRENG-B</t>
  </si>
  <si>
    <t>India Power Corporation Ltd</t>
  </si>
  <si>
    <t>DPSCLTD</t>
  </si>
  <si>
    <t>Sangam (India) Ltd</t>
  </si>
  <si>
    <t>SANGAMIND</t>
  </si>
  <si>
    <t>Udaipur Cement Works Ltd</t>
  </si>
  <si>
    <t>UDAICEMENT</t>
  </si>
  <si>
    <t>Arman Financial Services Ltd</t>
  </si>
  <si>
    <t>ARMANFIN</t>
  </si>
  <si>
    <t>Hercules Hoists Ltd</t>
  </si>
  <si>
    <t>HERCULES</t>
  </si>
  <si>
    <t>BLS E-Services Ltd</t>
  </si>
  <si>
    <t>BLSE</t>
  </si>
  <si>
    <t>Everest Kanto Cylinder Ltd</t>
  </si>
  <si>
    <t>EKC</t>
  </si>
  <si>
    <t>Walchandnagar Industries Ltd</t>
  </si>
  <si>
    <t>WALCHANNAG</t>
  </si>
  <si>
    <t>I G Petrochemicals Ltd</t>
  </si>
  <si>
    <t>IGPL</t>
  </si>
  <si>
    <t>Dr Agarwal's Eye Hospital Ltd</t>
  </si>
  <si>
    <t>DRAGARWQ</t>
  </si>
  <si>
    <t>BCL Industries Ltd</t>
  </si>
  <si>
    <t>BCLIND</t>
  </si>
  <si>
    <t>Platinum Industries Ltd</t>
  </si>
  <si>
    <t>PLATIND</t>
  </si>
  <si>
    <t>Jindal Drilling and Industries Ltd</t>
  </si>
  <si>
    <t>JINDRILL</t>
  </si>
  <si>
    <t>Fedders Holding Ltd</t>
  </si>
  <si>
    <t>FEDDERSHOL</t>
  </si>
  <si>
    <t>D Link (India) Limited</t>
  </si>
  <si>
    <t>DLINKINDIA</t>
  </si>
  <si>
    <t>Excel Industries Ltd</t>
  </si>
  <si>
    <t>EXCELINDUS</t>
  </si>
  <si>
    <t>Agarwal Industrial Corporation Ltd</t>
  </si>
  <si>
    <t>AGARIND</t>
  </si>
  <si>
    <t>Master Trust Ltd</t>
  </si>
  <si>
    <t>MASTERTR</t>
  </si>
  <si>
    <t>MIC Electronics Ltd</t>
  </si>
  <si>
    <t>MICEL</t>
  </si>
  <si>
    <t>Dynacons Systems and Solutions Ltd</t>
  </si>
  <si>
    <t>DSSL</t>
  </si>
  <si>
    <t>Salzer Electronics Ltd</t>
  </si>
  <si>
    <t>SALZERELEC</t>
  </si>
  <si>
    <t>Sirca Paints India Ltd</t>
  </si>
  <si>
    <t>SIRCA</t>
  </si>
  <si>
    <t>Elpro International Ltd</t>
  </si>
  <si>
    <t>ELPROINTL</t>
  </si>
  <si>
    <t>Om Infra Ltd</t>
  </si>
  <si>
    <t>OMINFRAL</t>
  </si>
  <si>
    <t>Irm Energy Ltd</t>
  </si>
  <si>
    <t>IRMENERGY</t>
  </si>
  <si>
    <t>Atul Auto Ltd</t>
  </si>
  <si>
    <t>ATULAUTO</t>
  </si>
  <si>
    <t>Three Wheelers</t>
  </si>
  <si>
    <t>Heranba Industries Ltd</t>
  </si>
  <si>
    <t>HERANBA</t>
  </si>
  <si>
    <t>GTPL Hathway Ltd</t>
  </si>
  <si>
    <t>GTPL</t>
  </si>
  <si>
    <t>Last Mile Enterprises Ltd</t>
  </si>
  <si>
    <t>LASTMILE</t>
  </si>
  <si>
    <t>Real Estate Development</t>
  </si>
  <si>
    <t>Roto Pumps Ltd</t>
  </si>
  <si>
    <t>ROTO</t>
  </si>
  <si>
    <t>Hi-Tech Gears Ltd</t>
  </si>
  <si>
    <t>HITECHGEAR</t>
  </si>
  <si>
    <t>Ador Welding Ltd</t>
  </si>
  <si>
    <t>ADORWELD</t>
  </si>
  <si>
    <t>Eco Recycling Ltd</t>
  </si>
  <si>
    <t>ECORECO</t>
  </si>
  <si>
    <t>Sadhana Nitro Chem Ltd</t>
  </si>
  <si>
    <t>SADHNANIQ</t>
  </si>
  <si>
    <t>Windlas Biotech Ltd</t>
  </si>
  <si>
    <t>WINDLAS</t>
  </si>
  <si>
    <t>G M Breweries Ltd</t>
  </si>
  <si>
    <t>GMBREW</t>
  </si>
  <si>
    <t>Amines and Plasticizers Ltd</t>
  </si>
  <si>
    <t>AMNPLST</t>
  </si>
  <si>
    <t>GNA Axles Ltd</t>
  </si>
  <si>
    <t>GNA</t>
  </si>
  <si>
    <t>Southern Petrochemical Industries Corporation Ltd</t>
  </si>
  <si>
    <t>SPIC</t>
  </si>
  <si>
    <t>Automobile Corp Of Goa Ltd</t>
  </si>
  <si>
    <t>ACGL</t>
  </si>
  <si>
    <t>Precision Camshafts Ltd</t>
  </si>
  <si>
    <t>PRECAM</t>
  </si>
  <si>
    <t>Kiri Industries Ltd</t>
  </si>
  <si>
    <t>KIRIINDUS</t>
  </si>
  <si>
    <t>Shriram Properties Ltd</t>
  </si>
  <si>
    <t>SHRIRAMPPS</t>
  </si>
  <si>
    <t>Reliance Industrial Infrastructure Ltd</t>
  </si>
  <si>
    <t>RIIL</t>
  </si>
  <si>
    <t>India Nippon Electricals Ltd</t>
  </si>
  <si>
    <t>INDNIPPON</t>
  </si>
  <si>
    <t>Media Matrix Worldwide Ltd</t>
  </si>
  <si>
    <t>MMWL</t>
  </si>
  <si>
    <t>KKRRAFTON Developers Limited</t>
  </si>
  <si>
    <t>KDL</t>
  </si>
  <si>
    <t>Fairchem Organics Ltd</t>
  </si>
  <si>
    <t>FAIRCHEMOR</t>
  </si>
  <si>
    <t>Pondy Oxides and Chemicals Ltd</t>
  </si>
  <si>
    <t>POCL</t>
  </si>
  <si>
    <t>Kesar India Ltd</t>
  </si>
  <si>
    <t>KESAR</t>
  </si>
  <si>
    <t>Paushak Ltd</t>
  </si>
  <si>
    <t>PAUSHAKLTD</t>
  </si>
  <si>
    <t>Madras Fertilizers Ltd</t>
  </si>
  <si>
    <t>MADRASFERT</t>
  </si>
  <si>
    <t>Sportking India Ltd</t>
  </si>
  <si>
    <t>SPORTKING</t>
  </si>
  <si>
    <t>Zota Health Care Ltd</t>
  </si>
  <si>
    <t>ZOTA</t>
  </si>
  <si>
    <t>Kokuyo Camlin Ltd</t>
  </si>
  <si>
    <t>KOKUYOCMLN</t>
  </si>
  <si>
    <t>Dcm Shriram Industries Ltd</t>
  </si>
  <si>
    <t>DCMSRIND</t>
  </si>
  <si>
    <t>Filatex India Ltd</t>
  </si>
  <si>
    <t>FILATEX</t>
  </si>
  <si>
    <t>Camlin Fine Sciences Ltd</t>
  </si>
  <si>
    <t>CAMLINFINE</t>
  </si>
  <si>
    <t>Bigbloc Construction Ltd</t>
  </si>
  <si>
    <t>BIGBLOC</t>
  </si>
  <si>
    <t>Peninsula Land Ltd</t>
  </si>
  <si>
    <t>PENINLAND</t>
  </si>
  <si>
    <t>Yamuna Syndicate Ltd</t>
  </si>
  <si>
    <t>YSL</t>
  </si>
  <si>
    <t>Rama Steel Tubes Ltd</t>
  </si>
  <si>
    <t>RAMASTEEL</t>
  </si>
  <si>
    <t>Motisons Jewellers Ltd</t>
  </si>
  <si>
    <t>MOTISONS</t>
  </si>
  <si>
    <t>Apparel &amp; Accessories Retailers</t>
  </si>
  <si>
    <t>Everest Industries Ltd</t>
  </si>
  <si>
    <t>EVERESTIND</t>
  </si>
  <si>
    <t>Building Products - Prefab Structures</t>
  </si>
  <si>
    <t>Yuken India Ltd</t>
  </si>
  <si>
    <t>YUKEN</t>
  </si>
  <si>
    <t>ASM Technologies Ltd</t>
  </si>
  <si>
    <t>ASMTEC</t>
  </si>
  <si>
    <t>Jyoti Resins and Adhesives Ltd</t>
  </si>
  <si>
    <t>JYOTIRES</t>
  </si>
  <si>
    <t>Subex Ltd</t>
  </si>
  <si>
    <t>SUBEXLTD</t>
  </si>
  <si>
    <t>Rane (Madras) Ltd</t>
  </si>
  <si>
    <t>RML</t>
  </si>
  <si>
    <t>Tourism Finance Corporation of India Ltd</t>
  </si>
  <si>
    <t>TFCILTD</t>
  </si>
  <si>
    <t>Krishana Phoschem Ltd</t>
  </si>
  <si>
    <t>KRISHANA</t>
  </si>
  <si>
    <t>Eimco Elecon (India) Ltd</t>
  </si>
  <si>
    <t>EIMCOELECO</t>
  </si>
  <si>
    <t>Borosil Scientific Ltd</t>
  </si>
  <si>
    <t>BOROSCI</t>
  </si>
  <si>
    <t>Oriental Aromatics Ltd</t>
  </si>
  <si>
    <t>OAL</t>
  </si>
  <si>
    <t>Vascon Engineers Ltd</t>
  </si>
  <si>
    <t>VASCONEQ</t>
  </si>
  <si>
    <t>Century Enka Ltd</t>
  </si>
  <si>
    <t>CENTENKA</t>
  </si>
  <si>
    <t>Mishtann Foods Ltd</t>
  </si>
  <si>
    <t>MISHTANN</t>
  </si>
  <si>
    <t>TV Today Network Limited</t>
  </si>
  <si>
    <t>TVTODAY</t>
  </si>
  <si>
    <t>Texmaco Infrastructure &amp; Holdings Ltd</t>
  </si>
  <si>
    <t>TEXINFRA</t>
  </si>
  <si>
    <t>Mangalore Chemicals and Fertilisers Ltd</t>
  </si>
  <si>
    <t>MANGCHEFER</t>
  </si>
  <si>
    <t>BMW Industries Ltd</t>
  </si>
  <si>
    <t>BMW</t>
  </si>
  <si>
    <t>Popular Vehicles and Services Ltd</t>
  </si>
  <si>
    <t>PVSL</t>
  </si>
  <si>
    <t>Suyog Telematics Ltd</t>
  </si>
  <si>
    <t>SUYOG</t>
  </si>
  <si>
    <t>Rico Auto Industries Ltd</t>
  </si>
  <si>
    <t>RICOAUTO</t>
  </si>
  <si>
    <t>Solex Energy Ltd</t>
  </si>
  <si>
    <t>SOLEX</t>
  </si>
  <si>
    <t>Bharat Wire Ropes Ltd</t>
  </si>
  <si>
    <t>BHARATWIRE</t>
  </si>
  <si>
    <t>Steel Exchange India Ltd</t>
  </si>
  <si>
    <t>STEELXIND</t>
  </si>
  <si>
    <t>Tamilnadu Newsprint &amp; Papers Ltd</t>
  </si>
  <si>
    <t>TNPL</t>
  </si>
  <si>
    <t>India Motor Parts &amp; Accessories Ltd</t>
  </si>
  <si>
    <t>IMPAL</t>
  </si>
  <si>
    <t>Centrum Capital Ltd</t>
  </si>
  <si>
    <t>CENTRUM</t>
  </si>
  <si>
    <t>Polo Queen Industrial and Fintech Ltd</t>
  </si>
  <si>
    <t>PQIF</t>
  </si>
  <si>
    <t>Butterfly Gandhimathi Appliances Ltd</t>
  </si>
  <si>
    <t>BUTTERFLY</t>
  </si>
  <si>
    <t>AMIC Forging Ltd</t>
  </si>
  <si>
    <t>AMIC</t>
  </si>
  <si>
    <t>Steel</t>
  </si>
  <si>
    <t>Manali Petrochemicals Ltd</t>
  </si>
  <si>
    <t>MANALIPETC</t>
  </si>
  <si>
    <t>Likhitha Infrastructure Ltd</t>
  </si>
  <si>
    <t>LIKHITHA</t>
  </si>
  <si>
    <t>Dhunseri Ventures Ltd</t>
  </si>
  <si>
    <t>DVL</t>
  </si>
  <si>
    <t>Swelect Energy Systems Ltd</t>
  </si>
  <si>
    <t>SWELECTES</t>
  </si>
  <si>
    <t>SMC Global Securities Ltd</t>
  </si>
  <si>
    <t>SMCGLOBAL</t>
  </si>
  <si>
    <t>Kotak Nifty 50 ETF</t>
  </si>
  <si>
    <t>NIFTY1</t>
  </si>
  <si>
    <t>5Paisa Capital Ltd</t>
  </si>
  <si>
    <t>5PAISA</t>
  </si>
  <si>
    <t>Forbes Precision Tools and Machine Parts Ltd</t>
  </si>
  <si>
    <t>TOTEM</t>
  </si>
  <si>
    <t>Allsec Technologies Ltd</t>
  </si>
  <si>
    <t>ALLSEC</t>
  </si>
  <si>
    <t>Syncom Formulations (India) Ltd</t>
  </si>
  <si>
    <t>SYNCOMF</t>
  </si>
  <si>
    <t>Systematix Corporate Services Ltd</t>
  </si>
  <si>
    <t>SYSTMTXC</t>
  </si>
  <si>
    <t>Andhra Sugars Ltd</t>
  </si>
  <si>
    <t>ANDHRSUGAR</t>
  </si>
  <si>
    <t>NIIT Ltd</t>
  </si>
  <si>
    <t>NIITLTD</t>
  </si>
  <si>
    <t>Macpower CNC Machines Ltd</t>
  </si>
  <si>
    <t>MACPOWER</t>
  </si>
  <si>
    <t>Aaswa Trading and Exports Ltd</t>
  </si>
  <si>
    <t>TCC</t>
  </si>
  <si>
    <t>Real Estate Services</t>
  </si>
  <si>
    <t>Sterling Tools Ltd</t>
  </si>
  <si>
    <t>STERTOOLS</t>
  </si>
  <si>
    <t>Taneja Aerospace and Aviation Ltd</t>
  </si>
  <si>
    <t>TANAA</t>
  </si>
  <si>
    <t>Punjab Chemicals and Crop Protection Ltd</t>
  </si>
  <si>
    <t>PUNJABCHEM</t>
  </si>
  <si>
    <t>Brightcom Group Ltd</t>
  </si>
  <si>
    <t>BCG</t>
  </si>
  <si>
    <t>ULTRAMARINE &amp; PIGMENTS Ltd</t>
  </si>
  <si>
    <t>ULTRAMAR</t>
  </si>
  <si>
    <t>Ngl Fine Chem Ltd</t>
  </si>
  <si>
    <t>NGLFINE</t>
  </si>
  <si>
    <t>GPT Healthcare Ltd</t>
  </si>
  <si>
    <t>GPTHEALTH</t>
  </si>
  <si>
    <t>Kellton Tech Solutions Ltd</t>
  </si>
  <si>
    <t>KELLTONTEC</t>
  </si>
  <si>
    <t>Associated Alcohols &amp; Breweries Ltd</t>
  </si>
  <si>
    <t>ASALCBR</t>
  </si>
  <si>
    <t>Rishabh Instruments Ltd</t>
  </si>
  <si>
    <t>RISHABH</t>
  </si>
  <si>
    <t>Shankara Building Products Ltd</t>
  </si>
  <si>
    <t>SHANKARA</t>
  </si>
  <si>
    <t>One Point One Solutions Ltd</t>
  </si>
  <si>
    <t>ONEPOINT</t>
  </si>
  <si>
    <t>Hexa Tradex Ltd</t>
  </si>
  <si>
    <t>HEXATRADEX</t>
  </si>
  <si>
    <t>Timex Group India Ltd</t>
  </si>
  <si>
    <t>TIMEX</t>
  </si>
  <si>
    <t>Sakuma Exports Ltd</t>
  </si>
  <si>
    <t>SAKUMA</t>
  </si>
  <si>
    <t>Shree Digvijay Cement Co Ltd</t>
  </si>
  <si>
    <t>SHREDIGCEM</t>
  </si>
  <si>
    <t>Wardwizard Innovations &amp; Mobility Ltd</t>
  </si>
  <si>
    <t>WARDINMOBI</t>
  </si>
  <si>
    <t>RIR Power Electronics Ltd</t>
  </si>
  <si>
    <t>RIR</t>
  </si>
  <si>
    <t>Shiva Cement Ltd</t>
  </si>
  <si>
    <t>SHIVACEM</t>
  </si>
  <si>
    <t>Ramco Systems Ltd</t>
  </si>
  <si>
    <t>RAMCOSYS</t>
  </si>
  <si>
    <t>Wealth First Portfolio Managers Ltd</t>
  </si>
  <si>
    <t>WEALTH</t>
  </si>
  <si>
    <t>Monte Carlo Fashions Ltd</t>
  </si>
  <si>
    <t>MONTECARLO</t>
  </si>
  <si>
    <t>Alphalogic Techsys Ltd</t>
  </si>
  <si>
    <t>ALPHALOGIC</t>
  </si>
  <si>
    <t>Capital Small Finance Bank Ltd</t>
  </si>
  <si>
    <t>CAPITALSFB</t>
  </si>
  <si>
    <t>Himatsingka Seide Ltd</t>
  </si>
  <si>
    <t>HIMATSEIDE</t>
  </si>
  <si>
    <t>Max India Ltd</t>
  </si>
  <si>
    <t>MAXIND</t>
  </si>
  <si>
    <t>Allcargo Gati Ltd</t>
  </si>
  <si>
    <t>ACLGATI</t>
  </si>
  <si>
    <t>Aurum Proptech Ltd</t>
  </si>
  <si>
    <t>AURUM</t>
  </si>
  <si>
    <t>CFF Fluid Control Ltd</t>
  </si>
  <si>
    <t>CFF</t>
  </si>
  <si>
    <t>Aerospace &amp; Defense</t>
  </si>
  <si>
    <t>Spacenet Enterprises India Ltd</t>
  </si>
  <si>
    <t>SPCENET</t>
  </si>
  <si>
    <t>Matrimony.Com Ltd</t>
  </si>
  <si>
    <t>MATRIMONY</t>
  </si>
  <si>
    <t>Hind Rectifiers Ltd</t>
  </si>
  <si>
    <t>HIRECT</t>
  </si>
  <si>
    <t>Panorama Studios International Ltd</t>
  </si>
  <si>
    <t>PANORAMA</t>
  </si>
  <si>
    <t>Kirloskar Electric Company Ltd</t>
  </si>
  <si>
    <t>KECL</t>
  </si>
  <si>
    <t>Saurashtra Cement Ltd</t>
  </si>
  <si>
    <t>SAURASHCEM</t>
  </si>
  <si>
    <t>Kabra Extrusion Technik Ltd</t>
  </si>
  <si>
    <t>KABRAEXTRU</t>
  </si>
  <si>
    <t>Kamdhenu Ltd</t>
  </si>
  <si>
    <t>KAMDHENU</t>
  </si>
  <si>
    <t>Asian Energy Services Ltd</t>
  </si>
  <si>
    <t>ASIANENE</t>
  </si>
  <si>
    <t>Selan Exploration Technology Ltd</t>
  </si>
  <si>
    <t>SELAN</t>
  </si>
  <si>
    <t>Kernex Microsystems (India) Ltd</t>
  </si>
  <si>
    <t>KERNEX</t>
  </si>
  <si>
    <t>Mukka Proteins Ltd</t>
  </si>
  <si>
    <t>MUKKA</t>
  </si>
  <si>
    <t>Dwarikesh Sugar Industries Ltd</t>
  </si>
  <si>
    <t>DWARKESH</t>
  </si>
  <si>
    <t>Xchanging Solutions Ltd</t>
  </si>
  <si>
    <t>XCHANGING</t>
  </si>
  <si>
    <t>Asian Star Co Ltd</t>
  </si>
  <si>
    <t>ASTAR</t>
  </si>
  <si>
    <t>Prakash Pipes Ltd</t>
  </si>
  <si>
    <t>PPL</t>
  </si>
  <si>
    <t>Marsons Ltd</t>
  </si>
  <si>
    <t>MARSONS</t>
  </si>
  <si>
    <t>Lincoln Pharmaceuticals Ltd</t>
  </si>
  <si>
    <t>LINCOLN</t>
  </si>
  <si>
    <t>Chaman Lal Setia Exports Ltd</t>
  </si>
  <si>
    <t>CLSEL</t>
  </si>
  <si>
    <t>Remus Pharmaceuticals Ltd</t>
  </si>
  <si>
    <t>REMUS</t>
  </si>
  <si>
    <t>Steelcast Ltd</t>
  </si>
  <si>
    <t>STEELCAS</t>
  </si>
  <si>
    <t>Dhampur Sugar Mills Ltd</t>
  </si>
  <si>
    <t>DHAMPURSUG</t>
  </si>
  <si>
    <t>Beekay Steel Industries Ltd</t>
  </si>
  <si>
    <t>BEEKAY</t>
  </si>
  <si>
    <t>Basilic Fly Studio Ltd</t>
  </si>
  <si>
    <t>BASILIC</t>
  </si>
  <si>
    <t>Kopran Ltd</t>
  </si>
  <si>
    <t>KOPRAN</t>
  </si>
  <si>
    <t>Best Agrolife Ltd</t>
  </si>
  <si>
    <t>BESTAGRO</t>
  </si>
  <si>
    <t>New Delhi Television Ltd</t>
  </si>
  <si>
    <t>NDTV</t>
  </si>
  <si>
    <t>Beta Drugs Ltd</t>
  </si>
  <si>
    <t>BETA</t>
  </si>
  <si>
    <t>Trident Techlabs Ltd</t>
  </si>
  <si>
    <t>TECHLABS</t>
  </si>
  <si>
    <t>Mercury Ev-Tech Ltd</t>
  </si>
  <si>
    <t>MERCURYEV</t>
  </si>
  <si>
    <t>Automotive Stampings and Assemblies Ltd</t>
  </si>
  <si>
    <t>ASAL</t>
  </si>
  <si>
    <t>KMC Speciality Hospitals (India) Ltd</t>
  </si>
  <si>
    <t>KMCSHIL</t>
  </si>
  <si>
    <t>R K Swamy Ltd</t>
  </si>
  <si>
    <t>RKSWAMY</t>
  </si>
  <si>
    <t>Kuantum Papers Ltd</t>
  </si>
  <si>
    <t>KUANTUM</t>
  </si>
  <si>
    <t>AVT Natural Products Ltd</t>
  </si>
  <si>
    <t>AVTNPL</t>
  </si>
  <si>
    <t>Cosmic CRF Ltd</t>
  </si>
  <si>
    <t>COSMICCRF</t>
  </si>
  <si>
    <t>Control Print Ltd</t>
  </si>
  <si>
    <t>CONTROLPR</t>
  </si>
  <si>
    <t>Avadh Sugar &amp; Energy Ltd</t>
  </si>
  <si>
    <t>AVADHSUGAR</t>
  </si>
  <si>
    <t>NDR Auto Components Ltd</t>
  </si>
  <si>
    <t>NDRAUTO</t>
  </si>
  <si>
    <t>Arrow Greentech Ltd</t>
  </si>
  <si>
    <t>ARROWGREEN</t>
  </si>
  <si>
    <t>Dynamic Cables Ltd</t>
  </si>
  <si>
    <t>DYCL</t>
  </si>
  <si>
    <t>MSP Steel &amp; Power Ltd</t>
  </si>
  <si>
    <t>MSPL</t>
  </si>
  <si>
    <t>Saint-Gobain Sekurit India Ltd</t>
  </si>
  <si>
    <t>SAINTGOBAIN</t>
  </si>
  <si>
    <t>Ester Industries Ltd</t>
  </si>
  <si>
    <t>ESTER</t>
  </si>
  <si>
    <t>HLV Ltd</t>
  </si>
  <si>
    <t>HLVLTD</t>
  </si>
  <si>
    <t>Snowman Logistics Ltd</t>
  </si>
  <si>
    <t>SNOWMAN</t>
  </si>
  <si>
    <t>Raj Rayon Industries Ltd</t>
  </si>
  <si>
    <t>RAJRILTD</t>
  </si>
  <si>
    <t>VLS Finance Ltd</t>
  </si>
  <si>
    <t>VLSFINANCE</t>
  </si>
  <si>
    <t>JG Chemicals Ltd</t>
  </si>
  <si>
    <t>JGCHEM</t>
  </si>
  <si>
    <t>Aptech Ltd</t>
  </si>
  <si>
    <t>APTECHT</t>
  </si>
  <si>
    <t>Chemfab Alkalis Ltd</t>
  </si>
  <si>
    <t>CHEMFAB</t>
  </si>
  <si>
    <t>Mafatlal Industries Ltd</t>
  </si>
  <si>
    <t>MAFATIND</t>
  </si>
  <si>
    <t>SPML Infra Ltd</t>
  </si>
  <si>
    <t>SPMLINFRA</t>
  </si>
  <si>
    <t>GIC Housing Finance Ltd</t>
  </si>
  <si>
    <t>GICHSGFIN</t>
  </si>
  <si>
    <t>Sahana System Ltd</t>
  </si>
  <si>
    <t>SAHANA</t>
  </si>
  <si>
    <t>Faze Three Ltd</t>
  </si>
  <si>
    <t>FAZE3Q</t>
  </si>
  <si>
    <t>NACL Industries Ltd</t>
  </si>
  <si>
    <t>NACLIND</t>
  </si>
  <si>
    <t>Uttam Sugar Mills Ltd</t>
  </si>
  <si>
    <t>UTTAMSUGAR</t>
  </si>
  <si>
    <t>Nelcast Ltd</t>
  </si>
  <si>
    <t>NELCAST</t>
  </si>
  <si>
    <t>Vardhman Holdings Ltd</t>
  </si>
  <si>
    <t>VHL</t>
  </si>
  <si>
    <t>Khazanchi Jewellers Ltd</t>
  </si>
  <si>
    <t>KHAZANCHI</t>
  </si>
  <si>
    <t>Apparel, Accessories &amp; Luxury Goods</t>
  </si>
  <si>
    <t>Eraaya Lifespaces Ltd</t>
  </si>
  <si>
    <t>ERAAYA</t>
  </si>
  <si>
    <t>Ksolves India Ltd</t>
  </si>
  <si>
    <t>KSOLVES</t>
  </si>
  <si>
    <t>Sat Industries Ltd</t>
  </si>
  <si>
    <t>SATINDLTD</t>
  </si>
  <si>
    <t>Pakka Limited</t>
  </si>
  <si>
    <t>PAKKA</t>
  </si>
  <si>
    <t>Knowledge Marine &amp; Engineering Works Ltd</t>
  </si>
  <si>
    <t>KMEW</t>
  </si>
  <si>
    <t>Marine Transportation</t>
  </si>
  <si>
    <t>Sunshine Capital Ltd</t>
  </si>
  <si>
    <t>SCL</t>
  </si>
  <si>
    <t>Transindia Real Estate Ltd</t>
  </si>
  <si>
    <t>TREL</t>
  </si>
  <si>
    <t>Signpost India Ltd</t>
  </si>
  <si>
    <t>SIGNPOST</t>
  </si>
  <si>
    <t>Gulshan Polyols Ltd</t>
  </si>
  <si>
    <t>GULPOLY</t>
  </si>
  <si>
    <t>Ganesh Green Bharat Ltd</t>
  </si>
  <si>
    <t>GGBL</t>
  </si>
  <si>
    <t>Enkei Wheels (India) Ltd</t>
  </si>
  <si>
    <t>ENKEIWHEL</t>
  </si>
  <si>
    <t>Filatex Fashions Ltd</t>
  </si>
  <si>
    <t>FILATFASH</t>
  </si>
  <si>
    <t>Sandesh Ltd</t>
  </si>
  <si>
    <t>SANDESH</t>
  </si>
  <si>
    <t>Oswal Greentech Ltd</t>
  </si>
  <si>
    <t>OSWALGREEN</t>
  </si>
  <si>
    <t>Satia Industries Ltd</t>
  </si>
  <si>
    <t>SATIA</t>
  </si>
  <si>
    <t>Zodiac Energy Ltd</t>
  </si>
  <si>
    <t>ZODIAC</t>
  </si>
  <si>
    <t>Sika Interplant Systems Ltd</t>
  </si>
  <si>
    <t>SIKA</t>
  </si>
  <si>
    <t>Dharmaj Crop Guard Ltd</t>
  </si>
  <si>
    <t>DHARMAJ</t>
  </si>
  <si>
    <t>Sri Adhikari Brothers Television Network Ltd</t>
  </si>
  <si>
    <t>SABTNL</t>
  </si>
  <si>
    <t>Electrotherm (India) Ltd</t>
  </si>
  <si>
    <t>ELECTHERM</t>
  </si>
  <si>
    <t>Arihant Superstructures Ltd</t>
  </si>
  <si>
    <t>ARIHANTSUP</t>
  </si>
  <si>
    <t>Bajaj Healthcare Ltd</t>
  </si>
  <si>
    <t>BAJAJHCARE</t>
  </si>
  <si>
    <t>3B Blackbio DX Ltd</t>
  </si>
  <si>
    <t>3BBLACKBIO</t>
  </si>
  <si>
    <t>Fertilizers &amp; Agricultural Chemicals</t>
  </si>
  <si>
    <t>Bliss GVS Pharma Ltd</t>
  </si>
  <si>
    <t>BLISSGVS</t>
  </si>
  <si>
    <t>Indo Amines Ltd</t>
  </si>
  <si>
    <t>INDOAMIN</t>
  </si>
  <si>
    <t>Lancer Container Lines Ltd</t>
  </si>
  <si>
    <t>LANCER</t>
  </si>
  <si>
    <t>State Trading Corporation of India Ltd</t>
  </si>
  <si>
    <t>STCINDIA</t>
  </si>
  <si>
    <t>Indo Rama Synthetics (India) Ltd</t>
  </si>
  <si>
    <t>INDORAMA</t>
  </si>
  <si>
    <t>Bharat Parenterals Ltd</t>
  </si>
  <si>
    <t>BPLPHARMA</t>
  </si>
  <si>
    <t>Ceinsys Tech Ltd</t>
  </si>
  <si>
    <t>CEINSYSTECH</t>
  </si>
  <si>
    <t>Allied Digital Services Ltd</t>
  </si>
  <si>
    <t>ADSL</t>
  </si>
  <si>
    <t>BEML Land Assets Ltd</t>
  </si>
  <si>
    <t>BLAL</t>
  </si>
  <si>
    <t>Crest Ventures Ltd</t>
  </si>
  <si>
    <t>CREST</t>
  </si>
  <si>
    <t>VL E-Governance &amp; IT Solutions Ltd</t>
  </si>
  <si>
    <t>VLEGOV</t>
  </si>
  <si>
    <t>Nahar Spinning Mills Ltd</t>
  </si>
  <si>
    <t>NAHARSPING</t>
  </si>
  <si>
    <t>Veefin Solutions Ltd</t>
  </si>
  <si>
    <t>VEEFIN</t>
  </si>
  <si>
    <t>Application Software</t>
  </si>
  <si>
    <t>Kriti Industries (India) Limited</t>
  </si>
  <si>
    <t>KRITI</t>
  </si>
  <si>
    <t>Credo Brands Marketing Ltd</t>
  </si>
  <si>
    <t>MUFTI</t>
  </si>
  <si>
    <t>Men's Clothing</t>
  </si>
  <si>
    <t>Ganesh Benzoplast Ltd</t>
  </si>
  <si>
    <t>GANESHBE</t>
  </si>
  <si>
    <t>Jay Bharat Maruti Ltd</t>
  </si>
  <si>
    <t>JAYBARMARU</t>
  </si>
  <si>
    <t>Vashu Bhagnani Industries Ltd</t>
  </si>
  <si>
    <t>POOJAENT</t>
  </si>
  <si>
    <t>Shalimar Paints Ltd</t>
  </si>
  <si>
    <t>SHALPAINTS</t>
  </si>
  <si>
    <t>Vinyas Innovative Technologies Ltd</t>
  </si>
  <si>
    <t>VINYAS</t>
  </si>
  <si>
    <t>Manoj Vaibhav Gems N Jewellers Ltd</t>
  </si>
  <si>
    <t>MVGJL</t>
  </si>
  <si>
    <t>Allcargo Terminals Ltd</t>
  </si>
  <si>
    <t>ATL</t>
  </si>
  <si>
    <t>Kamdhenu Ventures Ltd</t>
  </si>
  <si>
    <t>KAMOPAINTS</t>
  </si>
  <si>
    <t>Windsor Machines Ltd</t>
  </si>
  <si>
    <t>WINDMACHIN</t>
  </si>
  <si>
    <t>Z F Steering Gear (India) Ltd</t>
  </si>
  <si>
    <t>ZFSTEERING</t>
  </si>
  <si>
    <t>Vilas Transcore Ltd</t>
  </si>
  <si>
    <t>VILAS</t>
  </si>
  <si>
    <t>Vimta Labs Ltd</t>
  </si>
  <si>
    <t>VIMTALABS</t>
  </si>
  <si>
    <t>Uniphos Enterprises Ltd</t>
  </si>
  <si>
    <t>UNIENTER</t>
  </si>
  <si>
    <t>IST Ltd</t>
  </si>
  <si>
    <t>ISTLTD</t>
  </si>
  <si>
    <t>AGS Transact Technologies Ltd</t>
  </si>
  <si>
    <t>AGSTRA</t>
  </si>
  <si>
    <t>Valiant Organics Ltd</t>
  </si>
  <si>
    <t>VALIANTORG</t>
  </si>
  <si>
    <t>Tribhovandas Bhimji Zaveri Ltd</t>
  </si>
  <si>
    <t>TBZ</t>
  </si>
  <si>
    <t>Sutlej Textiles and Industries Ltd</t>
  </si>
  <si>
    <t>SUTLEJTEX</t>
  </si>
  <si>
    <t>RACL Geartech Ltd</t>
  </si>
  <si>
    <t>RACLGEAR</t>
  </si>
  <si>
    <t>Ravindra Energy Ltd</t>
  </si>
  <si>
    <t>RELTD</t>
  </si>
  <si>
    <t>Innovana Thinklabs Ltd</t>
  </si>
  <si>
    <t>INNOVANA</t>
  </si>
  <si>
    <t>Jaykay Enterprises Ltd</t>
  </si>
  <si>
    <t>JAYKAY</t>
  </si>
  <si>
    <t>Ice Make Refrigeration Ltd</t>
  </si>
  <si>
    <t>ICEMAKE</t>
  </si>
  <si>
    <t>Saraswati Commercial (India) Ltd</t>
  </si>
  <si>
    <t>ZSARACOM</t>
  </si>
  <si>
    <t>Waaree Technologies Ltd</t>
  </si>
  <si>
    <t>WAAREE</t>
  </si>
  <si>
    <t>Urja Global Ltd</t>
  </si>
  <si>
    <t>URJA</t>
  </si>
  <si>
    <t>Magadh Sugar &amp; Energy Ltd</t>
  </si>
  <si>
    <t>MAGADSUGAR</t>
  </si>
  <si>
    <t>Industrial and Prudential Investment Co Ltd</t>
  </si>
  <si>
    <t>INDPRUD</t>
  </si>
  <si>
    <t>AGI Infra Ltd</t>
  </si>
  <si>
    <t>AGIIL</t>
  </si>
  <si>
    <t>Anuh Pharma Ltd</t>
  </si>
  <si>
    <t>ANUHPHR</t>
  </si>
  <si>
    <t>Finkurve Financial Services Ltd</t>
  </si>
  <si>
    <t>FINKURVE</t>
  </si>
  <si>
    <t>Heubach Colorants India Ltd</t>
  </si>
  <si>
    <t>HEUBACHIND</t>
  </si>
  <si>
    <t>Pudumjee Paper Products Ltd</t>
  </si>
  <si>
    <t>PDMJEPAPER</t>
  </si>
  <si>
    <t>20 Microns Ltd</t>
  </si>
  <si>
    <t>20MICRONS</t>
  </si>
  <si>
    <t>Elin Electronics Ltd</t>
  </si>
  <si>
    <t>ELIN</t>
  </si>
  <si>
    <t>Voith Paper Fabrics India Ltd</t>
  </si>
  <si>
    <t>VOITHPAPR</t>
  </si>
  <si>
    <t>Algoquant Fintech Ltd</t>
  </si>
  <si>
    <t>AQFINTECH</t>
  </si>
  <si>
    <t>Kothari Petrochemicals Ltd</t>
  </si>
  <si>
    <t>KOTHARIPET</t>
  </si>
  <si>
    <t>Bajaj Steel Industries Ltd</t>
  </si>
  <si>
    <t>BAJAJST</t>
  </si>
  <si>
    <t>Meson Valves India Ltd</t>
  </si>
  <si>
    <t>MESON</t>
  </si>
  <si>
    <t>Aimtron Electronics Ltd</t>
  </si>
  <si>
    <t>AIMTRON</t>
  </si>
  <si>
    <t>Vintage Coffee and Beverages Ltd</t>
  </si>
  <si>
    <t>VINCOFE</t>
  </si>
  <si>
    <t>Dhanlaxmi Bank Ltd</t>
  </si>
  <si>
    <t>DHANBANK</t>
  </si>
  <si>
    <t>GHCL Textiles Ltd</t>
  </si>
  <si>
    <t>GHCLTEXTIL</t>
  </si>
  <si>
    <t>Panacea Biotec Ltd</t>
  </si>
  <si>
    <t>PANACEABIO</t>
  </si>
  <si>
    <t>Australian Premium Solar (India) Ltd</t>
  </si>
  <si>
    <t>APS</t>
  </si>
  <si>
    <t>Photovoltaic Solar Systems &amp; Equipment</t>
  </si>
  <si>
    <t>Sastasundar Ventures Ltd</t>
  </si>
  <si>
    <t>SASTASUNDR</t>
  </si>
  <si>
    <t>RSWM Ltd</t>
  </si>
  <si>
    <t>RSWM</t>
  </si>
  <si>
    <t>SBC Exports Ltd</t>
  </si>
  <si>
    <t>SBC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</si>
  <si>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</si>
  <si>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</si>
  <si>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</si>
  <si>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</si>
  <si>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</si>
  <si>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</si>
  <si>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</si>
  <si>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</si>
  <si>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</si>
  <si>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</si>
  <si>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Metals &amp; Mining</t>
  </si>
  <si>
    <t>Consumer Services</t>
  </si>
  <si>
    <t>Construction Materials</t>
  </si>
  <si>
    <t>Services</t>
  </si>
  <si>
    <t>Capital Goods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</si>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</sst>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A2D36D-59BD-4D0E-8677-2B04E9574CA9}" name="Table3" displayName="Table3" ref="A1:Z122" totalsRowShown="0">
  <autoFilter ref="A1:Z122" xr:uid="{7EA2D36D-59BD-4D0E-8677-2B04E9574CA9}"/>
  <sortState xmlns:xlrd2="http://schemas.microsoft.com/office/spreadsheetml/2017/richdata2" ref="A2:Z122">
    <sortCondition ref="Z1:Z122"/>
  </sortState>
  <tableColumns count="26">
    <tableColumn id="1" xr3:uid="{59524CA9-BDE2-4130-9317-B7A39AAA2B92}" name="Sub-Sector"/>
    <tableColumn id="2" xr3:uid="{8D7ED03E-69AB-4F69-8957-05E6DCDBE18F}" name="Count" dataDxfId="56">
      <calculatedColumnFormula>COUNTIFS(Table2[Sub-Sector],Table3[[#This Row],[Sub-Sector]])</calculatedColumnFormula>
    </tableColumn>
    <tableColumn id="3" xr3:uid="{F1F35220-445E-4CB9-9339-CEE787D49444}" name="Uptrend" dataDxfId="55">
      <calculatedColumnFormula>COUNTIFS(Table2[Sub-Sector],Table3[[#This Row],[Sub-Sector]],Table2[Uptrend],"Uptrend")/Table3[[#This Row],[Count]]</calculatedColumnFormula>
    </tableColumn>
    <tableColumn id="4" xr3:uid="{26F2D9ED-23C4-4C3B-AD0C-5B49DC3D7959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FEDB2EB5-5F3C-4107-A71C-C8997F8F69A8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7670941F-5ECD-4332-99B1-CCC781D9B32C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2888E388-3F7C-49D8-B402-C23F9BA67403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C4A3ED24-52EB-4B67-A187-C9B0BAC5D522}" name="RSI" dataDxfId="50">
      <calculatedColumnFormula>COUNTIFS(Table2[Sub-Sector],Table3[[#This Row],[Sub-Sector]],Table2[RSI Exponential â€“ 14D],"&gt;=50")/Table3[[#This Row],[Count]]</calculatedColumnFormula>
    </tableColumn>
    <tableColumn id="9" xr3:uid="{EE8C332C-F7DA-4AA7-9D0C-19C880230C8C}" name="Relative Volume" dataDxfId="49">
      <calculatedColumnFormula>COUNTIFS(Table2[Sub-Sector],Table3[[#This Row],[Sub-Sector]],Table2[Relative Volume],"&gt;=1")/Table3[[#This Row],[Count]]</calculatedColumnFormula>
    </tableColumn>
    <tableColumn id="10" xr3:uid="{280E50DB-3314-436D-A869-D16EA88FEC59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C97E81CC-81E1-42FF-AD30-D5257143160F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FDC1F63D-BE4E-426C-984A-56093B76ACD9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A3A8B52C-9D39-4366-B403-E21CCCCB74B7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D1FDFD54-C37D-4B36-BF31-D295DCF480C6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B82D0B55-967C-4CBE-AF26-3236D5421B2B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3DB5EEB2-4A58-4168-8389-DD6347EB16EE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C09EA312-20F4-4B30-9404-10BD4A4D072E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357D41C1-493D-4F31-BABF-596F10B33947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032766BD-4197-446D-8DE3-DBC325557494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D68FB359-C85D-4464-BAD6-263232F9ED0A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54299C05-69E1-4009-9A73-02648A662929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0A8E5B12-C425-411C-B946-BE4DBF99A795}" name="Sharpe Ratio" dataDxfId="36">
      <calculatedColumnFormula>COUNTIFS(Table2[Sub-Sector],Table3[[#This Row],[Sub-Sector]],Table2[Sharpe Ratio],"&gt;=0.10")/Table3[[#This Row],[Count]]</calculatedColumnFormula>
    </tableColumn>
    <tableColumn id="23" xr3:uid="{E1E4CFA3-1335-4B64-9F47-3CB5A1EA49FB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5550FB03-BE04-4328-A317-3D3C175B4FC8}" name="Rank" dataDxfId="34">
      <calculatedColumnFormula>_xlfn.RANK.AVG(Table3[[#This Row],[Score]],Table3[Score],1)</calculatedColumnFormula>
    </tableColumn>
    <tableColumn id="25" xr3:uid="{C3981067-D82D-4D1E-8322-356C72A6494E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47860904-F763-45BD-805A-E4EF0BE1AD9E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657561-029C-479C-86A0-0AFBDB6307EA}" name="Table2" displayName="Table2" ref="A1:AV735" totalsRowShown="0">
  <sortState xmlns:xlrd2="http://schemas.microsoft.com/office/spreadsheetml/2017/richdata2" ref="A2:AV735">
    <sortCondition ref="AV2:AV735"/>
  </sortState>
  <tableColumns count="48">
    <tableColumn id="1" xr3:uid="{ACD8AF4E-65DE-431A-9387-AE34B253D1C6}" name="Name"/>
    <tableColumn id="2" xr3:uid="{C1C9B8AE-8195-4723-B8FC-7BD42F399A38}" name="Ticker"/>
    <tableColumn id="3" xr3:uid="{DBE112D0-88D2-47D2-B656-97C6026C20A3}" name="Industry"/>
    <tableColumn id="4" xr3:uid="{5F5AB1E3-0A57-4113-8FAC-539C3F2BC8C5}" name="Sub-Sector"/>
    <tableColumn id="5" xr3:uid="{AE0C7400-D7B6-42FF-A13D-A5F930560631}" name="Market Cap"/>
    <tableColumn id="6" xr3:uid="{05F17472-F880-4D4F-B840-B2D195E9E0B3}" name="Close Price"/>
    <tableColumn id="7" xr3:uid="{91E07D56-AE59-4992-A15D-D24D23AAC357}" name="1Y Return vs Nifty"/>
    <tableColumn id="18" xr3:uid="{3C6A25F6-E268-46D9-A75B-1B1FDA9FB0EE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145B6831-3C4A-4BE2-8BE3-FC9CDEB927CC}" name="1M Return vs Nifty"/>
    <tableColumn id="19" xr3:uid="{FE2A79DA-DBE1-4357-B57A-62ACA6DCB3E2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906E56B4-B260-4986-B510-858462AC8F32}" name="6M Return vs Nifty"/>
    <tableColumn id="20" xr3:uid="{7031E34C-E596-4693-A1DE-8E91AF90C240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D197C55B-88D6-4216-8B2B-19C7B04EC221}" name="1W Return vs Nifty"/>
    <tableColumn id="22" xr3:uid="{0DE6E49C-16A4-47CB-A70A-E63E187F72FE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0E3451CF-10AB-4A30-A3AF-0882C09B7D17}" name="20D EMA" dataDxfId="27"/>
    <tableColumn id="11" xr3:uid="{235468D4-5E83-4E24-8F19-F6C6E3681B7E}" name="50D EMA"/>
    <tableColumn id="12" xr3:uid="{CB9252A2-4039-4488-912A-20DA7E0695DE}" name="200D EMA"/>
    <tableColumn id="13" xr3:uid="{C7EE5F2F-512C-4885-B4DF-742788C41D9C}" name="RSI Exponential â€“ 14D"/>
    <tableColumn id="25" xr3:uid="{9C9F8495-D3B0-4904-A5FC-AC1E0D751F35}" name="% Price above 20 EMA" dataDxfId="26">
      <calculatedColumnFormula>(Table2[[#This Row],[Close Price]]-Table2[[#This Row],[20D EMA]])/Table2[[#This Row],[20D EMA]]</calculatedColumnFormula>
    </tableColumn>
    <tableColumn id="24" xr3:uid="{F20FB16E-0127-4071-8AB6-3616A38987D6}" name="% Price above 50 EMA" dataDxfId="25">
      <calculatedColumnFormula>(Table2[[#This Row],[Close Price]]-Table2[[#This Row],[50D EMA]])/Table2[[#This Row],[50D EMA]]</calculatedColumnFormula>
    </tableColumn>
    <tableColumn id="23" xr3:uid="{8CD7F793-AB17-43E7-AD48-EE8ABA09DBDD}" name="% Price above 200 EMA" dataDxfId="24">
      <calculatedColumnFormula>(Table2[[#This Row],[Close Price]]-Table2[[#This Row],[200D EMA]])/Table2[[#This Row],[200D EMA]]</calculatedColumnFormula>
    </tableColumn>
    <tableColumn id="14" xr3:uid="{E03BEA1A-7B3C-40CA-95FC-4096F27C2976}" name="Relative Volume"/>
    <tableColumn id="38" xr3:uid="{2124535F-09B4-45EF-B12D-1678379BCA28}" name="Day Low" dataDxfId="23"/>
    <tableColumn id="37" xr3:uid="{4458BAF1-8953-49DA-9565-24D4BED015CA}" name="Day High" dataDxfId="22"/>
    <tableColumn id="36" xr3:uid="{5E343A98-6B32-4FFB-8EC4-B7CD112A85D1}" name="Current Week Low" dataDxfId="21"/>
    <tableColumn id="35" xr3:uid="{75A90C1E-8F8C-4CDE-9741-465D76ED0369}" name="Current Week High" dataDxfId="20"/>
    <tableColumn id="34" xr3:uid="{6809BEEC-5B7D-4DAF-9E05-6EAB52BB83C6}" name="Current Month Low" dataDxfId="19"/>
    <tableColumn id="33" xr3:uid="{750F8951-7855-4C64-930B-81482FCE0E15}" name="Current Month High" dataDxfId="18"/>
    <tableColumn id="32" xr3:uid="{7DCACAF5-66AB-469C-A60C-A8E2345CE6EE}" name="% Away From Day Low" dataDxfId="17">
      <calculatedColumnFormula>(Table2[[#This Row],[Close Price]]/Table2[[#This Row],[Day Low]])-1</calculatedColumnFormula>
    </tableColumn>
    <tableColumn id="31" xr3:uid="{31A00598-6EEF-473C-BF19-E2EF57E5A84B}" name="% Away From Day High" dataDxfId="16">
      <calculatedColumnFormula>(Table2[[#This Row],[Day High]]/Table2[[#This Row],[Close Price]])-1</calculatedColumnFormula>
    </tableColumn>
    <tableColumn id="30" xr3:uid="{74D74C21-7947-4F34-A80E-B4013BDB9319}" name="% Away From Current Week Low" dataDxfId="15">
      <calculatedColumnFormula>(Table2[[#This Row],[Close Price]]/Table2[[#This Row],[Current Week Low]])-1</calculatedColumnFormula>
    </tableColumn>
    <tableColumn id="29" xr3:uid="{1C502BED-EE99-4C4C-B6A6-D6C8EFDDF9C9}" name="% Away From Current Week High" dataDxfId="14">
      <calculatedColumnFormula>(Table2[[#This Row],[Current Week High]]/Table2[[#This Row],[Close Price]])-1</calculatedColumnFormula>
    </tableColumn>
    <tableColumn id="28" xr3:uid="{34CF200A-A62B-4650-A892-AED903F21D79}" name="% Away From Current Month Low" dataDxfId="13">
      <calculatedColumnFormula>(Table2[[#This Row],[Close Price]]/Table2[[#This Row],[Current Month Low]])-1</calculatedColumnFormula>
    </tableColumn>
    <tableColumn id="27" xr3:uid="{86E8889B-DC0A-43C1-B55C-31932D7AE242}" name="% Away From Current Month High" dataDxfId="12">
      <calculatedColumnFormula>(Table2[[#This Row],[Current Month High]]/Table2[[#This Row],[Close Price]])-1</calculatedColumnFormula>
    </tableColumn>
    <tableColumn id="15" xr3:uid="{B738E124-E140-41E5-9219-6CEB22306142}" name="% Away From 52W High"/>
    <tableColumn id="16" xr3:uid="{8FECA5C0-E89B-4A22-9427-E5E0B960B50F}" name="% Away From 52W Low"/>
    <tableColumn id="43" xr3:uid="{C648297E-9008-4E0F-8808-9EEED5F759F5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00C47069-87B6-4599-BC70-78FE39250A4D}" name="Relative Strength Sector Index" dataDxfId="10"/>
    <tableColumn id="41" xr3:uid="{CE8D19A9-40A1-4D7E-894B-DB3A4876600D}" name="Relative Strength Sector Index - Zone" dataDxfId="9"/>
    <tableColumn id="40" xr3:uid="{52A03C79-BAA5-4101-B3D0-25DCE48440BD}" name="Rate of Change" dataDxfId="8"/>
    <tableColumn id="39" xr3:uid="{5C1606D6-A9A5-4091-B042-5873C79B2895}" name="Rate of Change - Zone" dataDxfId="7"/>
    <tableColumn id="17" xr3:uid="{64BBD036-D0C9-4EC8-976C-BDF7559974B0}" name="Sharpe Ratio"/>
    <tableColumn id="44" xr3:uid="{C85DD918-F28A-45D5-95B7-6CB6F43D987C}" name="Sharpe Ratio Z-Score" dataDxfId="6">
      <calculatedColumnFormula>(Table2[[#This Row],[Sharpe Ratio]]-AVERAGE(Table2[Sharpe Ratio]))/_xlfn.STDEV.P(Table2[Sharpe Ratio])</calculatedColumnFormula>
    </tableColumn>
    <tableColumn id="45" xr3:uid="{1026FCB5-E2E0-4DEA-A46A-532285419F38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6" xr3:uid="{5942C17B-797B-40F3-BB71-F06126078A15}" name="Rank 1Y" dataDxfId="4">
      <calculatedColumnFormula>_xlfn.RANK.AVG(Table2[[#This Row],[1Y Return vs Nifty Z-Score]],Table2[1Y Return vs Nifty Z-Score])</calculatedColumnFormula>
    </tableColumn>
    <tableColumn id="47" xr3:uid="{EF967BBF-3105-4302-BE4B-7CF71681B643}" name="Rank 6M" dataDxfId="3">
      <calculatedColumnFormula>_xlfn.RANK.AVG(Table2[[#This Row],[6M Return vs Nifty Z-Score]],Table2[6M Return vs Nifty Z-Score])</calculatedColumnFormula>
    </tableColumn>
    <tableColumn id="48" xr3:uid="{5A62FFE6-DA2B-4146-8328-CB7A81BA9302}" name="Rank Sharpe" dataDxfId="2">
      <calculatedColumnFormula>_xlfn.RANK.AVG(Table2[[#This Row],[Sharpe Ratio Z-Score]],Table2[Sharpe Ratio Z-Score])</calculatedColumnFormula>
    </tableColumn>
    <tableColumn id="49" xr3:uid="{5EDFD4AA-E0D7-499A-B9A1-6F04A3938D4B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E225FE-B92C-4C8F-9371-6019152000C0}" name="Table1" displayName="Table1" ref="A1:Q1445" totalsRowShown="0">
  <autoFilter ref="A1:Q1445" xr:uid="{64E225FE-B92C-4C8F-9371-6019152000C0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385B03E9-2B95-4CDB-83BA-6653AC3182B0}" name="Name"/>
    <tableColumn id="2" xr3:uid="{5272A992-4FC2-4B7E-90CA-26BCC9A0FEF0}" name="Ticker"/>
    <tableColumn id="17" xr3:uid="{B48C88EB-F7A4-4FAA-975A-9D82DE59B080}" name="Industry" dataDxfId="0">
      <calculatedColumnFormula>IFERROR(VLOOKUP(Table1[[#This Row],[Ticker]],[1]!Table2[[Symbol]:[Industry]],2,FALSE),"-")</calculatedColumnFormula>
    </tableColumn>
    <tableColumn id="3" xr3:uid="{816440A2-919D-4BC8-9088-7EA66B5DCF4D}" name="Sub-Sector"/>
    <tableColumn id="4" xr3:uid="{5B144A1B-B1F9-4AEF-BB44-118602692BE3}" name="Market Cap"/>
    <tableColumn id="5" xr3:uid="{ADEEF2A2-A1DC-4E62-87D2-F549DCEB4076}" name="Close Price"/>
    <tableColumn id="6" xr3:uid="{00E705C0-7C8E-4D04-8589-DC5000AA41B2}" name="1Y Return vs Nifty"/>
    <tableColumn id="7" xr3:uid="{E50A686F-C6EB-4DC7-8316-B36D463B8E80}" name="1M Return vs Nifty"/>
    <tableColumn id="8" xr3:uid="{BBED7620-9B39-46F0-88E4-822ACBAF0B5B}" name="6M Return vs Nifty"/>
    <tableColumn id="9" xr3:uid="{732724E6-1841-4B11-AD19-9136B4270AB8}" name="1W Return vs Nifty"/>
    <tableColumn id="10" xr3:uid="{C632F306-7590-4EA8-990C-2931BF724684}" name="50D EMA"/>
    <tableColumn id="11" xr3:uid="{DEC5388E-AF11-45A0-BD09-D8556BBE4974}" name="200D EMA"/>
    <tableColumn id="12" xr3:uid="{196473ED-A4D0-45AF-A8D3-D0692592F635}" name="RSI Exponential â€“ 14D"/>
    <tableColumn id="13" xr3:uid="{A9242B86-4F82-4595-8739-EA79362749BF}" name="Relative Volume"/>
    <tableColumn id="14" xr3:uid="{3EF46018-01B5-4DE8-994B-F8D74D153F48}" name="% Away From 52W High"/>
    <tableColumn id="15" xr3:uid="{F66F4DB0-4F80-465A-86AD-572C6994557A}" name="% Away From 52W Low"/>
    <tableColumn id="16" xr3:uid="{0F236D5F-30F3-47AC-9BA1-65F245F17B00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5920-B214-4BAF-8DD0-05D8AEDF30A6}">
  <dimension ref="A1:Z122"/>
  <sheetViews>
    <sheetView topLeftCell="P1" workbookViewId="0">
      <selection activeCell="X1" sqref="X1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6640625" bestFit="1" customWidth="1"/>
    <col min="26" max="26" width="8.88671875" bestFit="1" customWidth="1"/>
  </cols>
  <sheetData>
    <row r="1" spans="1:26" x14ac:dyDescent="0.3">
      <c r="A1" t="s">
        <v>2</v>
      </c>
      <c r="B1" t="s">
        <v>3116</v>
      </c>
      <c r="C1" t="s">
        <v>3102</v>
      </c>
      <c r="D1" t="s">
        <v>3117</v>
      </c>
      <c r="E1" t="s">
        <v>3118</v>
      </c>
      <c r="F1" t="s">
        <v>7</v>
      </c>
      <c r="G1" t="s">
        <v>5</v>
      </c>
      <c r="H1" t="s">
        <v>3119</v>
      </c>
      <c r="I1" t="s">
        <v>12</v>
      </c>
      <c r="J1" t="s">
        <v>3096</v>
      </c>
      <c r="K1" t="s">
        <v>3097</v>
      </c>
      <c r="L1" t="s">
        <v>3098</v>
      </c>
      <c r="M1" t="s">
        <v>3099</v>
      </c>
      <c r="N1" t="s">
        <v>3100</v>
      </c>
      <c r="O1" t="s">
        <v>3101</v>
      </c>
      <c r="P1" t="s">
        <v>13</v>
      </c>
      <c r="Q1" t="s">
        <v>14</v>
      </c>
      <c r="R1" t="s">
        <v>3120</v>
      </c>
      <c r="S1" t="s">
        <v>3088</v>
      </c>
      <c r="T1" t="s">
        <v>3089</v>
      </c>
      <c r="U1" t="s">
        <v>3106</v>
      </c>
      <c r="V1" t="s">
        <v>15</v>
      </c>
      <c r="W1" t="s">
        <v>3111</v>
      </c>
      <c r="X1" t="s">
        <v>3121</v>
      </c>
      <c r="Y1" t="s">
        <v>3122</v>
      </c>
      <c r="Z1" t="s">
        <v>3123</v>
      </c>
    </row>
    <row r="2" spans="1:26" x14ac:dyDescent="0.3">
      <c r="A2" t="s">
        <v>1010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1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1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142</v>
      </c>
      <c r="X2">
        <f>_xlfn.RANK.AVG(Table3[[#This Row],[Score]],Table3[Score],1)</f>
        <v>2.5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33.5</v>
      </c>
      <c r="Z2">
        <f>_xlfn.RANK.AVG(Table3[[#This Row],[Score 2 ]],Table3[[Score 2 ]],1)</f>
        <v>2</v>
      </c>
    </row>
    <row r="3" spans="1:26" x14ac:dyDescent="0.3">
      <c r="A3" t="s">
        <v>751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</v>
      </c>
      <c r="M3" s="1">
        <f>COUNTIFS(Table2[Sub-Sector],Table3[[#This Row],[Sub-Sector]],Table2[% Away From Current Week High],"&lt;=0.05")/Table3[[#This Row],[Count]]</f>
        <v>0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0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142</v>
      </c>
      <c r="X3">
        <f>_xlfn.RANK.AVG(Table3[[#This Row],[Score]],Table3[Score],1)</f>
        <v>2.5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33.5</v>
      </c>
      <c r="Z3">
        <f>_xlfn.RANK.AVG(Table3[[#This Row],[Score 2 ]],Table3[[Score 2 ]],1)</f>
        <v>2</v>
      </c>
    </row>
    <row r="4" spans="1:26" x14ac:dyDescent="0.3">
      <c r="A4" t="s">
        <v>418</v>
      </c>
      <c r="B4">
        <f>COUNTIFS(Table2[Sub-Sector],Table3[[#This Row],[Sub-Sector]])</f>
        <v>1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</v>
      </c>
      <c r="E4" s="1">
        <f>COUNTIFS(Table2[Sub-Sector],Table3[[#This Row],[Sub-Sector]],Table2[1M Return vs Nifty],"&gt;=5")/Table3[[#This Row],[Count]]</f>
        <v>0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1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0</v>
      </c>
      <c r="O4" s="1">
        <f>COUNTIFS(Table2[Sub-Sector],Table3[[#This Row],[Sub-Sector]],Table2[% Away From Current Month High],"&lt;=0.05")/Table3[[#This Row],[Count]]</f>
        <v>0</v>
      </c>
      <c r="P4" s="1">
        <f>COUNTIFS(Table2[Sub-Sector],Table3[[#This Row],[Sub-Sector]],Table2[% Away From 52W High],"&lt;=10")/Table3[[#This Row],[Count]]</f>
        <v>1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234.5</v>
      </c>
      <c r="X4">
        <f>_xlfn.RANK.AVG(Table3[[#This Row],[Score]],Table3[Score],1)</f>
        <v>12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33.5</v>
      </c>
      <c r="Z4">
        <f>_xlfn.RANK.AVG(Table3[[#This Row],[Score 2 ]],Table3[[Score 2 ]],1)</f>
        <v>2</v>
      </c>
    </row>
    <row r="5" spans="1:26" x14ac:dyDescent="0.3">
      <c r="A5" t="s">
        <v>104</v>
      </c>
      <c r="B5">
        <f>COUNTIFS(Table2[Sub-Sector],Table3[[#This Row],[Sub-Sector]])</f>
        <v>3</v>
      </c>
      <c r="C5" s="1">
        <f>COUNTIFS(Table2[Sub-Sector],Table3[[#This Row],[Sub-Sector]],Table2[Uptrend],"Uptrend")/Table3[[#This Row],[Count]]</f>
        <v>0.66666666666666663</v>
      </c>
      <c r="D5" s="1">
        <f>COUNTIFS(Table2[Sub-Sector],Table3[[#This Row],[Sub-Sector]],Table2[1W Return vs Nifty],"&gt;=5")/Table3[[#This Row],[Count]]</f>
        <v>0</v>
      </c>
      <c r="E5" s="1">
        <f>COUNTIFS(Table2[Sub-Sector],Table3[[#This Row],[Sub-Sector]],Table2[1M Return vs Nifty],"&gt;=5")/Table3[[#This Row],[Count]]</f>
        <v>0.33333333333333331</v>
      </c>
      <c r="F5" s="1">
        <f>COUNTIFS(Table2[Sub-Sector],Table3[[#This Row],[Sub-Sector]],Table2[6M Return vs Nifty],"&gt;=10")/Table3[[#This Row],[Count]]</f>
        <v>0.66666666666666663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0.66666666666666663</v>
      </c>
      <c r="I5" s="1">
        <f>COUNTIFS(Table2[Sub-Sector],Table3[[#This Row],[Sub-Sector]],Table2[Relative Volume],"&gt;=1")/Table3[[#This Row],[Count]]</f>
        <v>0.66666666666666663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</v>
      </c>
      <c r="M5" s="1">
        <f>COUNTIFS(Table2[Sub-Sector],Table3[[#This Row],[Sub-Sector]],Table2[% Away From Current Week High],"&lt;=0.05")/Table3[[#This Row],[Count]]</f>
        <v>0.66666666666666663</v>
      </c>
      <c r="N5" s="1">
        <f>COUNTIFS(Table2[Sub-Sector],Table3[[#This Row],[Sub-Sector]],Table2[% Away From Current Month Low],"&gt;=0.05")/Table3[[#This Row],[Count]]</f>
        <v>0.33333333333333331</v>
      </c>
      <c r="O5" s="1">
        <f>COUNTIFS(Table2[Sub-Sector],Table3[[#This Row],[Sub-Sector]],Table2[% Away From Current Month High],"&lt;=0.05")/Table3[[#This Row],[Count]]</f>
        <v>0.66666666666666663</v>
      </c>
      <c r="P5" s="1">
        <f>COUNTIFS(Table2[Sub-Sector],Table3[[#This Row],[Sub-Sector]],Table2[% Away From 52W High],"&lt;=10")/Table3[[#This Row],[Count]]</f>
        <v>0.66666666666666663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0.66666666666666663</v>
      </c>
      <c r="S5" s="1">
        <f>COUNTIFS(Table2[Sub-Sector],Table3[[#This Row],[Sub-Sector]],Table2[% Price above 50 EMA],"&gt;=0")/Table3[[#This Row],[Count]]</f>
        <v>0.66666666666666663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0.66666666666666663</v>
      </c>
      <c r="V5" s="1">
        <f>COUNTIFS(Table2[Sub-Sector],Table3[[#This Row],[Sub-Sector]],Table2[Sharpe Ratio],"&gt;=0.10")/Table3[[#This Row],[Count]]</f>
        <v>0.66666666666666663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261.5</v>
      </c>
      <c r="X5">
        <f>_xlfn.RANK.AVG(Table3[[#This Row],[Score]],Table3[Score],1)</f>
        <v>18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75.5</v>
      </c>
      <c r="Z5">
        <f>_xlfn.RANK.AVG(Table3[[#This Row],[Score 2 ]],Table3[[Score 2 ]],1)</f>
        <v>4</v>
      </c>
    </row>
    <row r="6" spans="1:26" x14ac:dyDescent="0.3">
      <c r="A6" t="s">
        <v>1178</v>
      </c>
      <c r="B6">
        <f>COUNTIFS(Table2[Sub-Sector],Table3[[#This Row],[Sub-Sector]])</f>
        <v>3</v>
      </c>
      <c r="C6" s="1">
        <f>COUNTIFS(Table2[Sub-Sector],Table3[[#This Row],[Sub-Sector]],Table2[Uptrend],"Uptrend")/Table3[[#This Row],[Count]]</f>
        <v>0.66666666666666663</v>
      </c>
      <c r="D6" s="1">
        <f>COUNTIFS(Table2[Sub-Sector],Table3[[#This Row],[Sub-Sector]],Table2[1W Return vs Nifty],"&gt;=5")/Table3[[#This Row],[Count]]</f>
        <v>0.33333333333333331</v>
      </c>
      <c r="E6" s="1">
        <f>COUNTIFS(Table2[Sub-Sector],Table3[[#This Row],[Sub-Sector]],Table2[1M Return vs Nifty],"&gt;=5")/Table3[[#This Row],[Count]]</f>
        <v>0.66666666666666663</v>
      </c>
      <c r="F6" s="1">
        <f>COUNTIFS(Table2[Sub-Sector],Table3[[#This Row],[Sub-Sector]],Table2[6M Return vs Nifty],"&gt;=10")/Table3[[#This Row],[Count]]</f>
        <v>0.66666666666666663</v>
      </c>
      <c r="G6" s="1">
        <f>COUNTIFS(Table2[Sub-Sector],Table3[[#This Row],[Sub-Sector]],Table2[1Y Return vs Nifty],"&gt;=10")/Table3[[#This Row],[Count]]</f>
        <v>0.66666666666666663</v>
      </c>
      <c r="H6" s="1">
        <f>COUNTIFS(Table2[Sub-Sector],Table3[[#This Row],[Sub-Sector]],Table2[RSI Exponential â€“ 14D],"&gt;=50")/Table3[[#This Row],[Count]]</f>
        <v>0.66666666666666663</v>
      </c>
      <c r="I6" s="1">
        <f>COUNTIFS(Table2[Sub-Sector],Table3[[#This Row],[Sub-Sector]],Table2[Relative Volume],"&gt;=1")/Table3[[#This Row],[Count]]</f>
        <v>1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0.33333333333333331</v>
      </c>
      <c r="N6" s="1">
        <f>COUNTIFS(Table2[Sub-Sector],Table3[[#This Row],[Sub-Sector]],Table2[% Away From Current Month Low],"&gt;=0.05")/Table3[[#This Row],[Count]]</f>
        <v>0.66666666666666663</v>
      </c>
      <c r="O6" s="1">
        <f>COUNTIFS(Table2[Sub-Sector],Table3[[#This Row],[Sub-Sector]],Table2[% Away From Current Month High],"&lt;=0.05")/Table3[[#This Row],[Count]]</f>
        <v>0</v>
      </c>
      <c r="P6" s="1">
        <f>COUNTIFS(Table2[Sub-Sector],Table3[[#This Row],[Sub-Sector]],Table2[% Away From 52W High],"&lt;=10")/Table3[[#This Row],[Count]]</f>
        <v>0.33333333333333331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0.66666666666666663</v>
      </c>
      <c r="S6" s="1">
        <f>COUNTIFS(Table2[Sub-Sector],Table3[[#This Row],[Sub-Sector]],Table2[% Price above 50 EMA],"&gt;=0")/Table3[[#This Row],[Count]]</f>
        <v>0.66666666666666663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0.66666666666666663</v>
      </c>
      <c r="V6" s="1">
        <f>COUNTIFS(Table2[Sub-Sector],Table3[[#This Row],[Sub-Sector]],Table2[Sharpe Ratio],"&gt;=0.10")/Table3[[#This Row],[Count]]</f>
        <v>0.33333333333333331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188</v>
      </c>
      <c r="X6">
        <f>_xlfn.RANK.AVG(Table3[[#This Row],[Score]],Table3[Score],1)</f>
        <v>4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95</v>
      </c>
      <c r="Z6">
        <f>_xlfn.RANK.AVG(Table3[[#This Row],[Score 2 ]],Table3[[Score 2 ]],1)</f>
        <v>5</v>
      </c>
    </row>
    <row r="7" spans="1:26" x14ac:dyDescent="0.3">
      <c r="A7" t="s">
        <v>54</v>
      </c>
      <c r="B7">
        <f>COUNTIFS(Table2[Sub-Sector],Table3[[#This Row],[Sub-Sector]])</f>
        <v>3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0.66666666666666663</v>
      </c>
      <c r="E7" s="1">
        <f>COUNTIFS(Table2[Sub-Sector],Table3[[#This Row],[Sub-Sector]],Table2[1M Return vs Nifty],"&gt;=5")/Table3[[#This Row],[Count]]</f>
        <v>1</v>
      </c>
      <c r="F7" s="1">
        <f>COUNTIFS(Table2[Sub-Sector],Table3[[#This Row],[Sub-Sector]],Table2[6M Return vs Nifty],"&gt;=10")/Table3[[#This Row],[Count]]</f>
        <v>1</v>
      </c>
      <c r="G7" s="1">
        <f>COUNTIFS(Table2[Sub-Sector],Table3[[#This Row],[Sub-Sector]],Table2[1Y Return vs Nifty],"&gt;=10")/Table3[[#This Row],[Count]]</f>
        <v>0.66666666666666663</v>
      </c>
      <c r="H7" s="1">
        <f>COUNTIFS(Table2[Sub-Sector],Table3[[#This Row],[Sub-Sector]],Table2[RSI Exponential â€“ 14D],"&gt;=50")/Table3[[#This Row],[Count]]</f>
        <v>0.66666666666666663</v>
      </c>
      <c r="I7" s="1">
        <f>COUNTIFS(Table2[Sub-Sector],Table3[[#This Row],[Sub-Sector]],Table2[Relative Volume],"&gt;=1")/Table3[[#This Row],[Count]]</f>
        <v>1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0.66666666666666663</v>
      </c>
      <c r="L7" s="1">
        <f>COUNTIFS(Table2[Sub-Sector],Table3[[#This Row],[Sub-Sector]],Table2[% Away From Current Week Low],"&gt;=0.05")/Table3[[#This Row],[Count]]</f>
        <v>0</v>
      </c>
      <c r="M7" s="1">
        <f>COUNTIFS(Table2[Sub-Sector],Table3[[#This Row],[Sub-Sector]],Table2[% Away From Current Week High],"&lt;=0.05")/Table3[[#This Row],[Count]]</f>
        <v>0</v>
      </c>
      <c r="N7" s="1">
        <f>COUNTIFS(Table2[Sub-Sector],Table3[[#This Row],[Sub-Sector]],Table2[% Away From Current Month Low],"&gt;=0.05")/Table3[[#This Row],[Count]]</f>
        <v>0.66666666666666663</v>
      </c>
      <c r="O7" s="1">
        <f>COUNTIFS(Table2[Sub-Sector],Table3[[#This Row],[Sub-Sector]],Table2[% Away From Current Month High],"&lt;=0.05")/Table3[[#This Row],[Count]]</f>
        <v>0</v>
      </c>
      <c r="P7" s="1">
        <f>COUNTIFS(Table2[Sub-Sector],Table3[[#This Row],[Sub-Sector]],Table2[% Away From 52W High],"&lt;=10")/Table3[[#This Row],[Count]]</f>
        <v>0.66666666666666663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0.66666666666666663</v>
      </c>
      <c r="S7" s="1">
        <f>COUNTIFS(Table2[Sub-Sector],Table3[[#This Row],[Sub-Sector]],Table2[% Price above 50 EMA],"&gt;=0")/Table3[[#This Row],[Count]]</f>
        <v>1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0.33333333333333331</v>
      </c>
      <c r="V7" s="1">
        <f>COUNTIFS(Table2[Sub-Sector],Table3[[#This Row],[Sub-Sector]],Table2[Sharpe Ratio],"&gt;=0.10")/Table3[[#This Row],[Count]]</f>
        <v>0.66666666666666663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127.5</v>
      </c>
      <c r="X7">
        <f>_xlfn.RANK.AVG(Table3[[#This Row],[Score]],Table3[Score],1)</f>
        <v>1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100.5</v>
      </c>
      <c r="Z7">
        <f>_xlfn.RANK.AVG(Table3[[#This Row],[Score 2 ]],Table3[[Score 2 ]],1)</f>
        <v>6</v>
      </c>
    </row>
    <row r="8" spans="1:26" x14ac:dyDescent="0.3">
      <c r="A8" t="s">
        <v>92</v>
      </c>
      <c r="B8">
        <f>COUNTIFS(Table2[Sub-Sector],Table3[[#This Row],[Sub-Sector]])</f>
        <v>3</v>
      </c>
      <c r="C8" s="1">
        <f>COUNTIFS(Table2[Sub-Sector],Table3[[#This Row],[Sub-Sector]],Table2[Uptrend],"Uptrend")/Table3[[#This Row],[Count]]</f>
        <v>0.66666666666666663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0.33333333333333331</v>
      </c>
      <c r="F8" s="1">
        <f>COUNTIFS(Table2[Sub-Sector],Table3[[#This Row],[Sub-Sector]],Table2[6M Return vs Nifty],"&gt;=10")/Table3[[#This Row],[Count]]</f>
        <v>0.66666666666666663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0</v>
      </c>
      <c r="I8" s="1">
        <f>COUNTIFS(Table2[Sub-Sector],Table3[[#This Row],[Sub-Sector]],Table2[Relative Volume],"&gt;=1")/Table3[[#This Row],[Count]]</f>
        <v>0.66666666666666663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</v>
      </c>
      <c r="M8" s="1">
        <f>COUNTIFS(Table2[Sub-Sector],Table3[[#This Row],[Sub-Sector]],Table2[% Away From Current Week High],"&lt;=0.05")/Table3[[#This Row],[Count]]</f>
        <v>0.66666666666666663</v>
      </c>
      <c r="N8" s="1">
        <f>COUNTIFS(Table2[Sub-Sector],Table3[[#This Row],[Sub-Sector]],Table2[% Away From Current Month Low],"&gt;=0.05")/Table3[[#This Row],[Count]]</f>
        <v>0</v>
      </c>
      <c r="O8" s="1">
        <f>COUNTIFS(Table2[Sub-Sector],Table3[[#This Row],[Sub-Sector]],Table2[% Away From Current Month High],"&lt;=0.05")/Table3[[#This Row],[Count]]</f>
        <v>0</v>
      </c>
      <c r="P8" s="1">
        <f>COUNTIFS(Table2[Sub-Sector],Table3[[#This Row],[Sub-Sector]],Table2[% Away From 52W High],"&lt;=10")/Table3[[#This Row],[Count]]</f>
        <v>0.33333333333333331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</v>
      </c>
      <c r="S8" s="1">
        <f>COUNTIFS(Table2[Sub-Sector],Table3[[#This Row],[Sub-Sector]],Table2[% Price above 50 EMA],"&gt;=0")/Table3[[#This Row],[Count]]</f>
        <v>0.33333333333333331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0.33333333333333331</v>
      </c>
      <c r="V8" s="1">
        <f>COUNTIFS(Table2[Sub-Sector],Table3[[#This Row],[Sub-Sector]],Table2[Sharpe Ratio],"&gt;=0.10")/Table3[[#This Row],[Count]]</f>
        <v>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287</v>
      </c>
      <c r="X8">
        <f>_xlfn.RANK.AVG(Table3[[#This Row],[Score]],Table3[Score],1)</f>
        <v>26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101</v>
      </c>
      <c r="Z8">
        <f>_xlfn.RANK.AVG(Table3[[#This Row],[Score 2 ]],Table3[[Score 2 ]],1)</f>
        <v>7.5</v>
      </c>
    </row>
    <row r="9" spans="1:26" x14ac:dyDescent="0.3">
      <c r="A9" t="s">
        <v>63</v>
      </c>
      <c r="B9">
        <f>COUNTIFS(Table2[Sub-Sector],Table3[[#This Row],[Sub-Sector]])</f>
        <v>6</v>
      </c>
      <c r="C9" s="1">
        <f>COUNTIFS(Table2[Sub-Sector],Table3[[#This Row],[Sub-Sector]],Table2[Uptrend],"Uptrend")/Table3[[#This Row],[Count]]</f>
        <v>1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0.33333333333333331</v>
      </c>
      <c r="F9" s="1">
        <f>COUNTIFS(Table2[Sub-Sector],Table3[[#This Row],[Sub-Sector]],Table2[6M Return vs Nifty],"&gt;=10")/Table3[[#This Row],[Count]]</f>
        <v>0.66666666666666663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0</v>
      </c>
      <c r="I9" s="1">
        <f>COUNTIFS(Table2[Sub-Sector],Table3[[#This Row],[Sub-Sector]],Table2[Relative Volume],"&gt;=1")/Table3[[#This Row],[Count]]</f>
        <v>0.66666666666666663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0.83333333333333337</v>
      </c>
      <c r="L9" s="1">
        <f>COUNTIFS(Table2[Sub-Sector],Table3[[#This Row],[Sub-Sector]],Table2[% Away From Current Week Low],"&gt;=0.05")/Table3[[#This Row],[Count]]</f>
        <v>0.16666666666666666</v>
      </c>
      <c r="M9" s="1">
        <f>COUNTIFS(Table2[Sub-Sector],Table3[[#This Row],[Sub-Sector]],Table2[% Away From Current Week High],"&lt;=0.05")/Table3[[#This Row],[Count]]</f>
        <v>0.33333333333333331</v>
      </c>
      <c r="N9" s="1">
        <f>COUNTIFS(Table2[Sub-Sector],Table3[[#This Row],[Sub-Sector]],Table2[% Away From Current Month Low],"&gt;=0.05")/Table3[[#This Row],[Count]]</f>
        <v>0.16666666666666666</v>
      </c>
      <c r="O9" s="1">
        <f>COUNTIFS(Table2[Sub-Sector],Table3[[#This Row],[Sub-Sector]],Table2[% Away From Current Month High],"&lt;=0.05")/Table3[[#This Row],[Count]]</f>
        <v>0</v>
      </c>
      <c r="P9" s="1">
        <f>COUNTIFS(Table2[Sub-Sector],Table3[[#This Row],[Sub-Sector]],Table2[% Away From 52W High],"&lt;=10")/Table3[[#This Row],[Count]]</f>
        <v>0.16666666666666666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</v>
      </c>
      <c r="S9" s="1">
        <f>COUNTIFS(Table2[Sub-Sector],Table3[[#This Row],[Sub-Sector]],Table2[% Price above 50 EMA],"&gt;=0")/Table3[[#This Row],[Count]]</f>
        <v>0.5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0.33333333333333331</v>
      </c>
      <c r="V9" s="1">
        <f>COUNTIFS(Table2[Sub-Sector],Table3[[#This Row],[Sub-Sector]],Table2[Sharpe Ratio],"&gt;=0.10")/Table3[[#This Row],[Count]]</f>
        <v>0.33333333333333331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245</v>
      </c>
      <c r="X9">
        <f>_xlfn.RANK.AVG(Table3[[#This Row],[Score]],Table3[Score],1)</f>
        <v>14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101</v>
      </c>
      <c r="Z9">
        <f>_xlfn.RANK.AVG(Table3[[#This Row],[Score 2 ]],Table3[[Score 2 ]],1)</f>
        <v>7.5</v>
      </c>
    </row>
    <row r="10" spans="1:26" x14ac:dyDescent="0.3">
      <c r="A10" t="s">
        <v>782</v>
      </c>
      <c r="B10">
        <f>COUNTIFS(Table2[Sub-Sector],Table3[[#This Row],[Sub-Sector]])</f>
        <v>3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0.33333333333333331</v>
      </c>
      <c r="F10" s="1">
        <f>COUNTIFS(Table2[Sub-Sector],Table3[[#This Row],[Sub-Sector]],Table2[6M Return vs Nifty],"&gt;=10")/Table3[[#This Row],[Count]]</f>
        <v>0.33333333333333331</v>
      </c>
      <c r="G10" s="1">
        <f>COUNTIFS(Table2[Sub-Sector],Table3[[#This Row],[Sub-Sector]],Table2[1Y Return vs Nifty],"&gt;=10")/Table3[[#This Row],[Count]]</f>
        <v>1</v>
      </c>
      <c r="H10" s="1">
        <f>COUNTIFS(Table2[Sub-Sector],Table3[[#This Row],[Sub-Sector]],Table2[RSI Exponential â€“ 14D],"&gt;=50")/Table3[[#This Row],[Count]]</f>
        <v>0.33333333333333331</v>
      </c>
      <c r="I10" s="1">
        <f>COUNTIFS(Table2[Sub-Sector],Table3[[#This Row],[Sub-Sector]],Table2[Relative Volume],"&gt;=1")/Table3[[#This Row],[Count]]</f>
        <v>0.66666666666666663</v>
      </c>
      <c r="J10" s="1">
        <f>COUNTIFS(Table2[Sub-Sector],Table3[[#This Row],[Sub-Sector]],Table2[% Away From Day Low],"&gt;=0.05")/Table3[[#This Row],[Count]]</f>
        <v>0.33333333333333331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0.33333333333333331</v>
      </c>
      <c r="M10" s="1">
        <f>COUNTIFS(Table2[Sub-Sector],Table3[[#This Row],[Sub-Sector]],Table2[% Away From Current Week High],"&lt;=0.05")/Table3[[#This Row],[Count]]</f>
        <v>0.33333333333333331</v>
      </c>
      <c r="N10" s="1">
        <f>COUNTIFS(Table2[Sub-Sector],Table3[[#This Row],[Sub-Sector]],Table2[% Away From Current Month Low],"&gt;=0.05")/Table3[[#This Row],[Count]]</f>
        <v>0.66666666666666663</v>
      </c>
      <c r="O10" s="1">
        <f>COUNTIFS(Table2[Sub-Sector],Table3[[#This Row],[Sub-Sector]],Table2[% Away From Current Month High],"&lt;=0.05")/Table3[[#This Row],[Count]]</f>
        <v>0</v>
      </c>
      <c r="P10" s="1">
        <f>COUNTIFS(Table2[Sub-Sector],Table3[[#This Row],[Sub-Sector]],Table2[% Away From 52W High],"&lt;=10")/Table3[[#This Row],[Count]]</f>
        <v>0.33333333333333331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0.33333333333333331</v>
      </c>
      <c r="S10" s="1">
        <f>COUNTIFS(Table2[Sub-Sector],Table3[[#This Row],[Sub-Sector]],Table2[% Price above 50 EMA],"&gt;=0")/Table3[[#This Row],[Count]]</f>
        <v>0.66666666666666663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0.33333333333333331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255</v>
      </c>
      <c r="X10">
        <f>_xlfn.RANK.AVG(Table3[[#This Row],[Score]],Table3[Score],1)</f>
        <v>16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111</v>
      </c>
      <c r="Z10">
        <f>_xlfn.RANK.AVG(Table3[[#This Row],[Score 2 ]],Table3[[Score 2 ]],1)</f>
        <v>9</v>
      </c>
    </row>
    <row r="11" spans="1:26" x14ac:dyDescent="0.3">
      <c r="A11" t="s">
        <v>248</v>
      </c>
      <c r="B11">
        <f>COUNTIFS(Table2[Sub-Sector],Table3[[#This Row],[Sub-Sector]])</f>
        <v>2</v>
      </c>
      <c r="C11" s="1">
        <f>COUNTIFS(Table2[Sub-Sector],Table3[[#This Row],[Sub-Sector]],Table2[Uptrend],"Uptrend")/Table3[[#This Row],[Count]]</f>
        <v>0.5</v>
      </c>
      <c r="D11" s="1">
        <f>COUNTIFS(Table2[Sub-Sector],Table3[[#This Row],[Sub-Sector]],Table2[1W Return vs Nifty],"&gt;=5")/Table3[[#This Row],[Count]]</f>
        <v>1</v>
      </c>
      <c r="E11" s="1">
        <f>COUNTIFS(Table2[Sub-Sector],Table3[[#This Row],[Sub-Sector]],Table2[1M Return vs Nifty],"&gt;=5")/Table3[[#This Row],[Count]]</f>
        <v>0.5</v>
      </c>
      <c r="F11" s="1">
        <f>COUNTIFS(Table2[Sub-Sector],Table3[[#This Row],[Sub-Sector]],Table2[6M Return vs Nifty],"&gt;=10")/Table3[[#This Row],[Count]]</f>
        <v>0.5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0.5</v>
      </c>
      <c r="I11" s="1">
        <f>COUNTIFS(Table2[Sub-Sector],Table3[[#This Row],[Sub-Sector]],Table2[Relative Volume],"&gt;=1")/Table3[[#This Row],[Count]]</f>
        <v>0.5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0.5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0.5</v>
      </c>
      <c r="N11" s="1">
        <f>COUNTIFS(Table2[Sub-Sector],Table3[[#This Row],[Sub-Sector]],Table2[% Away From Current Month Low],"&gt;=0.05")/Table3[[#This Row],[Count]]</f>
        <v>1</v>
      </c>
      <c r="O11" s="1">
        <f>COUNTIFS(Table2[Sub-Sector],Table3[[#This Row],[Sub-Sector]],Table2[% Away From Current Month High],"&lt;=0.05")/Table3[[#This Row],[Count]]</f>
        <v>0</v>
      </c>
      <c r="P11" s="1">
        <f>COUNTIFS(Table2[Sub-Sector],Table3[[#This Row],[Sub-Sector]],Table2[% Away From 52W High],"&lt;=10")/Table3[[#This Row],[Count]]</f>
        <v>0.5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0.5</v>
      </c>
      <c r="S11" s="1">
        <f>COUNTIFS(Table2[Sub-Sector],Table3[[#This Row],[Sub-Sector]],Table2[% Price above 50 EMA],"&gt;=0")/Table3[[#This Row],[Count]]</f>
        <v>0.5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0.5</v>
      </c>
      <c r="V11" s="1">
        <f>COUNTIFS(Table2[Sub-Sector],Table3[[#This Row],[Sub-Sector]],Table2[Sharpe Ratio],"&gt;=0.10")/Table3[[#This Row],[Count]]</f>
        <v>0.5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226</v>
      </c>
      <c r="X11">
        <f>_xlfn.RANK.AVG(Table3[[#This Row],[Score]],Table3[Score],1)</f>
        <v>9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121</v>
      </c>
      <c r="Z11">
        <f>_xlfn.RANK.AVG(Table3[[#This Row],[Score 2 ]],Table3[[Score 2 ]],1)</f>
        <v>10</v>
      </c>
    </row>
    <row r="12" spans="1:26" x14ac:dyDescent="0.3">
      <c r="A12" t="s">
        <v>153</v>
      </c>
      <c r="B12">
        <f>COUNTIFS(Table2[Sub-Sector],Table3[[#This Row],[Sub-Sector]])</f>
        <v>10</v>
      </c>
      <c r="C12" s="1">
        <f>COUNTIFS(Table2[Sub-Sector],Table3[[#This Row],[Sub-Sector]],Table2[Uptrend],"Uptrend")/Table3[[#This Row],[Count]]</f>
        <v>0.7</v>
      </c>
      <c r="D12" s="1">
        <f>COUNTIFS(Table2[Sub-Sector],Table3[[#This Row],[Sub-Sector]],Table2[1W Return vs Nifty],"&gt;=5")/Table3[[#This Row],[Count]]</f>
        <v>0.2</v>
      </c>
      <c r="E12" s="1">
        <f>COUNTIFS(Table2[Sub-Sector],Table3[[#This Row],[Sub-Sector]],Table2[1M Return vs Nifty],"&gt;=5")/Table3[[#This Row],[Count]]</f>
        <v>0.3</v>
      </c>
      <c r="F12" s="1">
        <f>COUNTIFS(Table2[Sub-Sector],Table3[[#This Row],[Sub-Sector]],Table2[6M Return vs Nifty],"&gt;=10")/Table3[[#This Row],[Count]]</f>
        <v>0.9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0.4</v>
      </c>
      <c r="I12" s="1">
        <f>COUNTIFS(Table2[Sub-Sector],Table3[[#This Row],[Sub-Sector]],Table2[Relative Volume],"&gt;=1")/Table3[[#This Row],[Count]]</f>
        <v>0.4</v>
      </c>
      <c r="J12" s="1">
        <f>COUNTIFS(Table2[Sub-Sector],Table3[[#This Row],[Sub-Sector]],Table2[% Away From Day Low],"&gt;=0.05")/Table3[[#This Row],[Count]]</f>
        <v>0.1</v>
      </c>
      <c r="K12" s="1">
        <f>COUNTIFS(Table2[Sub-Sector],Table3[[#This Row],[Sub-Sector]],Table2[% Away From Day High],"&lt;=0.05")/Table3[[#This Row],[Count]]</f>
        <v>0.8</v>
      </c>
      <c r="L12" s="1">
        <f>COUNTIFS(Table2[Sub-Sector],Table3[[#This Row],[Sub-Sector]],Table2[% Away From Current Week Low],"&gt;=0.05")/Table3[[#This Row],[Count]]</f>
        <v>0.3</v>
      </c>
      <c r="M12" s="1">
        <f>COUNTIFS(Table2[Sub-Sector],Table3[[#This Row],[Sub-Sector]],Table2[% Away From Current Week High],"&lt;=0.05")/Table3[[#This Row],[Count]]</f>
        <v>0.5</v>
      </c>
      <c r="N12" s="1">
        <f>COUNTIFS(Table2[Sub-Sector],Table3[[#This Row],[Sub-Sector]],Table2[% Away From Current Month Low],"&gt;=0.05")/Table3[[#This Row],[Count]]</f>
        <v>0.7</v>
      </c>
      <c r="O12" s="1">
        <f>COUNTIFS(Table2[Sub-Sector],Table3[[#This Row],[Sub-Sector]],Table2[% Away From Current Month High],"&lt;=0.05")/Table3[[#This Row],[Count]]</f>
        <v>0</v>
      </c>
      <c r="P12" s="1">
        <f>COUNTIFS(Table2[Sub-Sector],Table3[[#This Row],[Sub-Sector]],Table2[% Away From 52W High],"&lt;=10")/Table3[[#This Row],[Count]]</f>
        <v>0.2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0.5</v>
      </c>
      <c r="S12" s="1">
        <f>COUNTIFS(Table2[Sub-Sector],Table3[[#This Row],[Sub-Sector]],Table2[% Price above 50 EMA],"&gt;=0")/Table3[[#This Row],[Count]]</f>
        <v>0.5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0.3</v>
      </c>
      <c r="V12" s="1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261</v>
      </c>
      <c r="X12">
        <f>_xlfn.RANK.AVG(Table3[[#This Row],[Score]],Table3[Score],1)</f>
        <v>17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127</v>
      </c>
      <c r="Z12">
        <f>_xlfn.RANK.AVG(Table3[[#This Row],[Score 2 ]],Table3[[Score 2 ]],1)</f>
        <v>11</v>
      </c>
    </row>
    <row r="13" spans="1:26" x14ac:dyDescent="0.3">
      <c r="A13" t="s">
        <v>351</v>
      </c>
      <c r="B13">
        <f>COUNTIFS(Table2[Sub-Sector],Table3[[#This Row],[Sub-Sector]])</f>
        <v>10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0.4</v>
      </c>
      <c r="E13" s="1">
        <f>COUNTIFS(Table2[Sub-Sector],Table3[[#This Row],[Sub-Sector]],Table2[1M Return vs Nifty],"&gt;=5")/Table3[[#This Row],[Count]]</f>
        <v>0.1</v>
      </c>
      <c r="F13" s="1">
        <f>COUNTIFS(Table2[Sub-Sector],Table3[[#This Row],[Sub-Sector]],Table2[6M Return vs Nifty],"&gt;=10")/Table3[[#This Row],[Count]]</f>
        <v>0.8</v>
      </c>
      <c r="G13" s="1">
        <f>COUNTIFS(Table2[Sub-Sector],Table3[[#This Row],[Sub-Sector]],Table2[1Y Return vs Nifty],"&gt;=10")/Table3[[#This Row],[Count]]</f>
        <v>0.7</v>
      </c>
      <c r="H13" s="1">
        <f>COUNTIFS(Table2[Sub-Sector],Table3[[#This Row],[Sub-Sector]],Table2[RSI Exponential â€“ 14D],"&gt;=50")/Table3[[#This Row],[Count]]</f>
        <v>0.6</v>
      </c>
      <c r="I13" s="1">
        <f>COUNTIFS(Table2[Sub-Sector],Table3[[#This Row],[Sub-Sector]],Table2[Relative Volume],"&gt;=1")/Table3[[#This Row],[Count]]</f>
        <v>0.5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0.2</v>
      </c>
      <c r="M13" s="1">
        <f>COUNTIFS(Table2[Sub-Sector],Table3[[#This Row],[Sub-Sector]],Table2[% Away From Current Week High],"&lt;=0.05")/Table3[[#This Row],[Count]]</f>
        <v>0.7</v>
      </c>
      <c r="N13" s="1">
        <f>COUNTIFS(Table2[Sub-Sector],Table3[[#This Row],[Sub-Sector]],Table2[% Away From Current Month Low],"&gt;=0.05")/Table3[[#This Row],[Count]]</f>
        <v>0.4</v>
      </c>
      <c r="O13" s="1">
        <f>COUNTIFS(Table2[Sub-Sector],Table3[[#This Row],[Sub-Sector]],Table2[% Away From Current Month High],"&lt;=0.05")/Table3[[#This Row],[Count]]</f>
        <v>0.5</v>
      </c>
      <c r="P13" s="1">
        <f>COUNTIFS(Table2[Sub-Sector],Table3[[#This Row],[Sub-Sector]],Table2[% Away From 52W High],"&lt;=10")/Table3[[#This Row],[Count]]</f>
        <v>0.5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0.6</v>
      </c>
      <c r="S13" s="1">
        <f>COUNTIFS(Table2[Sub-Sector],Table3[[#This Row],[Sub-Sector]],Table2[% Price above 50 EMA],"&gt;=0")/Table3[[#This Row],[Count]]</f>
        <v>0.8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0.4</v>
      </c>
      <c r="V13" s="1">
        <f>COUNTIFS(Table2[Sub-Sector],Table3[[#This Row],[Sub-Sector]],Table2[Sharpe Ratio],"&gt;=0.10")/Table3[[#This Row],[Count]]</f>
        <v>0.2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227.5</v>
      </c>
      <c r="X13">
        <f>_xlfn.RANK.AVG(Table3[[#This Row],[Score]],Table3[Score],1)</f>
        <v>10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129.5</v>
      </c>
      <c r="Z13">
        <f>_xlfn.RANK.AVG(Table3[[#This Row],[Score 2 ]],Table3[[Score 2 ]],1)</f>
        <v>12</v>
      </c>
    </row>
    <row r="14" spans="1:26" x14ac:dyDescent="0.3">
      <c r="A14" t="s">
        <v>217</v>
      </c>
      <c r="B14">
        <f>COUNTIFS(Table2[Sub-Sector],Table3[[#This Row],[Sub-Sector]])</f>
        <v>9</v>
      </c>
      <c r="C14" s="1">
        <f>COUNTIFS(Table2[Sub-Sector],Table3[[#This Row],[Sub-Sector]],Table2[Uptrend],"Uptrend")/Table3[[#This Row],[Count]]</f>
        <v>0.55555555555555558</v>
      </c>
      <c r="D14" s="1">
        <f>COUNTIFS(Table2[Sub-Sector],Table3[[#This Row],[Sub-Sector]],Table2[1W Return vs Nifty],"&gt;=5")/Table3[[#This Row],[Count]]</f>
        <v>0.33333333333333331</v>
      </c>
      <c r="E14" s="1">
        <f>COUNTIFS(Table2[Sub-Sector],Table3[[#This Row],[Sub-Sector]],Table2[1M Return vs Nifty],"&gt;=5")/Table3[[#This Row],[Count]]</f>
        <v>0.22222222222222221</v>
      </c>
      <c r="F14" s="1">
        <f>COUNTIFS(Table2[Sub-Sector],Table3[[#This Row],[Sub-Sector]],Table2[6M Return vs Nifty],"&gt;=10")/Table3[[#This Row],[Count]]</f>
        <v>0.66666666666666663</v>
      </c>
      <c r="G14" s="1">
        <f>COUNTIFS(Table2[Sub-Sector],Table3[[#This Row],[Sub-Sector]],Table2[1Y Return vs Nifty],"&gt;=10")/Table3[[#This Row],[Count]]</f>
        <v>0.66666666666666663</v>
      </c>
      <c r="H14" s="1">
        <f>COUNTIFS(Table2[Sub-Sector],Table3[[#This Row],[Sub-Sector]],Table2[RSI Exponential â€“ 14D],"&gt;=50")/Table3[[#This Row],[Count]]</f>
        <v>0.44444444444444442</v>
      </c>
      <c r="I14" s="1">
        <f>COUNTIFS(Table2[Sub-Sector],Table3[[#This Row],[Sub-Sector]],Table2[Relative Volume],"&gt;=1")/Table3[[#This Row],[Count]]</f>
        <v>0.55555555555555558</v>
      </c>
      <c r="J14" s="1">
        <f>COUNTIFS(Table2[Sub-Sector],Table3[[#This Row],[Sub-Sector]],Table2[% Away From Day Low],"&gt;=0.05")/Table3[[#This Row],[Count]]</f>
        <v>0.1111111111111111</v>
      </c>
      <c r="K14" s="1">
        <f>COUNTIFS(Table2[Sub-Sector],Table3[[#This Row],[Sub-Sector]],Table2[% Away From Day High],"&lt;=0.05")/Table3[[#This Row],[Count]]</f>
        <v>0.88888888888888884</v>
      </c>
      <c r="L14" s="1">
        <f>COUNTIFS(Table2[Sub-Sector],Table3[[#This Row],[Sub-Sector]],Table2[% Away From Current Week Low],"&gt;=0.05")/Table3[[#This Row],[Count]]</f>
        <v>0.44444444444444442</v>
      </c>
      <c r="M14" s="1">
        <f>COUNTIFS(Table2[Sub-Sector],Table3[[#This Row],[Sub-Sector]],Table2[% Away From Current Week High],"&lt;=0.05")/Table3[[#This Row],[Count]]</f>
        <v>0.55555555555555558</v>
      </c>
      <c r="N14" s="1">
        <f>COUNTIFS(Table2[Sub-Sector],Table3[[#This Row],[Sub-Sector]],Table2[% Away From Current Month Low],"&gt;=0.05")/Table3[[#This Row],[Count]]</f>
        <v>0.44444444444444442</v>
      </c>
      <c r="O14" s="1">
        <f>COUNTIFS(Table2[Sub-Sector],Table3[[#This Row],[Sub-Sector]],Table2[% Away From Current Month High],"&lt;=0.05")/Table3[[#This Row],[Count]]</f>
        <v>0.22222222222222221</v>
      </c>
      <c r="P14" s="1">
        <f>COUNTIFS(Table2[Sub-Sector],Table3[[#This Row],[Sub-Sector]],Table2[% Away From 52W High],"&lt;=10")/Table3[[#This Row],[Count]]</f>
        <v>0.22222222222222221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0.33333333333333331</v>
      </c>
      <c r="S14" s="1">
        <f>COUNTIFS(Table2[Sub-Sector],Table3[[#This Row],[Sub-Sector]],Table2[% Price above 50 EMA],"&gt;=0")/Table3[[#This Row],[Count]]</f>
        <v>0.33333333333333331</v>
      </c>
      <c r="T14" s="1">
        <f>COUNTIFS(Table2[Sub-Sector],Table3[[#This Row],[Sub-Sector]],Table2[% Price above 200 EMA],"&gt;=0")/Table3[[#This Row],[Count]]</f>
        <v>0.77777777777777779</v>
      </c>
      <c r="U14" s="1">
        <f>COUNTIFS(Table2[Sub-Sector],Table3[[#This Row],[Sub-Sector]],Table2[Rate of Change - Zone],"Positive")/Table3[[#This Row],[Count]]</f>
        <v>0.44444444444444442</v>
      </c>
      <c r="V14" s="1">
        <f>COUNTIFS(Table2[Sub-Sector],Table3[[#This Row],[Sub-Sector]],Table2[Sharpe Ratio],"&gt;=0.10")/Table3[[#This Row],[Count]]</f>
        <v>0.33333333333333331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</v>
      </c>
      <c r="X14">
        <f>_xlfn.RANK.AVG(Table3[[#This Row],[Score]],Table3[Score],1)</f>
        <v>24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</v>
      </c>
      <c r="Z14">
        <f>_xlfn.RANK.AVG(Table3[[#This Row],[Score 2 ]],Table3[[Score 2 ]],1)</f>
        <v>13</v>
      </c>
    </row>
    <row r="15" spans="1:26" x14ac:dyDescent="0.3">
      <c r="A15" t="s">
        <v>127</v>
      </c>
      <c r="B15">
        <f>COUNTIFS(Table2[Sub-Sector],Table3[[#This Row],[Sub-Sector]])</f>
        <v>3</v>
      </c>
      <c r="C15" s="1">
        <f>COUNTIFS(Table2[Sub-Sector],Table3[[#This Row],[Sub-Sector]],Table2[Uptrend],"Uptrend")/Table3[[#This Row],[Count]]</f>
        <v>0.66666666666666663</v>
      </c>
      <c r="D15" s="1">
        <f>COUNTIFS(Table2[Sub-Sector],Table3[[#This Row],[Sub-Sector]],Table2[1W Return vs Nifty],"&gt;=5")/Table3[[#This Row],[Count]]</f>
        <v>0.33333333333333331</v>
      </c>
      <c r="E15" s="1">
        <f>COUNTIFS(Table2[Sub-Sector],Table3[[#This Row],[Sub-Sector]],Table2[1M Return vs Nifty],"&gt;=5")/Table3[[#This Row],[Count]]</f>
        <v>0.33333333333333331</v>
      </c>
      <c r="F15" s="1">
        <f>COUNTIFS(Table2[Sub-Sector],Table3[[#This Row],[Sub-Sector]],Table2[6M Return vs Nifty],"&gt;=10")/Table3[[#This Row],[Count]]</f>
        <v>0.66666666666666663</v>
      </c>
      <c r="G15" s="1">
        <f>COUNTIFS(Table2[Sub-Sector],Table3[[#This Row],[Sub-Sector]],Table2[1Y Return vs Nifty],"&gt;=10")/Table3[[#This Row],[Count]]</f>
        <v>0.66666666666666663</v>
      </c>
      <c r="H15" s="1">
        <f>COUNTIFS(Table2[Sub-Sector],Table3[[#This Row],[Sub-Sector]],Table2[RSI Exponential â€“ 14D],"&gt;=50")/Table3[[#This Row],[Count]]</f>
        <v>0.33333333333333331</v>
      </c>
      <c r="I15" s="1">
        <f>COUNTIFS(Table2[Sub-Sector],Table3[[#This Row],[Sub-Sector]],Table2[Relative Volume],"&gt;=1")/Table3[[#This Row],[Count]]</f>
        <v>0.66666666666666663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0.66666666666666663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0.66666666666666663</v>
      </c>
      <c r="N15" s="1">
        <f>COUNTIFS(Table2[Sub-Sector],Table3[[#This Row],[Sub-Sector]],Table2[% Away From Current Month Low],"&gt;=0.05")/Table3[[#This Row],[Count]]</f>
        <v>0.33333333333333331</v>
      </c>
      <c r="O15" s="1">
        <f>COUNTIFS(Table2[Sub-Sector],Table3[[#This Row],[Sub-Sector]],Table2[% Away From Current Month High],"&lt;=0.05")/Table3[[#This Row],[Count]]</f>
        <v>0.33333333333333331</v>
      </c>
      <c r="P15" s="1">
        <f>COUNTIFS(Table2[Sub-Sector],Table3[[#This Row],[Sub-Sector]],Table2[% Away From 52W High],"&lt;=10")/Table3[[#This Row],[Count]]</f>
        <v>0.33333333333333331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0.33333333333333331</v>
      </c>
      <c r="S15" s="1">
        <f>COUNTIFS(Table2[Sub-Sector],Table3[[#This Row],[Sub-Sector]],Table2[% Price above 50 EMA],"&gt;=0")/Table3[[#This Row],[Count]]</f>
        <v>0.33333333333333331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0.33333333333333331</v>
      </c>
      <c r="V15" s="1">
        <f>COUNTIFS(Table2[Sub-Sector],Table3[[#This Row],[Sub-Sector]],Table2[Sharpe Ratio],"&gt;=0.10")/Table3[[#This Row],[Count]]</f>
        <v>0.33333333333333331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254</v>
      </c>
      <c r="X15">
        <f>_xlfn.RANK.AVG(Table3[[#This Row],[Score]],Table3[Score],1)</f>
        <v>15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135.5</v>
      </c>
      <c r="Z15">
        <f>_xlfn.RANK.AVG(Table3[[#This Row],[Score 2 ]],Table3[[Score 2 ]],1)</f>
        <v>14.5</v>
      </c>
    </row>
    <row r="16" spans="1:26" x14ac:dyDescent="0.3">
      <c r="A16" t="s">
        <v>564</v>
      </c>
      <c r="B16">
        <f>COUNTIFS(Table2[Sub-Sector],Table3[[#This Row],[Sub-Sector]])</f>
        <v>5</v>
      </c>
      <c r="C16" s="1">
        <f>COUNTIFS(Table2[Sub-Sector],Table3[[#This Row],[Sub-Sector]],Table2[Uptrend],"Uptrend")/Table3[[#This Row],[Count]]</f>
        <v>0.6</v>
      </c>
      <c r="D16" s="1">
        <f>COUNTIFS(Table2[Sub-Sector],Table3[[#This Row],[Sub-Sector]],Table2[1W Return vs Nifty],"&gt;=5")/Table3[[#This Row],[Count]]</f>
        <v>0.6</v>
      </c>
      <c r="E16" s="1">
        <f>COUNTIFS(Table2[Sub-Sector],Table3[[#This Row],[Sub-Sector]],Table2[1M Return vs Nifty],"&gt;=5")/Table3[[#This Row],[Count]]</f>
        <v>0.8</v>
      </c>
      <c r="F16" s="1">
        <f>COUNTIFS(Table2[Sub-Sector],Table3[[#This Row],[Sub-Sector]],Table2[6M Return vs Nifty],"&gt;=10")/Table3[[#This Row],[Count]]</f>
        <v>0.4</v>
      </c>
      <c r="G16" s="1">
        <f>COUNTIFS(Table2[Sub-Sector],Table3[[#This Row],[Sub-Sector]],Table2[1Y Return vs Nifty],"&gt;=10")/Table3[[#This Row],[Count]]</f>
        <v>0.6</v>
      </c>
      <c r="H16" s="1">
        <f>COUNTIFS(Table2[Sub-Sector],Table3[[#This Row],[Sub-Sector]],Table2[RSI Exponential â€“ 14D],"&gt;=50")/Table3[[#This Row],[Count]]</f>
        <v>0.8</v>
      </c>
      <c r="I16" s="1">
        <f>COUNTIFS(Table2[Sub-Sector],Table3[[#This Row],[Sub-Sector]],Table2[Relative Volume],"&gt;=1")/Table3[[#This Row],[Count]]</f>
        <v>1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1</v>
      </c>
      <c r="P16" s="1">
        <f>COUNTIFS(Table2[Sub-Sector],Table3[[#This Row],[Sub-Sector]],Table2[% Away From 52W High],"&lt;=10")/Table3[[#This Row],[Count]]</f>
        <v>0.4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0.8</v>
      </c>
      <c r="S16" s="1">
        <f>COUNTIFS(Table2[Sub-Sector],Table3[[#This Row],[Sub-Sector]],Table2[% Price above 50 EMA],"&gt;=0")/Table3[[#This Row],[Count]]</f>
        <v>0.8</v>
      </c>
      <c r="T16" s="1">
        <f>COUNTIFS(Table2[Sub-Sector],Table3[[#This Row],[Sub-Sector]],Table2[% Price above 200 EMA],"&gt;=0")/Table3[[#This Row],[Count]]</f>
        <v>0.8</v>
      </c>
      <c r="U16" s="1">
        <f>COUNTIFS(Table2[Sub-Sector],Table3[[#This Row],[Sub-Sector]],Table2[Rate of Change - Zone],"Positive")/Table3[[#This Row],[Count]]</f>
        <v>0.8</v>
      </c>
      <c r="V16" s="1">
        <f>COUNTIFS(Table2[Sub-Sector],Table3[[#This Row],[Sub-Sector]],Table2[Sharpe Ratio],"&gt;=0.10")/Table3[[#This Row],[Count]]</f>
        <v>0.4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221.5</v>
      </c>
      <c r="X16">
        <f>_xlfn.RANK.AVG(Table3[[#This Row],[Score]],Table3[Score],1)</f>
        <v>6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135.5</v>
      </c>
      <c r="Z16">
        <f>_xlfn.RANK.AVG(Table3[[#This Row],[Score 2 ]],Table3[[Score 2 ]],1)</f>
        <v>14.5</v>
      </c>
    </row>
    <row r="17" spans="1:26" x14ac:dyDescent="0.3">
      <c r="A17" t="s">
        <v>300</v>
      </c>
      <c r="B17">
        <f>COUNTIFS(Table2[Sub-Sector],Table3[[#This Row],[Sub-Sector]])</f>
        <v>21</v>
      </c>
      <c r="C17" s="1">
        <f>COUNTIFS(Table2[Sub-Sector],Table3[[#This Row],[Sub-Sector]],Table2[Uptrend],"Uptrend")/Table3[[#This Row],[Count]]</f>
        <v>0.8571428571428571</v>
      </c>
      <c r="D17" s="1">
        <f>COUNTIFS(Table2[Sub-Sector],Table3[[#This Row],[Sub-Sector]],Table2[1W Return vs Nifty],"&gt;=5")/Table3[[#This Row],[Count]]</f>
        <v>0.23809523809523808</v>
      </c>
      <c r="E17" s="1">
        <f>COUNTIFS(Table2[Sub-Sector],Table3[[#This Row],[Sub-Sector]],Table2[1M Return vs Nifty],"&gt;=5")/Table3[[#This Row],[Count]]</f>
        <v>0.42857142857142855</v>
      </c>
      <c r="F17" s="1">
        <f>COUNTIFS(Table2[Sub-Sector],Table3[[#This Row],[Sub-Sector]],Table2[6M Return vs Nifty],"&gt;=10")/Table3[[#This Row],[Count]]</f>
        <v>0.7142857142857143</v>
      </c>
      <c r="G17" s="1">
        <f>COUNTIFS(Table2[Sub-Sector],Table3[[#This Row],[Sub-Sector]],Table2[1Y Return vs Nifty],"&gt;=10")/Table3[[#This Row],[Count]]</f>
        <v>0.61904761904761907</v>
      </c>
      <c r="H17" s="1">
        <f>COUNTIFS(Table2[Sub-Sector],Table3[[#This Row],[Sub-Sector]],Table2[RSI Exponential â€“ 14D],"&gt;=50")/Table3[[#This Row],[Count]]</f>
        <v>0.42857142857142855</v>
      </c>
      <c r="I17" s="1">
        <f>COUNTIFS(Table2[Sub-Sector],Table3[[#This Row],[Sub-Sector]],Table2[Relative Volume],"&gt;=1")/Table3[[#This Row],[Count]]</f>
        <v>0.5714285714285714</v>
      </c>
      <c r="J17" s="1">
        <f>COUNTIFS(Table2[Sub-Sector],Table3[[#This Row],[Sub-Sector]],Table2[% Away From Day Low],"&gt;=0.05")/Table3[[#This Row],[Count]]</f>
        <v>9.5238095238095233E-2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0.23809523809523808</v>
      </c>
      <c r="M17" s="1">
        <f>COUNTIFS(Table2[Sub-Sector],Table3[[#This Row],[Sub-Sector]],Table2[% Away From Current Week High],"&lt;=0.05")/Table3[[#This Row],[Count]]</f>
        <v>0.52380952380952384</v>
      </c>
      <c r="N17" s="1">
        <f>COUNTIFS(Table2[Sub-Sector],Table3[[#This Row],[Sub-Sector]],Table2[% Away From Current Month Low],"&gt;=0.05")/Table3[[#This Row],[Count]]</f>
        <v>0.47619047619047616</v>
      </c>
      <c r="O17" s="1">
        <f>COUNTIFS(Table2[Sub-Sector],Table3[[#This Row],[Sub-Sector]],Table2[% Away From Current Month High],"&lt;=0.05")/Table3[[#This Row],[Count]]</f>
        <v>0.19047619047619047</v>
      </c>
      <c r="P17" s="1">
        <f>COUNTIFS(Table2[Sub-Sector],Table3[[#This Row],[Sub-Sector]],Table2[% Away From 52W High],"&lt;=10")/Table3[[#This Row],[Count]]</f>
        <v>0.38095238095238093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0.42857142857142855</v>
      </c>
      <c r="S17" s="1">
        <f>COUNTIFS(Table2[Sub-Sector],Table3[[#This Row],[Sub-Sector]],Table2[% Price above 50 EMA],"&gt;=0")/Table3[[#This Row],[Count]]</f>
        <v>0.7142857142857143</v>
      </c>
      <c r="T17" s="1">
        <f>COUNTIFS(Table2[Sub-Sector],Table3[[#This Row],[Sub-Sector]],Table2[% Price above 200 EMA],"&gt;=0")/Table3[[#This Row],[Count]]</f>
        <v>0.8571428571428571</v>
      </c>
      <c r="U17" s="1">
        <f>COUNTIFS(Table2[Sub-Sector],Table3[[#This Row],[Sub-Sector]],Table2[Rate of Change - Zone],"Positive")/Table3[[#This Row],[Count]]</f>
        <v>0.42857142857142855</v>
      </c>
      <c r="V17" s="1">
        <f>COUNTIFS(Table2[Sub-Sector],Table3[[#This Row],[Sub-Sector]],Table2[Sharpe Ratio],"&gt;=0.10")/Table3[[#This Row],[Count]]</f>
        <v>0.2857142857142857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231.5</v>
      </c>
      <c r="X17">
        <f>_xlfn.RANK.AVG(Table3[[#This Row],[Score]],Table3[Score],1)</f>
        <v>11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</v>
      </c>
      <c r="Z17">
        <f>_xlfn.RANK.AVG(Table3[[#This Row],[Score 2 ]],Table3[[Score 2 ]],1)</f>
        <v>16</v>
      </c>
    </row>
    <row r="18" spans="1:26" x14ac:dyDescent="0.3">
      <c r="A18" t="s">
        <v>358</v>
      </c>
      <c r="B18">
        <f>COUNTIFS(Table2[Sub-Sector],Table3[[#This Row],[Sub-Sector]])</f>
        <v>2</v>
      </c>
      <c r="C18" s="1">
        <f>COUNTIFS(Table2[Sub-Sector],Table3[[#This Row],[Sub-Sector]],Table2[Uptrend],"Uptrend")/Table3[[#This Row],[Count]]</f>
        <v>0.5</v>
      </c>
      <c r="D18" s="1">
        <f>COUNTIFS(Table2[Sub-Sector],Table3[[#This Row],[Sub-Sector]],Table2[1W Return vs Nifty],"&gt;=5")/Table3[[#This Row],[Count]]</f>
        <v>0.5</v>
      </c>
      <c r="E18" s="1">
        <f>COUNTIFS(Table2[Sub-Sector],Table3[[#This Row],[Sub-Sector]],Table2[1M Return vs Nifty],"&gt;=5")/Table3[[#This Row],[Count]]</f>
        <v>0</v>
      </c>
      <c r="F18" s="1">
        <f>COUNTIFS(Table2[Sub-Sector],Table3[[#This Row],[Sub-Sector]],Table2[6M Return vs Nifty],"&gt;=10")/Table3[[#This Row],[Count]]</f>
        <v>1</v>
      </c>
      <c r="G18" s="1">
        <f>COUNTIFS(Table2[Sub-Sector],Table3[[#This Row],[Sub-Sector]],Table2[1Y Return vs Nifty],"&gt;=10")/Table3[[#This Row],[Count]]</f>
        <v>0.5</v>
      </c>
      <c r="H18" s="1">
        <f>COUNTIFS(Table2[Sub-Sector],Table3[[#This Row],[Sub-Sector]],Table2[RSI Exponential â€“ 14D],"&gt;=50")/Table3[[#This Row],[Count]]</f>
        <v>0.5</v>
      </c>
      <c r="I18" s="1">
        <f>COUNTIFS(Table2[Sub-Sector],Table3[[#This Row],[Sub-Sector]],Table2[Relative Volume],"&gt;=1")/Table3[[#This Row],[Count]]</f>
        <v>0.5</v>
      </c>
      <c r="J18" s="1">
        <f>COUNTIFS(Table2[Sub-Sector],Table3[[#This Row],[Sub-Sector]],Table2[% Away From Day Low],"&gt;=0.05")/Table3[[#This Row],[Count]]</f>
        <v>0.5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0.5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1</v>
      </c>
      <c r="O18" s="1">
        <f>COUNTIFS(Table2[Sub-Sector],Table3[[#This Row],[Sub-Sector]],Table2[% Away From Current Month High],"&lt;=0.05")/Table3[[#This Row],[Count]]</f>
        <v>1</v>
      </c>
      <c r="P18" s="1">
        <f>COUNTIFS(Table2[Sub-Sector],Table3[[#This Row],[Sub-Sector]],Table2[% Away From 52W High],"&lt;=10")/Table3[[#This Row],[Count]]</f>
        <v>0.5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0.5</v>
      </c>
      <c r="S18" s="1">
        <f>COUNTIFS(Table2[Sub-Sector],Table3[[#This Row],[Sub-Sector]],Table2[% Price above 50 EMA],"&gt;=0")/Table3[[#This Row],[Count]]</f>
        <v>0.5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0.5</v>
      </c>
      <c r="V18" s="1">
        <f>COUNTIFS(Table2[Sub-Sector],Table3[[#This Row],[Sub-Sector]],Table2[Sharpe Ratio],"&gt;=0.10")/Table3[[#This Row],[Count]]</f>
        <v>1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327</v>
      </c>
      <c r="X18">
        <f>_xlfn.RANK.AVG(Table3[[#This Row],[Score]],Table3[Score],1)</f>
        <v>34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139.5</v>
      </c>
      <c r="Z18">
        <f>_xlfn.RANK.AVG(Table3[[#This Row],[Score 2 ]],Table3[[Score 2 ]],1)</f>
        <v>17</v>
      </c>
    </row>
    <row r="19" spans="1:26" x14ac:dyDescent="0.3">
      <c r="A19" t="s">
        <v>889</v>
      </c>
      <c r="B19">
        <f>COUNTIFS(Table2[Sub-Sector],Table3[[#This Row],[Sub-Sector]])</f>
        <v>3</v>
      </c>
      <c r="C19" s="1">
        <f>COUNTIFS(Table2[Sub-Sector],Table3[[#This Row],[Sub-Sector]],Table2[Uptrend],"Uptrend")/Table3[[#This Row],[Count]]</f>
        <v>0.66666666666666663</v>
      </c>
      <c r="D19" s="1">
        <f>COUNTIFS(Table2[Sub-Sector],Table3[[#This Row],[Sub-Sector]],Table2[1W Return vs Nifty],"&gt;=5")/Table3[[#This Row],[Count]]</f>
        <v>0.33333333333333331</v>
      </c>
      <c r="E19" s="1">
        <f>COUNTIFS(Table2[Sub-Sector],Table3[[#This Row],[Sub-Sector]],Table2[1M Return vs Nifty],"&gt;=5")/Table3[[#This Row],[Count]]</f>
        <v>0.33333333333333331</v>
      </c>
      <c r="F19" s="1">
        <f>COUNTIFS(Table2[Sub-Sector],Table3[[#This Row],[Sub-Sector]],Table2[6M Return vs Nifty],"&gt;=10")/Table3[[#This Row],[Count]]</f>
        <v>0.33333333333333331</v>
      </c>
      <c r="G19" s="1">
        <f>COUNTIFS(Table2[Sub-Sector],Table3[[#This Row],[Sub-Sector]],Table2[1Y Return vs Nifty],"&gt;=10")/Table3[[#This Row],[Count]]</f>
        <v>1</v>
      </c>
      <c r="H19" s="1">
        <f>COUNTIFS(Table2[Sub-Sector],Table3[[#This Row],[Sub-Sector]],Table2[RSI Exponential â€“ 14D],"&gt;=50")/Table3[[#This Row],[Count]]</f>
        <v>0.33333333333333331</v>
      </c>
      <c r="I19" s="1">
        <f>COUNTIFS(Table2[Sub-Sector],Table3[[#This Row],[Sub-Sector]],Table2[Relative Volume],"&gt;=1")/Table3[[#This Row],[Count]]</f>
        <v>0.66666666666666663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0.66666666666666663</v>
      </c>
      <c r="L19" s="1">
        <f>COUNTIFS(Table2[Sub-Sector],Table3[[#This Row],[Sub-Sector]],Table2[% Away From Current Week Low],"&gt;=0.05")/Table3[[#This Row],[Count]]</f>
        <v>0.33333333333333331</v>
      </c>
      <c r="M19" s="1">
        <f>COUNTIFS(Table2[Sub-Sector],Table3[[#This Row],[Sub-Sector]],Table2[% Away From Current Week High],"&lt;=0.05")/Table3[[#This Row],[Count]]</f>
        <v>0</v>
      </c>
      <c r="N19" s="1">
        <f>COUNTIFS(Table2[Sub-Sector],Table3[[#This Row],[Sub-Sector]],Table2[% Away From Current Month Low],"&gt;=0.05")/Table3[[#This Row],[Count]]</f>
        <v>0.33333333333333331</v>
      </c>
      <c r="O19" s="1">
        <f>COUNTIFS(Table2[Sub-Sector],Table3[[#This Row],[Sub-Sector]],Table2[% Away From Current Month High],"&lt;=0.05")/Table3[[#This Row],[Count]]</f>
        <v>0</v>
      </c>
      <c r="P19" s="1">
        <f>COUNTIFS(Table2[Sub-Sector],Table3[[#This Row],[Sub-Sector]],Table2[% Away From 52W High],"&lt;=10")/Table3[[#This Row],[Count]]</f>
        <v>0.33333333333333331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0.33333333333333331</v>
      </c>
      <c r="S19" s="1">
        <f>COUNTIFS(Table2[Sub-Sector],Table3[[#This Row],[Sub-Sector]],Table2[% Price above 50 EMA],"&gt;=0")/Table3[[#This Row],[Count]]</f>
        <v>0.66666666666666663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0.33333333333333331</v>
      </c>
      <c r="V19" s="1">
        <f>COUNTIFS(Table2[Sub-Sector],Table3[[#This Row],[Sub-Sector]],Table2[Sharpe Ratio],"&gt;=0.10")/Table3[[#This Row],[Count]]</f>
        <v>0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262</v>
      </c>
      <c r="X19">
        <f>_xlfn.RANK.AVG(Table3[[#This Row],[Score]],Table3[Score],1)</f>
        <v>19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143.5</v>
      </c>
      <c r="Z19">
        <f>_xlfn.RANK.AVG(Table3[[#This Row],[Score 2 ]],Table3[[Score 2 ]],1)</f>
        <v>18</v>
      </c>
    </row>
    <row r="20" spans="1:26" x14ac:dyDescent="0.3">
      <c r="A20" t="s">
        <v>489</v>
      </c>
      <c r="B20">
        <f>COUNTIFS(Table2[Sub-Sector],Table3[[#This Row],[Sub-Sector]])</f>
        <v>4</v>
      </c>
      <c r="C20" s="1">
        <f>COUNTIFS(Table2[Sub-Sector],Table3[[#This Row],[Sub-Sector]],Table2[Uptrend],"Uptrend")/Table3[[#This Row],[Count]]</f>
        <v>0.75</v>
      </c>
      <c r="D20" s="1">
        <f>COUNTIFS(Table2[Sub-Sector],Table3[[#This Row],[Sub-Sector]],Table2[1W Return vs Nifty],"&gt;=5")/Table3[[#This Row],[Count]]</f>
        <v>0.5</v>
      </c>
      <c r="E20" s="1">
        <f>COUNTIFS(Table2[Sub-Sector],Table3[[#This Row],[Sub-Sector]],Table2[1M Return vs Nifty],"&gt;=5")/Table3[[#This Row],[Count]]</f>
        <v>0.5</v>
      </c>
      <c r="F20" s="1">
        <f>COUNTIFS(Table2[Sub-Sector],Table3[[#This Row],[Sub-Sector]],Table2[6M Return vs Nifty],"&gt;=10")/Table3[[#This Row],[Count]]</f>
        <v>0.75</v>
      </c>
      <c r="G20" s="1">
        <f>COUNTIFS(Table2[Sub-Sector],Table3[[#This Row],[Sub-Sector]],Table2[1Y Return vs Nifty],"&gt;=10")/Table3[[#This Row],[Count]]</f>
        <v>0.75</v>
      </c>
      <c r="H20" s="1">
        <f>COUNTIFS(Table2[Sub-Sector],Table3[[#This Row],[Sub-Sector]],Table2[RSI Exponential â€“ 14D],"&gt;=50")/Table3[[#This Row],[Count]]</f>
        <v>0.5</v>
      </c>
      <c r="I20" s="1">
        <f>COUNTIFS(Table2[Sub-Sector],Table3[[#This Row],[Sub-Sector]],Table2[Relative Volume],"&gt;=1")/Table3[[#This Row],[Count]]</f>
        <v>0.25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0.25</v>
      </c>
      <c r="M20" s="1">
        <f>COUNTIFS(Table2[Sub-Sector],Table3[[#This Row],[Sub-Sector]],Table2[% Away From Current Week High],"&lt;=0.05")/Table3[[#This Row],[Count]]</f>
        <v>0.5</v>
      </c>
      <c r="N20" s="1">
        <f>COUNTIFS(Table2[Sub-Sector],Table3[[#This Row],[Sub-Sector]],Table2[% Away From Current Month Low],"&gt;=0.05")/Table3[[#This Row],[Count]]</f>
        <v>0.75</v>
      </c>
      <c r="O20" s="1">
        <f>COUNTIFS(Table2[Sub-Sector],Table3[[#This Row],[Sub-Sector]],Table2[% Away From Current Month High],"&lt;=0.05")/Table3[[#This Row],[Count]]</f>
        <v>0.25</v>
      </c>
      <c r="P20" s="1">
        <f>COUNTIFS(Table2[Sub-Sector],Table3[[#This Row],[Sub-Sector]],Table2[% Away From 52W High],"&lt;=10")/Table3[[#This Row],[Count]]</f>
        <v>0.5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0.5</v>
      </c>
      <c r="S20" s="1">
        <f>COUNTIFS(Table2[Sub-Sector],Table3[[#This Row],[Sub-Sector]],Table2[% Price above 50 EMA],"&gt;=0")/Table3[[#This Row],[Count]]</f>
        <v>0.75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0.5</v>
      </c>
      <c r="V20" s="1">
        <f>COUNTIFS(Table2[Sub-Sector],Table3[[#This Row],[Sub-Sector]],Table2[Sharpe Ratio],"&gt;=0.10")/Table3[[#This Row],[Count]]</f>
        <v>0.5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222.5</v>
      </c>
      <c r="X20">
        <f>_xlfn.RANK.AVG(Table3[[#This Row],[Score]],Table3[Score],1)</f>
        <v>7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144.5</v>
      </c>
      <c r="Z20">
        <f>_xlfn.RANK.AVG(Table3[[#This Row],[Score 2 ]],Table3[[Score 2 ]],1)</f>
        <v>19</v>
      </c>
    </row>
    <row r="21" spans="1:26" x14ac:dyDescent="0.3">
      <c r="A21" t="s">
        <v>51</v>
      </c>
      <c r="B21">
        <f>COUNTIFS(Table2[Sub-Sector],Table3[[#This Row],[Sub-Sector]])</f>
        <v>43</v>
      </c>
      <c r="C21" s="1">
        <f>COUNTIFS(Table2[Sub-Sector],Table3[[#This Row],[Sub-Sector]],Table2[Uptrend],"Uptrend")/Table3[[#This Row],[Count]]</f>
        <v>0.88372093023255816</v>
      </c>
      <c r="D21" s="1">
        <f>COUNTIFS(Table2[Sub-Sector],Table3[[#This Row],[Sub-Sector]],Table2[1W Return vs Nifty],"&gt;=5")/Table3[[#This Row],[Count]]</f>
        <v>0.32558139534883723</v>
      </c>
      <c r="E21" s="1">
        <f>COUNTIFS(Table2[Sub-Sector],Table3[[#This Row],[Sub-Sector]],Table2[1M Return vs Nifty],"&gt;=5")/Table3[[#This Row],[Count]]</f>
        <v>0.55813953488372092</v>
      </c>
      <c r="F21" s="1">
        <f>COUNTIFS(Table2[Sub-Sector],Table3[[#This Row],[Sub-Sector]],Table2[6M Return vs Nifty],"&gt;=10")/Table3[[#This Row],[Count]]</f>
        <v>0.46511627906976744</v>
      </c>
      <c r="G21" s="1">
        <f>COUNTIFS(Table2[Sub-Sector],Table3[[#This Row],[Sub-Sector]],Table2[1Y Return vs Nifty],"&gt;=10")/Table3[[#This Row],[Count]]</f>
        <v>0.69767441860465118</v>
      </c>
      <c r="H21" s="1">
        <f>COUNTIFS(Table2[Sub-Sector],Table3[[#This Row],[Sub-Sector]],Table2[RSI Exponential â€“ 14D],"&gt;=50")/Table3[[#This Row],[Count]]</f>
        <v>0.65116279069767447</v>
      </c>
      <c r="I21" s="1">
        <f>COUNTIFS(Table2[Sub-Sector],Table3[[#This Row],[Sub-Sector]],Table2[Relative Volume],"&gt;=1")/Table3[[#This Row],[Count]]</f>
        <v>0.53488372093023251</v>
      </c>
      <c r="J21" s="1">
        <f>COUNTIFS(Table2[Sub-Sector],Table3[[#This Row],[Sub-Sector]],Table2[% Away From Day Low],"&gt;=0.05")/Table3[[#This Row],[Count]]</f>
        <v>2.3255813953488372E-2</v>
      </c>
      <c r="K21" s="1">
        <f>COUNTIFS(Table2[Sub-Sector],Table3[[#This Row],[Sub-Sector]],Table2[% Away From Day High],"&lt;=0.05")/Table3[[#This Row],[Count]]</f>
        <v>0.97674418604651159</v>
      </c>
      <c r="L21" s="1">
        <f>COUNTIFS(Table2[Sub-Sector],Table3[[#This Row],[Sub-Sector]],Table2[% Away From Current Week Low],"&gt;=0.05")/Table3[[#This Row],[Count]]</f>
        <v>0.18604651162790697</v>
      </c>
      <c r="M21" s="1">
        <f>COUNTIFS(Table2[Sub-Sector],Table3[[#This Row],[Sub-Sector]],Table2[% Away From Current Week High],"&lt;=0.05")/Table3[[#This Row],[Count]]</f>
        <v>0.69767441860465118</v>
      </c>
      <c r="N21" s="1">
        <f>COUNTIFS(Table2[Sub-Sector],Table3[[#This Row],[Sub-Sector]],Table2[% Away From Current Month Low],"&gt;=0.05")/Table3[[#This Row],[Count]]</f>
        <v>0.62790697674418605</v>
      </c>
      <c r="O21" s="1">
        <f>COUNTIFS(Table2[Sub-Sector],Table3[[#This Row],[Sub-Sector]],Table2[% Away From Current Month High],"&lt;=0.05")/Table3[[#This Row],[Count]]</f>
        <v>0.48837209302325579</v>
      </c>
      <c r="P21" s="1">
        <f>COUNTIFS(Table2[Sub-Sector],Table3[[#This Row],[Sub-Sector]],Table2[% Away From 52W High],"&lt;=10")/Table3[[#This Row],[Count]]</f>
        <v>0.60465116279069764</v>
      </c>
      <c r="Q21" s="1">
        <f>COUNTIFS(Table2[Sub-Sector],Table3[[#This Row],[Sub-Sector]],Table2[% Away From 52W Low],"&gt;=10")/Table3[[#This Row],[Count]]</f>
        <v>0.97674418604651159</v>
      </c>
      <c r="R21" s="1">
        <f>COUNTIFS(Table2[Sub-Sector],Table3[[#This Row],[Sub-Sector]],Table2[% Price above 20 EMA],"&gt;=0")/Table3[[#This Row],[Count]]</f>
        <v>0.67441860465116277</v>
      </c>
      <c r="S21" s="1">
        <f>COUNTIFS(Table2[Sub-Sector],Table3[[#This Row],[Sub-Sector]],Table2[% Price above 50 EMA],"&gt;=0")/Table3[[#This Row],[Count]]</f>
        <v>0.7441860465116279</v>
      </c>
      <c r="T21" s="1">
        <f>COUNTIFS(Table2[Sub-Sector],Table3[[#This Row],[Sub-Sector]],Table2[% Price above 200 EMA],"&gt;=0")/Table3[[#This Row],[Count]]</f>
        <v>0.93023255813953487</v>
      </c>
      <c r="U21" s="1">
        <f>COUNTIFS(Table2[Sub-Sector],Table3[[#This Row],[Sub-Sector]],Table2[Rate of Change - Zone],"Positive")/Table3[[#This Row],[Count]]</f>
        <v>0.65116279069767447</v>
      </c>
      <c r="V21" s="1">
        <f>COUNTIFS(Table2[Sub-Sector],Table3[[#This Row],[Sub-Sector]],Table2[Sharpe Ratio],"&gt;=0.10")/Table3[[#This Row],[Count]]</f>
        <v>9.3023255813953487E-2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223</v>
      </c>
      <c r="X21">
        <f>_xlfn.RANK.AVG(Table3[[#This Row],[Score]],Table3[Score],1)</f>
        <v>8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</v>
      </c>
      <c r="Z21">
        <f>_xlfn.RANK.AVG(Table3[[#This Row],[Score 2 ]],Table3[[Score 2 ]],1)</f>
        <v>20</v>
      </c>
    </row>
    <row r="22" spans="1:26" x14ac:dyDescent="0.3">
      <c r="A22" t="s">
        <v>1376</v>
      </c>
      <c r="B22">
        <f>COUNTIFS(Table2[Sub-Sector],Table3[[#This Row],[Sub-Sector]])</f>
        <v>3</v>
      </c>
      <c r="C22" s="1">
        <f>COUNTIFS(Table2[Sub-Sector],Table3[[#This Row],[Sub-Sector]],Table2[Uptrend],"Uptrend")/Table3[[#This Row],[Count]]</f>
        <v>1</v>
      </c>
      <c r="D22" s="1">
        <f>COUNTIFS(Table2[Sub-Sector],Table3[[#This Row],[Sub-Sector]],Table2[1W Return vs Nifty],"&gt;=5")/Table3[[#This Row],[Count]]</f>
        <v>0.33333333333333331</v>
      </c>
      <c r="E22" s="1">
        <f>COUNTIFS(Table2[Sub-Sector],Table3[[#This Row],[Sub-Sector]],Table2[1M Return vs Nifty],"&gt;=5")/Table3[[#This Row],[Count]]</f>
        <v>0</v>
      </c>
      <c r="F22" s="1">
        <f>COUNTIFS(Table2[Sub-Sector],Table3[[#This Row],[Sub-Sector]],Table2[6M Return vs Nifty],"&gt;=10")/Table3[[#This Row],[Count]]</f>
        <v>0.66666666666666663</v>
      </c>
      <c r="G22" s="1">
        <f>COUNTIFS(Table2[Sub-Sector],Table3[[#This Row],[Sub-Sector]],Table2[1Y Return vs Nifty],"&gt;=10")/Table3[[#This Row],[Count]]</f>
        <v>0.33333333333333331</v>
      </c>
      <c r="H22" s="1">
        <f>COUNTIFS(Table2[Sub-Sector],Table3[[#This Row],[Sub-Sector]],Table2[RSI Exponential â€“ 14D],"&gt;=50")/Table3[[#This Row],[Count]]</f>
        <v>0.66666666666666663</v>
      </c>
      <c r="I22" s="1">
        <f>COUNTIFS(Table2[Sub-Sector],Table3[[#This Row],[Sub-Sector]],Table2[Relative Volume],"&gt;=1")/Table3[[#This Row],[Count]]</f>
        <v>0.66666666666666663</v>
      </c>
      <c r="J22" s="1">
        <f>COUNTIFS(Table2[Sub-Sector],Table3[[#This Row],[Sub-Sector]],Table2[% Away From Day Low],"&gt;=0.05")/Table3[[#This Row],[Count]]</f>
        <v>0.66666666666666663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1</v>
      </c>
      <c r="M22" s="1">
        <f>COUNTIFS(Table2[Sub-Sector],Table3[[#This Row],[Sub-Sector]],Table2[% Away From Current Week High],"&lt;=0.05")/Table3[[#This Row],[Count]]</f>
        <v>0.66666666666666663</v>
      </c>
      <c r="N22" s="1">
        <f>COUNTIFS(Table2[Sub-Sector],Table3[[#This Row],[Sub-Sector]],Table2[% Away From Current Month Low],"&gt;=0.05")/Table3[[#This Row],[Count]]</f>
        <v>1</v>
      </c>
      <c r="O22" s="1">
        <f>COUNTIFS(Table2[Sub-Sector],Table3[[#This Row],[Sub-Sector]],Table2[% Away From Current Month High],"&lt;=0.05")/Table3[[#This Row],[Count]]</f>
        <v>0.66666666666666663</v>
      </c>
      <c r="P22" s="1">
        <f>COUNTIFS(Table2[Sub-Sector],Table3[[#This Row],[Sub-Sector]],Table2[% Away From 52W High],"&lt;=10")/Table3[[#This Row],[Count]]</f>
        <v>0.66666666666666663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1</v>
      </c>
      <c r="S22" s="1">
        <f>COUNTIFS(Table2[Sub-Sector],Table3[[#This Row],[Sub-Sector]],Table2[% Price above 50 EMA],"&gt;=0")/Table3[[#This Row],[Count]]</f>
        <v>1</v>
      </c>
      <c r="T22" s="1">
        <f>COUNTIFS(Table2[Sub-Sector],Table3[[#This Row],[Sub-Sector]],Table2[% Price above 200 EMA],"&gt;=0")/Table3[[#This Row],[Count]]</f>
        <v>1</v>
      </c>
      <c r="U22" s="1">
        <f>COUNTIFS(Table2[Sub-Sector],Table3[[#This Row],[Sub-Sector]],Table2[Rate of Change - Zone],"Positive")/Table3[[#This Row],[Count]]</f>
        <v>0.66666666666666663</v>
      </c>
      <c r="V22" s="1">
        <f>COUNTIFS(Table2[Sub-Sector],Table3[[#This Row],[Sub-Sector]],Table2[Sharpe Ratio],"&gt;=0.10")/Table3[[#This Row],[Count]]</f>
        <v>0.33333333333333331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283.5</v>
      </c>
      <c r="X22">
        <f>_xlfn.RANK.AVG(Table3[[#This Row],[Score]],Table3[Score],1)</f>
        <v>25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</v>
      </c>
      <c r="Z22">
        <f>_xlfn.RANK.AVG(Table3[[#This Row],[Score 2 ]],Table3[[Score 2 ]],1)</f>
        <v>21</v>
      </c>
    </row>
    <row r="23" spans="1:26" x14ac:dyDescent="0.3">
      <c r="A23" t="s">
        <v>567</v>
      </c>
      <c r="B23">
        <f>COUNTIFS(Table2[Sub-Sector],Table3[[#This Row],[Sub-Sector]])</f>
        <v>4</v>
      </c>
      <c r="C23" s="1">
        <f>COUNTIFS(Table2[Sub-Sector],Table3[[#This Row],[Sub-Sector]],Table2[Uptrend],"Uptrend")/Table3[[#This Row],[Count]]</f>
        <v>0.25</v>
      </c>
      <c r="D23" s="1">
        <f>COUNTIFS(Table2[Sub-Sector],Table3[[#This Row],[Sub-Sector]],Table2[1W Return vs Nifty],"&gt;=5")/Table3[[#This Row],[Count]]</f>
        <v>0.25</v>
      </c>
      <c r="E23" s="1">
        <f>COUNTIFS(Table2[Sub-Sector],Table3[[#This Row],[Sub-Sector]],Table2[1M Return vs Nifty],"&gt;=5")/Table3[[#This Row],[Count]]</f>
        <v>0.5</v>
      </c>
      <c r="F23" s="1">
        <f>COUNTIFS(Table2[Sub-Sector],Table3[[#This Row],[Sub-Sector]],Table2[6M Return vs Nifty],"&gt;=10")/Table3[[#This Row],[Count]]</f>
        <v>0.5</v>
      </c>
      <c r="G23" s="1">
        <f>COUNTIFS(Table2[Sub-Sector],Table3[[#This Row],[Sub-Sector]],Table2[1Y Return vs Nifty],"&gt;=10")/Table3[[#This Row],[Count]]</f>
        <v>0.5</v>
      </c>
      <c r="H23" s="1">
        <f>COUNTIFS(Table2[Sub-Sector],Table3[[#This Row],[Sub-Sector]],Table2[RSI Exponential â€“ 14D],"&gt;=50")/Table3[[#This Row],[Count]]</f>
        <v>0.5</v>
      </c>
      <c r="I23" s="1">
        <f>COUNTIFS(Table2[Sub-Sector],Table3[[#This Row],[Sub-Sector]],Table2[Relative Volume],"&gt;=1")/Table3[[#This Row],[Count]]</f>
        <v>0.75</v>
      </c>
      <c r="J23" s="1">
        <f>COUNTIFS(Table2[Sub-Sector],Table3[[#This Row],[Sub-Sector]],Table2[% Away From Day Low],"&gt;=0.05")/Table3[[#This Row],[Count]]</f>
        <v>0.25</v>
      </c>
      <c r="K23" s="1">
        <f>COUNTIFS(Table2[Sub-Sector],Table3[[#This Row],[Sub-Sector]],Table2[% Away From Day High],"&lt;=0.05")/Table3[[#This Row],[Count]]</f>
        <v>0.75</v>
      </c>
      <c r="L23" s="1">
        <f>COUNTIFS(Table2[Sub-Sector],Table3[[#This Row],[Sub-Sector]],Table2[% Away From Current Week Low],"&gt;=0.05")/Table3[[#This Row],[Count]]</f>
        <v>0.25</v>
      </c>
      <c r="M23" s="1">
        <f>COUNTIFS(Table2[Sub-Sector],Table3[[#This Row],[Sub-Sector]],Table2[% Away From Current Week High],"&lt;=0.05")/Table3[[#This Row],[Count]]</f>
        <v>0.25</v>
      </c>
      <c r="N23" s="1">
        <f>COUNTIFS(Table2[Sub-Sector],Table3[[#This Row],[Sub-Sector]],Table2[% Away From Current Month Low],"&gt;=0.05")/Table3[[#This Row],[Count]]</f>
        <v>0.5</v>
      </c>
      <c r="O23" s="1">
        <f>COUNTIFS(Table2[Sub-Sector],Table3[[#This Row],[Sub-Sector]],Table2[% Away From Current Month High],"&lt;=0.05")/Table3[[#This Row],[Count]]</f>
        <v>0.25</v>
      </c>
      <c r="P23" s="1">
        <f>COUNTIFS(Table2[Sub-Sector],Table3[[#This Row],[Sub-Sector]],Table2[% Away From 52W High],"&lt;=10")/Table3[[#This Row],[Count]]</f>
        <v>0.25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0.5</v>
      </c>
      <c r="S23" s="1">
        <f>COUNTIFS(Table2[Sub-Sector],Table3[[#This Row],[Sub-Sector]],Table2[% Price above 50 EMA],"&gt;=0")/Table3[[#This Row],[Count]]</f>
        <v>0.5</v>
      </c>
      <c r="T23" s="1">
        <f>COUNTIFS(Table2[Sub-Sector],Table3[[#This Row],[Sub-Sector]],Table2[% Price above 200 EMA],"&gt;=0")/Table3[[#This Row],[Count]]</f>
        <v>0.75</v>
      </c>
      <c r="U23" s="1">
        <f>COUNTIFS(Table2[Sub-Sector],Table3[[#This Row],[Sub-Sector]],Table2[Rate of Change - Zone],"Positive")/Table3[[#This Row],[Count]]</f>
        <v>0.5</v>
      </c>
      <c r="V23" s="1">
        <f>COUNTIFS(Table2[Sub-Sector],Table3[[#This Row],[Sub-Sector]],Table2[Sharpe Ratio],"&gt;=0.10")/Table3[[#This Row],[Count]]</f>
        <v>0.25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</v>
      </c>
      <c r="X23">
        <f>_xlfn.RANK.AVG(Table3[[#This Row],[Score]],Table3[Score],1)</f>
        <v>30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</v>
      </c>
      <c r="Z23">
        <f>_xlfn.RANK.AVG(Table3[[#This Row],[Score 2 ]],Table3[[Score 2 ]],1)</f>
        <v>22</v>
      </c>
    </row>
    <row r="24" spans="1:26" x14ac:dyDescent="0.3">
      <c r="A24" t="s">
        <v>191</v>
      </c>
      <c r="B24">
        <f>COUNTIFS(Table2[Sub-Sector],Table3[[#This Row],[Sub-Sector]])</f>
        <v>3</v>
      </c>
      <c r="C24" s="1">
        <f>COUNTIFS(Table2[Sub-Sector],Table3[[#This Row],[Sub-Sector]],Table2[Uptrend],"Uptrend")/Table3[[#This Row],[Count]]</f>
        <v>1</v>
      </c>
      <c r="D24" s="1">
        <f>COUNTIFS(Table2[Sub-Sector],Table3[[#This Row],[Sub-Sector]],Table2[1W Return vs Nifty],"&gt;=5")/Table3[[#This Row],[Count]]</f>
        <v>0.33333333333333331</v>
      </c>
      <c r="E24" s="1">
        <f>COUNTIFS(Table2[Sub-Sector],Table3[[#This Row],[Sub-Sector]],Table2[1M Return vs Nifty],"&gt;=5")/Table3[[#This Row],[Count]]</f>
        <v>0.66666666666666663</v>
      </c>
      <c r="F24" s="1">
        <f>COUNTIFS(Table2[Sub-Sector],Table3[[#This Row],[Sub-Sector]],Table2[6M Return vs Nifty],"&gt;=10")/Table3[[#This Row],[Count]]</f>
        <v>0.33333333333333331</v>
      </c>
      <c r="G24" s="1">
        <f>COUNTIFS(Table2[Sub-Sector],Table3[[#This Row],[Sub-Sector]],Table2[1Y Return vs Nifty],"&gt;=10")/Table3[[#This Row],[Count]]</f>
        <v>0.66666666666666663</v>
      </c>
      <c r="H24" s="1">
        <f>COUNTIFS(Table2[Sub-Sector],Table3[[#This Row],[Sub-Sector]],Table2[RSI Exponential â€“ 14D],"&gt;=50")/Table3[[#This Row],[Count]]</f>
        <v>0.66666666666666663</v>
      </c>
      <c r="I24" s="1">
        <f>COUNTIFS(Table2[Sub-Sector],Table3[[#This Row],[Sub-Sector]],Table2[Relative Volume],"&gt;=1")/Table3[[#This Row],[Count]]</f>
        <v>0.66666666666666663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0.33333333333333331</v>
      </c>
      <c r="M24" s="1">
        <f>COUNTIFS(Table2[Sub-Sector],Table3[[#This Row],[Sub-Sector]],Table2[% Away From Current Week High],"&lt;=0.05")/Table3[[#This Row],[Count]]</f>
        <v>0.66666666666666663</v>
      </c>
      <c r="N24" s="1">
        <f>COUNTIFS(Table2[Sub-Sector],Table3[[#This Row],[Sub-Sector]],Table2[% Away From Current Month Low],"&gt;=0.05")/Table3[[#This Row],[Count]]</f>
        <v>0.66666666666666663</v>
      </c>
      <c r="O24" s="1">
        <f>COUNTIFS(Table2[Sub-Sector],Table3[[#This Row],[Sub-Sector]],Table2[% Away From Current Month High],"&lt;=0.05")/Table3[[#This Row],[Count]]</f>
        <v>0</v>
      </c>
      <c r="P24" s="1">
        <f>COUNTIFS(Table2[Sub-Sector],Table3[[#This Row],[Sub-Sector]],Table2[% Away From 52W High],"&lt;=10")/Table3[[#This Row],[Count]]</f>
        <v>0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0.66666666666666663</v>
      </c>
      <c r="S24" s="1">
        <f>COUNTIFS(Table2[Sub-Sector],Table3[[#This Row],[Sub-Sector]],Table2[% Price above 50 EMA],"&gt;=0")/Table3[[#This Row],[Count]]</f>
        <v>0.66666666666666663</v>
      </c>
      <c r="T24" s="1">
        <f>COUNTIFS(Table2[Sub-Sector],Table3[[#This Row],[Sub-Sector]],Table2[% Price above 200 EMA],"&gt;=0")/Table3[[#This Row],[Count]]</f>
        <v>1</v>
      </c>
      <c r="U24" s="1">
        <f>COUNTIFS(Table2[Sub-Sector],Table3[[#This Row],[Sub-Sector]],Table2[Rate of Change - Zone],"Positive")/Table3[[#This Row],[Count]]</f>
        <v>0.66666666666666663</v>
      </c>
      <c r="V24" s="1">
        <f>COUNTIFS(Table2[Sub-Sector],Table3[[#This Row],[Sub-Sector]],Table2[Sharpe Ratio],"&gt;=0.10")/Table3[[#This Row],[Count]]</f>
        <v>0.66666666666666663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203.5</v>
      </c>
      <c r="X24">
        <f>_xlfn.RANK.AVG(Table3[[#This Row],[Score]],Table3[Score],1)</f>
        <v>5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152.5</v>
      </c>
      <c r="Z24">
        <f>_xlfn.RANK.AVG(Table3[[#This Row],[Score 2 ]],Table3[[Score 2 ]],1)</f>
        <v>23</v>
      </c>
    </row>
    <row r="25" spans="1:26" x14ac:dyDescent="0.3">
      <c r="A25" t="s">
        <v>130</v>
      </c>
      <c r="B25">
        <f>COUNTIFS(Table2[Sub-Sector],Table3[[#This Row],[Sub-Sector]])</f>
        <v>8</v>
      </c>
      <c r="C25" s="1">
        <f>COUNTIFS(Table2[Sub-Sector],Table3[[#This Row],[Sub-Sector]],Table2[Uptrend],"Uptrend")/Table3[[#This Row],[Count]]</f>
        <v>0.75</v>
      </c>
      <c r="D25" s="1">
        <f>COUNTIFS(Table2[Sub-Sector],Table3[[#This Row],[Sub-Sector]],Table2[1W Return vs Nifty],"&gt;=5")/Table3[[#This Row],[Count]]</f>
        <v>0.125</v>
      </c>
      <c r="E25" s="1">
        <f>COUNTIFS(Table2[Sub-Sector],Table3[[#This Row],[Sub-Sector]],Table2[1M Return vs Nifty],"&gt;=5")/Table3[[#This Row],[Count]]</f>
        <v>0.25</v>
      </c>
      <c r="F25" s="1">
        <f>COUNTIFS(Table2[Sub-Sector],Table3[[#This Row],[Sub-Sector]],Table2[6M Return vs Nifty],"&gt;=10")/Table3[[#This Row],[Count]]</f>
        <v>0.625</v>
      </c>
      <c r="G25" s="1">
        <f>COUNTIFS(Table2[Sub-Sector],Table3[[#This Row],[Sub-Sector]],Table2[1Y Return vs Nifty],"&gt;=10")/Table3[[#This Row],[Count]]</f>
        <v>0.75</v>
      </c>
      <c r="H25" s="1">
        <f>COUNTIFS(Table2[Sub-Sector],Table3[[#This Row],[Sub-Sector]],Table2[RSI Exponential â€“ 14D],"&gt;=50")/Table3[[#This Row],[Count]]</f>
        <v>0.375</v>
      </c>
      <c r="I25" s="1">
        <f>COUNTIFS(Table2[Sub-Sector],Table3[[#This Row],[Sub-Sector]],Table2[Relative Volume],"&gt;=1")/Table3[[#This Row],[Count]]</f>
        <v>0.375</v>
      </c>
      <c r="J25" s="1">
        <f>COUNTIFS(Table2[Sub-Sector],Table3[[#This Row],[Sub-Sector]],Table2[% Away From Day Low],"&gt;=0.05")/Table3[[#This Row],[Count]]</f>
        <v>0.125</v>
      </c>
      <c r="K25" s="1">
        <f>COUNTIFS(Table2[Sub-Sector],Table3[[#This Row],[Sub-Sector]],Table2[% Away From Day High],"&lt;=0.05")/Table3[[#This Row],[Count]]</f>
        <v>0.875</v>
      </c>
      <c r="L25" s="1">
        <f>COUNTIFS(Table2[Sub-Sector],Table3[[#This Row],[Sub-Sector]],Table2[% Away From Current Week Low],"&gt;=0.05")/Table3[[#This Row],[Count]]</f>
        <v>0.125</v>
      </c>
      <c r="M25" s="1">
        <f>COUNTIFS(Table2[Sub-Sector],Table3[[#This Row],[Sub-Sector]],Table2[% Away From Current Week High],"&lt;=0.05")/Table3[[#This Row],[Count]]</f>
        <v>0.5</v>
      </c>
      <c r="N25" s="1">
        <f>COUNTIFS(Table2[Sub-Sector],Table3[[#This Row],[Sub-Sector]],Table2[% Away From Current Month Low],"&gt;=0.05")/Table3[[#This Row],[Count]]</f>
        <v>0.5</v>
      </c>
      <c r="O25" s="1">
        <f>COUNTIFS(Table2[Sub-Sector],Table3[[#This Row],[Sub-Sector]],Table2[% Away From Current Month High],"&lt;=0.05")/Table3[[#This Row],[Count]]</f>
        <v>0.125</v>
      </c>
      <c r="P25" s="1">
        <f>COUNTIFS(Table2[Sub-Sector],Table3[[#This Row],[Sub-Sector]],Table2[% Away From 52W High],"&lt;=10")/Table3[[#This Row],[Count]]</f>
        <v>0.375</v>
      </c>
      <c r="Q25" s="1">
        <f>COUNTIFS(Table2[Sub-Sector],Table3[[#This Row],[Sub-Sector]],Table2[% Away From 52W Low],"&gt;=10")/Table3[[#This Row],[Count]]</f>
        <v>0.875</v>
      </c>
      <c r="R25" s="1">
        <f>COUNTIFS(Table2[Sub-Sector],Table3[[#This Row],[Sub-Sector]],Table2[% Price above 20 EMA],"&gt;=0")/Table3[[#This Row],[Count]]</f>
        <v>0.5</v>
      </c>
      <c r="S25" s="1">
        <f>COUNTIFS(Table2[Sub-Sector],Table3[[#This Row],[Sub-Sector]],Table2[% Price above 50 EMA],"&gt;=0")/Table3[[#This Row],[Count]]</f>
        <v>0.5</v>
      </c>
      <c r="T25" s="1">
        <f>COUNTIFS(Table2[Sub-Sector],Table3[[#This Row],[Sub-Sector]],Table2[% Price above 200 EMA],"&gt;=0")/Table3[[#This Row],[Count]]</f>
        <v>0.625</v>
      </c>
      <c r="U25" s="1">
        <f>COUNTIFS(Table2[Sub-Sector],Table3[[#This Row],[Sub-Sector]],Table2[Rate of Change - Zone],"Positive")/Table3[[#This Row],[Count]]</f>
        <v>0.375</v>
      </c>
      <c r="V25" s="1">
        <f>COUNTIFS(Table2[Sub-Sector],Table3[[#This Row],[Sub-Sector]],Table2[Sharpe Ratio],"&gt;=0.10")/Table3[[#This Row],[Count]]</f>
        <v>0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294</v>
      </c>
      <c r="X25">
        <f>_xlfn.RANK.AVG(Table3[[#This Row],[Score]],Table3[Score],1)</f>
        <v>28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25">
        <f>_xlfn.RANK.AVG(Table3[[#This Row],[Score 2 ]],Table3[[Score 2 ]],1)</f>
        <v>24</v>
      </c>
    </row>
    <row r="26" spans="1:26" x14ac:dyDescent="0.3">
      <c r="A26" t="s">
        <v>707</v>
      </c>
      <c r="B26">
        <f>COUNTIFS(Table2[Sub-Sector],Table3[[#This Row],[Sub-Sector]])</f>
        <v>5</v>
      </c>
      <c r="C26" s="1">
        <f>COUNTIFS(Table2[Sub-Sector],Table3[[#This Row],[Sub-Sector]],Table2[Uptrend],"Uptrend")/Table3[[#This Row],[Count]]</f>
        <v>0.6</v>
      </c>
      <c r="D26" s="1">
        <f>COUNTIFS(Table2[Sub-Sector],Table3[[#This Row],[Sub-Sector]],Table2[1W Return vs Nifty],"&gt;=5")/Table3[[#This Row],[Count]]</f>
        <v>0.2</v>
      </c>
      <c r="E26" s="1">
        <f>COUNTIFS(Table2[Sub-Sector],Table3[[#This Row],[Sub-Sector]],Table2[1M Return vs Nifty],"&gt;=5")/Table3[[#This Row],[Count]]</f>
        <v>0</v>
      </c>
      <c r="F26" s="1">
        <f>COUNTIFS(Table2[Sub-Sector],Table3[[#This Row],[Sub-Sector]],Table2[6M Return vs Nifty],"&gt;=10")/Table3[[#This Row],[Count]]</f>
        <v>0.8</v>
      </c>
      <c r="G26" s="1">
        <f>COUNTIFS(Table2[Sub-Sector],Table3[[#This Row],[Sub-Sector]],Table2[1Y Return vs Nifty],"&gt;=10")/Table3[[#This Row],[Count]]</f>
        <v>1</v>
      </c>
      <c r="H26" s="1">
        <f>COUNTIFS(Table2[Sub-Sector],Table3[[#This Row],[Sub-Sector]],Table2[RSI Exponential â€“ 14D],"&gt;=50")/Table3[[#This Row],[Count]]</f>
        <v>0.2</v>
      </c>
      <c r="I26" s="1">
        <f>COUNTIFS(Table2[Sub-Sector],Table3[[#This Row],[Sub-Sector]],Table2[Relative Volume],"&gt;=1")/Table3[[#This Row],[Count]]</f>
        <v>0.2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0.6</v>
      </c>
      <c r="L26" s="1">
        <f>COUNTIFS(Table2[Sub-Sector],Table3[[#This Row],[Sub-Sector]],Table2[% Away From Current Week Low],"&gt;=0.05")/Table3[[#This Row],[Count]]</f>
        <v>0.2</v>
      </c>
      <c r="M26" s="1">
        <f>COUNTIFS(Table2[Sub-Sector],Table3[[#This Row],[Sub-Sector]],Table2[% Away From Current Week High],"&lt;=0.05")/Table3[[#This Row],[Count]]</f>
        <v>0.4</v>
      </c>
      <c r="N26" s="1">
        <f>COUNTIFS(Table2[Sub-Sector],Table3[[#This Row],[Sub-Sector]],Table2[% Away From Current Month Low],"&gt;=0.05")/Table3[[#This Row],[Count]]</f>
        <v>0.4</v>
      </c>
      <c r="O26" s="1">
        <f>COUNTIFS(Table2[Sub-Sector],Table3[[#This Row],[Sub-Sector]],Table2[% Away From Current Month High],"&lt;=0.05")/Table3[[#This Row],[Count]]</f>
        <v>0.2</v>
      </c>
      <c r="P26" s="1">
        <f>COUNTIFS(Table2[Sub-Sector],Table3[[#This Row],[Sub-Sector]],Table2[% Away From 52W High],"&lt;=10")/Table3[[#This Row],[Count]]</f>
        <v>0.2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0.2</v>
      </c>
      <c r="S26" s="1">
        <f>COUNTIFS(Table2[Sub-Sector],Table3[[#This Row],[Sub-Sector]],Table2[% Price above 50 EMA],"&gt;=0")/Table3[[#This Row],[Count]]</f>
        <v>0.4</v>
      </c>
      <c r="T26" s="1">
        <f>COUNTIFS(Table2[Sub-Sector],Table3[[#This Row],[Sub-Sector]],Table2[% Price above 200 EMA],"&gt;=0")/Table3[[#This Row],[Count]]</f>
        <v>1</v>
      </c>
      <c r="U26" s="1">
        <f>COUNTIFS(Table2[Sub-Sector],Table3[[#This Row],[Sub-Sector]],Table2[Rate of Change - Zone],"Positive")/Table3[[#This Row],[Count]]</f>
        <v>0.2</v>
      </c>
      <c r="V26" s="1">
        <f>COUNTIFS(Table2[Sub-Sector],Table3[[#This Row],[Sub-Sector]],Table2[Sharpe Ratio],"&gt;=0.10")/Table3[[#This Row],[Count]]</f>
        <v>1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355.5</v>
      </c>
      <c r="X26">
        <f>_xlfn.RANK.AVG(Table3[[#This Row],[Score]],Table3[Score],1)</f>
        <v>45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</v>
      </c>
      <c r="Z26">
        <f>_xlfn.RANK.AVG(Table3[[#This Row],[Score 2 ]],Table3[[Score 2 ]],1)</f>
        <v>25</v>
      </c>
    </row>
    <row r="27" spans="1:26" x14ac:dyDescent="0.3">
      <c r="A27" t="s">
        <v>653</v>
      </c>
      <c r="B27">
        <f>COUNTIFS(Table2[Sub-Sector],Table3[[#This Row],[Sub-Sector]])</f>
        <v>4</v>
      </c>
      <c r="C27" s="1">
        <f>COUNTIFS(Table2[Sub-Sector],Table3[[#This Row],[Sub-Sector]],Table2[Uptrend],"Uptrend")/Table3[[#This Row],[Count]]</f>
        <v>0.25</v>
      </c>
      <c r="D27" s="1">
        <f>COUNTIFS(Table2[Sub-Sector],Table3[[#This Row],[Sub-Sector]],Table2[1W Return vs Nifty],"&gt;=5")/Table3[[#This Row],[Count]]</f>
        <v>0.25</v>
      </c>
      <c r="E27" s="1">
        <f>COUNTIFS(Table2[Sub-Sector],Table3[[#This Row],[Sub-Sector]],Table2[1M Return vs Nifty],"&gt;=5")/Table3[[#This Row],[Count]]</f>
        <v>0.25</v>
      </c>
      <c r="F27" s="1">
        <f>COUNTIFS(Table2[Sub-Sector],Table3[[#This Row],[Sub-Sector]],Table2[6M Return vs Nifty],"&gt;=10")/Table3[[#This Row],[Count]]</f>
        <v>0.5</v>
      </c>
      <c r="G27" s="1">
        <f>COUNTIFS(Table2[Sub-Sector],Table3[[#This Row],[Sub-Sector]],Table2[1Y Return vs Nifty],"&gt;=10")/Table3[[#This Row],[Count]]</f>
        <v>0.75</v>
      </c>
      <c r="H27" s="1">
        <f>COUNTIFS(Table2[Sub-Sector],Table3[[#This Row],[Sub-Sector]],Table2[RSI Exponential â€“ 14D],"&gt;=50")/Table3[[#This Row],[Count]]</f>
        <v>0</v>
      </c>
      <c r="I27" s="1">
        <f>COUNTIFS(Table2[Sub-Sector],Table3[[#This Row],[Sub-Sector]],Table2[Relative Volume],"&gt;=1")/Table3[[#This Row],[Count]]</f>
        <v>0.5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</v>
      </c>
      <c r="M27" s="1">
        <f>COUNTIFS(Table2[Sub-Sector],Table3[[#This Row],[Sub-Sector]],Table2[% Away From Current Week High],"&lt;=0.05")/Table3[[#This Row],[Count]]</f>
        <v>0.25</v>
      </c>
      <c r="N27" s="1">
        <f>COUNTIFS(Table2[Sub-Sector],Table3[[#This Row],[Sub-Sector]],Table2[% Away From Current Month Low],"&gt;=0.05")/Table3[[#This Row],[Count]]</f>
        <v>0.5</v>
      </c>
      <c r="O27" s="1">
        <f>COUNTIFS(Table2[Sub-Sector],Table3[[#This Row],[Sub-Sector]],Table2[% Away From Current Month High],"&lt;=0.05")/Table3[[#This Row],[Count]]</f>
        <v>0</v>
      </c>
      <c r="P27" s="1">
        <f>COUNTIFS(Table2[Sub-Sector],Table3[[#This Row],[Sub-Sector]],Table2[% Away From 52W High],"&lt;=10")/Table3[[#This Row],[Count]]</f>
        <v>0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0.25</v>
      </c>
      <c r="S27" s="1">
        <f>COUNTIFS(Table2[Sub-Sector],Table3[[#This Row],[Sub-Sector]],Table2[% Price above 50 EMA],"&gt;=0")/Table3[[#This Row],[Count]]</f>
        <v>0.25</v>
      </c>
      <c r="T27" s="1">
        <f>COUNTIFS(Table2[Sub-Sector],Table3[[#This Row],[Sub-Sector]],Table2[% Price above 200 EMA],"&gt;=0")/Table3[[#This Row],[Count]]</f>
        <v>0.75</v>
      </c>
      <c r="U27" s="1">
        <f>COUNTIFS(Table2[Sub-Sector],Table3[[#This Row],[Sub-Sector]],Table2[Rate of Change - Zone],"Positive")/Table3[[#This Row],[Count]]</f>
        <v>0.25</v>
      </c>
      <c r="V27" s="1">
        <f>COUNTIFS(Table2[Sub-Sector],Table3[[#This Row],[Sub-Sector]],Table2[Sharpe Ratio],"&gt;=0.10")/Table3[[#This Row],[Count]]</f>
        <v>0.25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351.5</v>
      </c>
      <c r="X27">
        <f>_xlfn.RANK.AVG(Table3[[#This Row],[Score]],Table3[Score],1)</f>
        <v>44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</v>
      </c>
      <c r="Z27">
        <f>_xlfn.RANK.AVG(Table3[[#This Row],[Score 2 ]],Table3[[Score 2 ]],1)</f>
        <v>26</v>
      </c>
    </row>
    <row r="28" spans="1:26" x14ac:dyDescent="0.3">
      <c r="A28" t="s">
        <v>900</v>
      </c>
      <c r="B28">
        <f>COUNTIFS(Table2[Sub-Sector],Table3[[#This Row],[Sub-Sector]])</f>
        <v>3</v>
      </c>
      <c r="C28" s="1">
        <f>COUNTIFS(Table2[Sub-Sector],Table3[[#This Row],[Sub-Sector]],Table2[Uptrend],"Uptrend")/Table3[[#This Row],[Count]]</f>
        <v>0.66666666666666663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0.66666666666666663</v>
      </c>
      <c r="F28" s="1">
        <f>COUNTIFS(Table2[Sub-Sector],Table3[[#This Row],[Sub-Sector]],Table2[6M Return vs Nifty],"&gt;=10")/Table3[[#This Row],[Count]]</f>
        <v>0.33333333333333331</v>
      </c>
      <c r="G28" s="1">
        <f>COUNTIFS(Table2[Sub-Sector],Table3[[#This Row],[Sub-Sector]],Table2[1Y Return vs Nifty],"&gt;=10")/Table3[[#This Row],[Count]]</f>
        <v>0.33333333333333331</v>
      </c>
      <c r="H28" s="1">
        <f>COUNTIFS(Table2[Sub-Sector],Table3[[#This Row],[Sub-Sector]],Table2[RSI Exponential â€“ 14D],"&gt;=50")/Table3[[#This Row],[Count]]</f>
        <v>0.66666666666666663</v>
      </c>
      <c r="I28" s="1">
        <f>COUNTIFS(Table2[Sub-Sector],Table3[[#This Row],[Sub-Sector]],Table2[Relative Volume],"&gt;=1")/Table3[[#This Row],[Count]]</f>
        <v>1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0.66666666666666663</v>
      </c>
      <c r="N28" s="1">
        <f>COUNTIFS(Table2[Sub-Sector],Table3[[#This Row],[Sub-Sector]],Table2[% Away From Current Month Low],"&gt;=0.05")/Table3[[#This Row],[Count]]</f>
        <v>0.66666666666666663</v>
      </c>
      <c r="O28" s="1">
        <f>COUNTIFS(Table2[Sub-Sector],Table3[[#This Row],[Sub-Sector]],Table2[% Away From Current Month High],"&lt;=0.05")/Table3[[#This Row],[Count]]</f>
        <v>0.33333333333333331</v>
      </c>
      <c r="P28" s="1">
        <f>COUNTIFS(Table2[Sub-Sector],Table3[[#This Row],[Sub-Sector]],Table2[% Away From 52W High],"&lt;=10")/Table3[[#This Row],[Count]]</f>
        <v>0.33333333333333331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1</v>
      </c>
      <c r="S28" s="1">
        <f>COUNTIFS(Table2[Sub-Sector],Table3[[#This Row],[Sub-Sector]],Table2[% Price above 50 EMA],"&gt;=0")/Table3[[#This Row],[Count]]</f>
        <v>1</v>
      </c>
      <c r="T28" s="1">
        <f>COUNTIFS(Table2[Sub-Sector],Table3[[#This Row],[Sub-Sector]],Table2[% Price above 200 EMA],"&gt;=0")/Table3[[#This Row],[Count]]</f>
        <v>1</v>
      </c>
      <c r="U28" s="1">
        <f>COUNTIFS(Table2[Sub-Sector],Table3[[#This Row],[Sub-Sector]],Table2[Rate of Change - Zone],"Positive")/Table3[[#This Row],[Count]]</f>
        <v>1</v>
      </c>
      <c r="V28" s="1">
        <f>COUNTIFS(Table2[Sub-Sector],Table3[[#This Row],[Sub-Sector]],Table2[Sharpe Ratio],"&gt;=0.10")/Table3[[#This Row],[Count]]</f>
        <v>0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</v>
      </c>
      <c r="X28">
        <f>_xlfn.RANK.AVG(Table3[[#This Row],[Score]],Table3[Score],1)</f>
        <v>36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170.5</v>
      </c>
      <c r="Z28">
        <f>_xlfn.RANK.AVG(Table3[[#This Row],[Score 2 ]],Table3[[Score 2 ]],1)</f>
        <v>27</v>
      </c>
    </row>
    <row r="29" spans="1:26" x14ac:dyDescent="0.3">
      <c r="A29" t="s">
        <v>77</v>
      </c>
      <c r="B29">
        <f>COUNTIFS(Table2[Sub-Sector],Table3[[#This Row],[Sub-Sector]])</f>
        <v>3</v>
      </c>
      <c r="C29" s="1">
        <f>COUNTIFS(Table2[Sub-Sector],Table3[[#This Row],[Sub-Sector]],Table2[Uptrend],"Uptrend")/Table3[[#This Row],[Count]]</f>
        <v>0.66666666666666663</v>
      </c>
      <c r="D29" s="1">
        <f>COUNTIFS(Table2[Sub-Sector],Table3[[#This Row],[Sub-Sector]],Table2[1W Return vs Nifty],"&gt;=5")/Table3[[#This Row],[Count]]</f>
        <v>0.66666666666666663</v>
      </c>
      <c r="E29" s="1">
        <f>COUNTIFS(Table2[Sub-Sector],Table3[[#This Row],[Sub-Sector]],Table2[1M Return vs Nifty],"&gt;=5")/Table3[[#This Row],[Count]]</f>
        <v>0.33333333333333331</v>
      </c>
      <c r="F29" s="1">
        <f>COUNTIFS(Table2[Sub-Sector],Table3[[#This Row],[Sub-Sector]],Table2[6M Return vs Nifty],"&gt;=10")/Table3[[#This Row],[Count]]</f>
        <v>0.66666666666666663</v>
      </c>
      <c r="G29" s="1">
        <f>COUNTIFS(Table2[Sub-Sector],Table3[[#This Row],[Sub-Sector]],Table2[1Y Return vs Nifty],"&gt;=10")/Table3[[#This Row],[Count]]</f>
        <v>0.66666666666666663</v>
      </c>
      <c r="H29" s="1">
        <f>COUNTIFS(Table2[Sub-Sector],Table3[[#This Row],[Sub-Sector]],Table2[RSI Exponential â€“ 14D],"&gt;=50")/Table3[[#This Row],[Count]]</f>
        <v>0.33333333333333331</v>
      </c>
      <c r="I29" s="1">
        <f>COUNTIFS(Table2[Sub-Sector],Table3[[#This Row],[Sub-Sector]],Table2[Relative Volume],"&gt;=1")/Table3[[#This Row],[Count]]</f>
        <v>0.33333333333333331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</v>
      </c>
      <c r="M29" s="1">
        <f>COUNTIFS(Table2[Sub-Sector],Table3[[#This Row],[Sub-Sector]],Table2[% Away From Current Week High],"&lt;=0.05")/Table3[[#This Row],[Count]]</f>
        <v>0.66666666666666663</v>
      </c>
      <c r="N29" s="1">
        <f>COUNTIFS(Table2[Sub-Sector],Table3[[#This Row],[Sub-Sector]],Table2[% Away From Current Month Low],"&gt;=0.05")/Table3[[#This Row],[Count]]</f>
        <v>0.66666666666666663</v>
      </c>
      <c r="O29" s="1">
        <f>COUNTIFS(Table2[Sub-Sector],Table3[[#This Row],[Sub-Sector]],Table2[% Away From Current Month High],"&lt;=0.05")/Table3[[#This Row],[Count]]</f>
        <v>0.66666666666666663</v>
      </c>
      <c r="P29" s="1">
        <f>COUNTIFS(Table2[Sub-Sector],Table3[[#This Row],[Sub-Sector]],Table2[% Away From 52W High],"&lt;=10")/Table3[[#This Row],[Count]]</f>
        <v>0.66666666666666663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0.33333333333333331</v>
      </c>
      <c r="S29" s="1">
        <f>COUNTIFS(Table2[Sub-Sector],Table3[[#This Row],[Sub-Sector]],Table2[% Price above 50 EMA],"&gt;=0")/Table3[[#This Row],[Count]]</f>
        <v>0.66666666666666663</v>
      </c>
      <c r="T29" s="1">
        <f>COUNTIFS(Table2[Sub-Sector],Table3[[#This Row],[Sub-Sector]],Table2[% Price above 200 EMA],"&gt;=0")/Table3[[#This Row],[Count]]</f>
        <v>1</v>
      </c>
      <c r="U29" s="1">
        <f>COUNTIFS(Table2[Sub-Sector],Table3[[#This Row],[Sub-Sector]],Table2[Rate of Change - Zone],"Positive")/Table3[[#This Row],[Count]]</f>
        <v>0.33333333333333331</v>
      </c>
      <c r="V29" s="1">
        <f>COUNTIFS(Table2[Sub-Sector],Table3[[#This Row],[Sub-Sector]],Table2[Sharpe Ratio],"&gt;=0.10")/Table3[[#This Row],[Count]]</f>
        <v>0.33333333333333331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280.5</v>
      </c>
      <c r="X29">
        <f>_xlfn.RANK.AVG(Table3[[#This Row],[Score]],Table3[Score],1)</f>
        <v>23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</v>
      </c>
      <c r="Z29">
        <f>_xlfn.RANK.AVG(Table3[[#This Row],[Score 2 ]],Table3[[Score 2 ]],1)</f>
        <v>28</v>
      </c>
    </row>
    <row r="30" spans="1:26" x14ac:dyDescent="0.3">
      <c r="A30" t="s">
        <v>368</v>
      </c>
      <c r="B30">
        <f>COUNTIFS(Table2[Sub-Sector],Table3[[#This Row],[Sub-Sector]])</f>
        <v>6</v>
      </c>
      <c r="C30" s="1">
        <f>COUNTIFS(Table2[Sub-Sector],Table3[[#This Row],[Sub-Sector]],Table2[Uptrend],"Uptrend")/Table3[[#This Row],[Count]]</f>
        <v>0.66666666666666663</v>
      </c>
      <c r="D30" s="1">
        <f>COUNTIFS(Table2[Sub-Sector],Table3[[#This Row],[Sub-Sector]],Table2[1W Return vs Nifty],"&gt;=5")/Table3[[#This Row],[Count]]</f>
        <v>0.33333333333333331</v>
      </c>
      <c r="E30" s="1">
        <f>COUNTIFS(Table2[Sub-Sector],Table3[[#This Row],[Sub-Sector]],Table2[1M Return vs Nifty],"&gt;=5")/Table3[[#This Row],[Count]]</f>
        <v>0.66666666666666663</v>
      </c>
      <c r="F30" s="1">
        <f>COUNTIFS(Table2[Sub-Sector],Table3[[#This Row],[Sub-Sector]],Table2[6M Return vs Nifty],"&gt;=10")/Table3[[#This Row],[Count]]</f>
        <v>0.5</v>
      </c>
      <c r="G30" s="1">
        <f>COUNTIFS(Table2[Sub-Sector],Table3[[#This Row],[Sub-Sector]],Table2[1Y Return vs Nifty],"&gt;=10")/Table3[[#This Row],[Count]]</f>
        <v>0.5</v>
      </c>
      <c r="H30" s="1">
        <f>COUNTIFS(Table2[Sub-Sector],Table3[[#This Row],[Sub-Sector]],Table2[RSI Exponential â€“ 14D],"&gt;=50")/Table3[[#This Row],[Count]]</f>
        <v>0.66666666666666663</v>
      </c>
      <c r="I30" s="1">
        <f>COUNTIFS(Table2[Sub-Sector],Table3[[#This Row],[Sub-Sector]],Table2[Relative Volume],"&gt;=1")/Table3[[#This Row],[Count]]</f>
        <v>0.5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0.66666666666666663</v>
      </c>
      <c r="N30" s="1">
        <f>COUNTIFS(Table2[Sub-Sector],Table3[[#This Row],[Sub-Sector]],Table2[% Away From Current Month Low],"&gt;=0.05")/Table3[[#This Row],[Count]]</f>
        <v>0.66666666666666663</v>
      </c>
      <c r="O30" s="1">
        <f>COUNTIFS(Table2[Sub-Sector],Table3[[#This Row],[Sub-Sector]],Table2[% Away From Current Month High],"&lt;=0.05")/Table3[[#This Row],[Count]]</f>
        <v>0.33333333333333331</v>
      </c>
      <c r="P30" s="1">
        <f>COUNTIFS(Table2[Sub-Sector],Table3[[#This Row],[Sub-Sector]],Table2[% Away From 52W High],"&lt;=10")/Table3[[#This Row],[Count]]</f>
        <v>0.33333333333333331</v>
      </c>
      <c r="Q30" s="1">
        <f>COUNTIFS(Table2[Sub-Sector],Table3[[#This Row],[Sub-Sector]],Table2[% Away From 52W Low],"&gt;=10")/Table3[[#This Row],[Count]]</f>
        <v>0.83333333333333337</v>
      </c>
      <c r="R30" s="1">
        <f>COUNTIFS(Table2[Sub-Sector],Table3[[#This Row],[Sub-Sector]],Table2[% Price above 20 EMA],"&gt;=0")/Table3[[#This Row],[Count]]</f>
        <v>0.66666666666666663</v>
      </c>
      <c r="S30" s="1">
        <f>COUNTIFS(Table2[Sub-Sector],Table3[[#This Row],[Sub-Sector]],Table2[% Price above 50 EMA],"&gt;=0")/Table3[[#This Row],[Count]]</f>
        <v>0.66666666666666663</v>
      </c>
      <c r="T30" s="1">
        <f>COUNTIFS(Table2[Sub-Sector],Table3[[#This Row],[Sub-Sector]],Table2[% Price above 200 EMA],"&gt;=0")/Table3[[#This Row],[Count]]</f>
        <v>0.66666666666666663</v>
      </c>
      <c r="U30" s="1">
        <f>COUNTIFS(Table2[Sub-Sector],Table3[[#This Row],[Sub-Sector]],Table2[Rate of Change - Zone],"Positive")/Table3[[#This Row],[Count]]</f>
        <v>0.5</v>
      </c>
      <c r="V30" s="1">
        <f>COUNTIFS(Table2[Sub-Sector],Table3[[#This Row],[Sub-Sector]],Table2[Sharpe Ratio],"&gt;=0.10")/Table3[[#This Row],[Count]]</f>
        <v>0.16666666666666666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270.5</v>
      </c>
      <c r="X30">
        <f>_xlfn.RANK.AVG(Table3[[#This Row],[Score]],Table3[Score],1)</f>
        <v>20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177.5</v>
      </c>
      <c r="Z30">
        <f>_xlfn.RANK.AVG(Table3[[#This Row],[Score 2 ]],Table3[[Score 2 ]],1)</f>
        <v>30</v>
      </c>
    </row>
    <row r="31" spans="1:26" x14ac:dyDescent="0.3">
      <c r="A31" t="s">
        <v>119</v>
      </c>
      <c r="B31">
        <f>COUNTIFS(Table2[Sub-Sector],Table3[[#This Row],[Sub-Sector]])</f>
        <v>8</v>
      </c>
      <c r="C31" s="1">
        <f>COUNTIFS(Table2[Sub-Sector],Table3[[#This Row],[Sub-Sector]],Table2[Uptrend],"Uptrend")/Table3[[#This Row],[Count]]</f>
        <v>0.75</v>
      </c>
      <c r="D31" s="1">
        <f>COUNTIFS(Table2[Sub-Sector],Table3[[#This Row],[Sub-Sector]],Table2[1W Return vs Nifty],"&gt;=5")/Table3[[#This Row],[Count]]</f>
        <v>0.25</v>
      </c>
      <c r="E31" s="1">
        <f>COUNTIFS(Table2[Sub-Sector],Table3[[#This Row],[Sub-Sector]],Table2[1M Return vs Nifty],"&gt;=5")/Table3[[#This Row],[Count]]</f>
        <v>0.5</v>
      </c>
      <c r="F31" s="1">
        <f>COUNTIFS(Table2[Sub-Sector],Table3[[#This Row],[Sub-Sector]],Table2[6M Return vs Nifty],"&gt;=10")/Table3[[#This Row],[Count]]</f>
        <v>0.5</v>
      </c>
      <c r="G31" s="1">
        <f>COUNTIFS(Table2[Sub-Sector],Table3[[#This Row],[Sub-Sector]],Table2[1Y Return vs Nifty],"&gt;=10")/Table3[[#This Row],[Count]]</f>
        <v>0.5</v>
      </c>
      <c r="H31" s="1">
        <f>COUNTIFS(Table2[Sub-Sector],Table3[[#This Row],[Sub-Sector]],Table2[RSI Exponential â€“ 14D],"&gt;=50")/Table3[[#This Row],[Count]]</f>
        <v>0.375</v>
      </c>
      <c r="I31" s="1">
        <f>COUNTIFS(Table2[Sub-Sector],Table3[[#This Row],[Sub-Sector]],Table2[Relative Volume],"&gt;=1")/Table3[[#This Row],[Count]]</f>
        <v>0.5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0.875</v>
      </c>
      <c r="L31" s="1">
        <f>COUNTIFS(Table2[Sub-Sector],Table3[[#This Row],[Sub-Sector]],Table2[% Away From Current Week Low],"&gt;=0.05")/Table3[[#This Row],[Count]]</f>
        <v>0</v>
      </c>
      <c r="M31" s="1">
        <f>COUNTIFS(Table2[Sub-Sector],Table3[[#This Row],[Sub-Sector]],Table2[% Away From Current Week High],"&lt;=0.05")/Table3[[#This Row],[Count]]</f>
        <v>0.625</v>
      </c>
      <c r="N31" s="1">
        <f>COUNTIFS(Table2[Sub-Sector],Table3[[#This Row],[Sub-Sector]],Table2[% Away From Current Month Low],"&gt;=0.05")/Table3[[#This Row],[Count]]</f>
        <v>0.25</v>
      </c>
      <c r="O31" s="1">
        <f>COUNTIFS(Table2[Sub-Sector],Table3[[#This Row],[Sub-Sector]],Table2[% Away From Current Month High],"&lt;=0.05")/Table3[[#This Row],[Count]]</f>
        <v>0.5</v>
      </c>
      <c r="P31" s="1">
        <f>COUNTIFS(Table2[Sub-Sector],Table3[[#This Row],[Sub-Sector]],Table2[% Away From 52W High],"&lt;=10")/Table3[[#This Row],[Count]]</f>
        <v>0.375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0.375</v>
      </c>
      <c r="S31" s="1">
        <f>COUNTIFS(Table2[Sub-Sector],Table3[[#This Row],[Sub-Sector]],Table2[% Price above 50 EMA],"&gt;=0")/Table3[[#This Row],[Count]]</f>
        <v>0.875</v>
      </c>
      <c r="T31" s="1">
        <f>COUNTIFS(Table2[Sub-Sector],Table3[[#This Row],[Sub-Sector]],Table2[% Price above 200 EMA],"&gt;=0")/Table3[[#This Row],[Count]]</f>
        <v>0.875</v>
      </c>
      <c r="U31" s="1">
        <f>COUNTIFS(Table2[Sub-Sector],Table3[[#This Row],[Sub-Sector]],Table2[Rate of Change - Zone],"Positive")/Table3[[#This Row],[Count]]</f>
        <v>0.5</v>
      </c>
      <c r="V31" s="1">
        <f>COUNTIFS(Table2[Sub-Sector],Table3[[#This Row],[Sub-Sector]],Table2[Sharpe Ratio],"&gt;=0.10")/Table3[[#This Row],[Count]]</f>
        <v>0.125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</v>
      </c>
      <c r="X31">
        <f>_xlfn.RANK.AVG(Table3[[#This Row],[Score]],Table3[Score],1)</f>
        <v>22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177.5</v>
      </c>
      <c r="Z31">
        <f>_xlfn.RANK.AVG(Table3[[#This Row],[Score 2 ]],Table3[[Score 2 ]],1)</f>
        <v>30</v>
      </c>
    </row>
    <row r="32" spans="1:26" x14ac:dyDescent="0.3">
      <c r="A32" t="s">
        <v>921</v>
      </c>
      <c r="B32">
        <f>COUNTIFS(Table2[Sub-Sector],Table3[[#This Row],[Sub-Sector]])</f>
        <v>2</v>
      </c>
      <c r="C32" s="1">
        <f>COUNTIFS(Table2[Sub-Sector],Table3[[#This Row],[Sub-Sector]],Table2[Uptrend],"Uptrend")/Table3[[#This Row],[Count]]</f>
        <v>0.5</v>
      </c>
      <c r="D32" s="1">
        <f>COUNTIFS(Table2[Sub-Sector],Table3[[#This Row],[Sub-Sector]],Table2[1W Return vs Nifty],"&gt;=5")/Table3[[#This Row],[Count]]</f>
        <v>0.5</v>
      </c>
      <c r="E32" s="1">
        <f>COUNTIFS(Table2[Sub-Sector],Table3[[#This Row],[Sub-Sector]],Table2[1M Return vs Nifty],"&gt;=5")/Table3[[#This Row],[Count]]</f>
        <v>0.5</v>
      </c>
      <c r="F32" s="1">
        <f>COUNTIFS(Table2[Sub-Sector],Table3[[#This Row],[Sub-Sector]],Table2[6M Return vs Nifty],"&gt;=10")/Table3[[#This Row],[Count]]</f>
        <v>0.5</v>
      </c>
      <c r="G32" s="1">
        <f>COUNTIFS(Table2[Sub-Sector],Table3[[#This Row],[Sub-Sector]],Table2[1Y Return vs Nifty],"&gt;=10")/Table3[[#This Row],[Count]]</f>
        <v>0.5</v>
      </c>
      <c r="H32" s="1">
        <f>COUNTIFS(Table2[Sub-Sector],Table3[[#This Row],[Sub-Sector]],Table2[RSI Exponential â€“ 14D],"&gt;=50")/Table3[[#This Row],[Count]]</f>
        <v>1</v>
      </c>
      <c r="I32" s="1">
        <f>COUNTIFS(Table2[Sub-Sector],Table3[[#This Row],[Sub-Sector]],Table2[Relative Volume],"&gt;=1")/Table3[[#This Row],[Count]]</f>
        <v>0.5</v>
      </c>
      <c r="J32" s="1">
        <f>COUNTIFS(Table2[Sub-Sector],Table3[[#This Row],[Sub-Sector]],Table2[% Away From Day Low],"&gt;=0.05")/Table3[[#This Row],[Count]]</f>
        <v>0.5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1</v>
      </c>
      <c r="M32" s="1">
        <f>COUNTIFS(Table2[Sub-Sector],Table3[[#This Row],[Sub-Sector]],Table2[% Away From Current Week High],"&lt;=0.05")/Table3[[#This Row],[Count]]</f>
        <v>0.5</v>
      </c>
      <c r="N32" s="1">
        <f>COUNTIFS(Table2[Sub-Sector],Table3[[#This Row],[Sub-Sector]],Table2[% Away From Current Month Low],"&gt;=0.05")/Table3[[#This Row],[Count]]</f>
        <v>1</v>
      </c>
      <c r="O32" s="1">
        <f>COUNTIFS(Table2[Sub-Sector],Table3[[#This Row],[Sub-Sector]],Table2[% Away From Current Month High],"&lt;=0.05")/Table3[[#This Row],[Count]]</f>
        <v>0.5</v>
      </c>
      <c r="P32" s="1">
        <f>COUNTIFS(Table2[Sub-Sector],Table3[[#This Row],[Sub-Sector]],Table2[% Away From 52W High],"&lt;=10")/Table3[[#This Row],[Count]]</f>
        <v>0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0.5</v>
      </c>
      <c r="S32" s="1">
        <f>COUNTIFS(Table2[Sub-Sector],Table3[[#This Row],[Sub-Sector]],Table2[% Price above 50 EMA],"&gt;=0")/Table3[[#This Row],[Count]]</f>
        <v>0.5</v>
      </c>
      <c r="T32" s="1">
        <f>COUNTIFS(Table2[Sub-Sector],Table3[[#This Row],[Sub-Sector]],Table2[% Price above 200 EMA],"&gt;=0")/Table3[[#This Row],[Count]]</f>
        <v>1</v>
      </c>
      <c r="U32" s="1">
        <f>COUNTIFS(Table2[Sub-Sector],Table3[[#This Row],[Sub-Sector]],Table2[Rate of Change - Zone],"Positive")/Table3[[#This Row],[Count]]</f>
        <v>0.5</v>
      </c>
      <c r="V32" s="1">
        <f>COUNTIFS(Table2[Sub-Sector],Table3[[#This Row],[Sub-Sector]],Table2[Sharpe Ratio],"&gt;=0.10")/Table3[[#This Row],[Count]]</f>
        <v>0.5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290</v>
      </c>
      <c r="X32">
        <f>_xlfn.RANK.AVG(Table3[[#This Row],[Score]],Table3[Score],1)</f>
        <v>27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177.5</v>
      </c>
      <c r="Z32">
        <f>_xlfn.RANK.AVG(Table3[[#This Row],[Score 2 ]],Table3[[Score 2 ]],1)</f>
        <v>30</v>
      </c>
    </row>
    <row r="33" spans="1:26" x14ac:dyDescent="0.3">
      <c r="A33" t="s">
        <v>423</v>
      </c>
      <c r="B33">
        <f>COUNTIFS(Table2[Sub-Sector],Table3[[#This Row],[Sub-Sector]])</f>
        <v>11</v>
      </c>
      <c r="C33" s="1">
        <f>COUNTIFS(Table2[Sub-Sector],Table3[[#This Row],[Sub-Sector]],Table2[Uptrend],"Uptrend")/Table3[[#This Row],[Count]]</f>
        <v>0.63636363636363635</v>
      </c>
      <c r="D33" s="1">
        <f>COUNTIFS(Table2[Sub-Sector],Table3[[#This Row],[Sub-Sector]],Table2[1W Return vs Nifty],"&gt;=5")/Table3[[#This Row],[Count]]</f>
        <v>9.0909090909090912E-2</v>
      </c>
      <c r="E33" s="1">
        <f>COUNTIFS(Table2[Sub-Sector],Table3[[#This Row],[Sub-Sector]],Table2[1M Return vs Nifty],"&gt;=5")/Table3[[#This Row],[Count]]</f>
        <v>0.45454545454545453</v>
      </c>
      <c r="F33" s="1">
        <f>COUNTIFS(Table2[Sub-Sector],Table3[[#This Row],[Sub-Sector]],Table2[6M Return vs Nifty],"&gt;=10")/Table3[[#This Row],[Count]]</f>
        <v>0.54545454545454541</v>
      </c>
      <c r="G33" s="1">
        <f>COUNTIFS(Table2[Sub-Sector],Table3[[#This Row],[Sub-Sector]],Table2[1Y Return vs Nifty],"&gt;=10")/Table3[[#This Row],[Count]]</f>
        <v>0.54545454545454541</v>
      </c>
      <c r="H33" s="1">
        <f>COUNTIFS(Table2[Sub-Sector],Table3[[#This Row],[Sub-Sector]],Table2[RSI Exponential â€“ 14D],"&gt;=50")/Table3[[#This Row],[Count]]</f>
        <v>0.45454545454545453</v>
      </c>
      <c r="I33" s="1">
        <f>COUNTIFS(Table2[Sub-Sector],Table3[[#This Row],[Sub-Sector]],Table2[Relative Volume],"&gt;=1")/Table3[[#This Row],[Count]]</f>
        <v>0.45454545454545453</v>
      </c>
      <c r="J33" s="1">
        <f>COUNTIFS(Table2[Sub-Sector],Table3[[#This Row],[Sub-Sector]],Table2[% Away From Day Low],"&gt;=0.05")/Table3[[#This Row],[Count]]</f>
        <v>9.0909090909090912E-2</v>
      </c>
      <c r="K33" s="1">
        <f>COUNTIFS(Table2[Sub-Sector],Table3[[#This Row],[Sub-Sector]],Table2[% Away From Day High],"&lt;=0.05")/Table3[[#This Row],[Count]]</f>
        <v>0.90909090909090906</v>
      </c>
      <c r="L33" s="1">
        <f>COUNTIFS(Table2[Sub-Sector],Table3[[#This Row],[Sub-Sector]],Table2[% Away From Current Week Low],"&gt;=0.05")/Table3[[#This Row],[Count]]</f>
        <v>0.18181818181818182</v>
      </c>
      <c r="M33" s="1">
        <f>COUNTIFS(Table2[Sub-Sector],Table3[[#This Row],[Sub-Sector]],Table2[% Away From Current Week High],"&lt;=0.05")/Table3[[#This Row],[Count]]</f>
        <v>0.63636363636363635</v>
      </c>
      <c r="N33" s="1">
        <f>COUNTIFS(Table2[Sub-Sector],Table3[[#This Row],[Sub-Sector]],Table2[% Away From Current Month Low],"&gt;=0.05")/Table3[[#This Row],[Count]]</f>
        <v>0.45454545454545453</v>
      </c>
      <c r="O33" s="1">
        <f>COUNTIFS(Table2[Sub-Sector],Table3[[#This Row],[Sub-Sector]],Table2[% Away From Current Month High],"&lt;=0.05")/Table3[[#This Row],[Count]]</f>
        <v>0.18181818181818182</v>
      </c>
      <c r="P33" s="1">
        <f>COUNTIFS(Table2[Sub-Sector],Table3[[#This Row],[Sub-Sector]],Table2[% Away From 52W High],"&lt;=10")/Table3[[#This Row],[Count]]</f>
        <v>0.27272727272727271</v>
      </c>
      <c r="Q33" s="1">
        <f>COUNTIFS(Table2[Sub-Sector],Table3[[#This Row],[Sub-Sector]],Table2[% Away From 52W Low],"&gt;=10")/Table3[[#This Row],[Count]]</f>
        <v>0.72727272727272729</v>
      </c>
      <c r="R33" s="1">
        <f>COUNTIFS(Table2[Sub-Sector],Table3[[#This Row],[Sub-Sector]],Table2[% Price above 20 EMA],"&gt;=0")/Table3[[#This Row],[Count]]</f>
        <v>0.54545454545454541</v>
      </c>
      <c r="S33" s="1">
        <f>COUNTIFS(Table2[Sub-Sector],Table3[[#This Row],[Sub-Sector]],Table2[% Price above 50 EMA],"&gt;=0")/Table3[[#This Row],[Count]]</f>
        <v>0.54545454545454541</v>
      </c>
      <c r="T33" s="1">
        <f>COUNTIFS(Table2[Sub-Sector],Table3[[#This Row],[Sub-Sector]],Table2[% Price above 200 EMA],"&gt;=0")/Table3[[#This Row],[Count]]</f>
        <v>0.63636363636363635</v>
      </c>
      <c r="U33" s="1">
        <f>COUNTIFS(Table2[Sub-Sector],Table3[[#This Row],[Sub-Sector]],Table2[Rate of Change - Zone],"Positive")/Table3[[#This Row],[Count]]</f>
        <v>0.36363636363636365</v>
      </c>
      <c r="V33" s="1">
        <f>COUNTIFS(Table2[Sub-Sector],Table3[[#This Row],[Sub-Sector]],Table2[Sharpe Ratio],"&gt;=0.10")/Table3[[#This Row],[Count]]</f>
        <v>0.27272727272727271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319.5</v>
      </c>
      <c r="X33">
        <f>_xlfn.RANK.AVG(Table3[[#This Row],[Score]],Table3[Score],1)</f>
        <v>33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179</v>
      </c>
      <c r="Z33">
        <f>_xlfn.RANK.AVG(Table3[[#This Row],[Score 2 ]],Table3[[Score 2 ]],1)</f>
        <v>32</v>
      </c>
    </row>
    <row r="34" spans="1:26" x14ac:dyDescent="0.3">
      <c r="A34" t="s">
        <v>136</v>
      </c>
      <c r="B34">
        <f>COUNTIFS(Table2[Sub-Sector],Table3[[#This Row],[Sub-Sector]])</f>
        <v>6</v>
      </c>
      <c r="C34" s="1">
        <f>COUNTIFS(Table2[Sub-Sector],Table3[[#This Row],[Sub-Sector]],Table2[Uptrend],"Uptrend")/Table3[[#This Row],[Count]]</f>
        <v>0.5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0.33333333333333331</v>
      </c>
      <c r="F34" s="1">
        <f>COUNTIFS(Table2[Sub-Sector],Table3[[#This Row],[Sub-Sector]],Table2[6M Return vs Nifty],"&gt;=10")/Table3[[#This Row],[Count]]</f>
        <v>0.66666666666666663</v>
      </c>
      <c r="G34" s="1">
        <f>COUNTIFS(Table2[Sub-Sector],Table3[[#This Row],[Sub-Sector]],Table2[1Y Return vs Nifty],"&gt;=10")/Table3[[#This Row],[Count]]</f>
        <v>0.5</v>
      </c>
      <c r="H34" s="1">
        <f>COUNTIFS(Table2[Sub-Sector],Table3[[#This Row],[Sub-Sector]],Table2[RSI Exponential â€“ 14D],"&gt;=50")/Table3[[#This Row],[Count]]</f>
        <v>0.33333333333333331</v>
      </c>
      <c r="I34" s="1">
        <f>COUNTIFS(Table2[Sub-Sector],Table3[[#This Row],[Sub-Sector]],Table2[Relative Volume],"&gt;=1")/Table3[[#This Row],[Count]]</f>
        <v>0.5</v>
      </c>
      <c r="J34" s="1">
        <f>COUNTIFS(Table2[Sub-Sector],Table3[[#This Row],[Sub-Sector]],Table2[% Away From Day Low],"&gt;=0.05")/Table3[[#This Row],[Count]]</f>
        <v>0.16666666666666666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0.16666666666666666</v>
      </c>
      <c r="M34" s="1">
        <f>COUNTIFS(Table2[Sub-Sector],Table3[[#This Row],[Sub-Sector]],Table2[% Away From Current Week High],"&lt;=0.05")/Table3[[#This Row],[Count]]</f>
        <v>0.83333333333333337</v>
      </c>
      <c r="N34" s="1">
        <f>COUNTIFS(Table2[Sub-Sector],Table3[[#This Row],[Sub-Sector]],Table2[% Away From Current Month Low],"&gt;=0.05")/Table3[[#This Row],[Count]]</f>
        <v>0.5</v>
      </c>
      <c r="O34" s="1">
        <f>COUNTIFS(Table2[Sub-Sector],Table3[[#This Row],[Sub-Sector]],Table2[% Away From Current Month High],"&lt;=0.05")/Table3[[#This Row],[Count]]</f>
        <v>0.16666666666666666</v>
      </c>
      <c r="P34" s="1">
        <f>COUNTIFS(Table2[Sub-Sector],Table3[[#This Row],[Sub-Sector]],Table2[% Away From 52W High],"&lt;=10")/Table3[[#This Row],[Count]]</f>
        <v>0.33333333333333331</v>
      </c>
      <c r="Q34" s="1">
        <f>COUNTIFS(Table2[Sub-Sector],Table3[[#This Row],[Sub-Sector]],Table2[% Away From 52W Low],"&gt;=10")/Table3[[#This Row],[Count]]</f>
        <v>0.66666666666666663</v>
      </c>
      <c r="R34" s="1">
        <f>COUNTIFS(Table2[Sub-Sector],Table3[[#This Row],[Sub-Sector]],Table2[% Price above 20 EMA],"&gt;=0")/Table3[[#This Row],[Count]]</f>
        <v>0.33333333333333331</v>
      </c>
      <c r="S34" s="1">
        <f>COUNTIFS(Table2[Sub-Sector],Table3[[#This Row],[Sub-Sector]],Table2[% Price above 50 EMA],"&gt;=0")/Table3[[#This Row],[Count]]</f>
        <v>0.33333333333333331</v>
      </c>
      <c r="T34" s="1">
        <f>COUNTIFS(Table2[Sub-Sector],Table3[[#This Row],[Sub-Sector]],Table2[% Price above 200 EMA],"&gt;=0")/Table3[[#This Row],[Count]]</f>
        <v>0.66666666666666663</v>
      </c>
      <c r="U34" s="1">
        <f>COUNTIFS(Table2[Sub-Sector],Table3[[#This Row],[Sub-Sector]],Table2[Rate of Change - Zone],"Positive")/Table3[[#This Row],[Count]]</f>
        <v>0.16666666666666666</v>
      </c>
      <c r="V34" s="1">
        <f>COUNTIFS(Table2[Sub-Sector],Table3[[#This Row],[Sub-Sector]],Table2[Sharpe Ratio],"&gt;=0.10")/Table3[[#This Row],[Count]]</f>
        <v>0.5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402</v>
      </c>
      <c r="X34">
        <f>_xlfn.RANK.AVG(Table3[[#This Row],[Score]],Table3[Score],1)</f>
        <v>56.5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34">
        <f>_xlfn.RANK.AVG(Table3[[#This Row],[Score 2 ]],Table3[[Score 2 ]],1)</f>
        <v>33</v>
      </c>
    </row>
    <row r="35" spans="1:26" x14ac:dyDescent="0.3">
      <c r="A35" t="s">
        <v>966</v>
      </c>
      <c r="B35">
        <f>COUNTIFS(Table2[Sub-Sector],Table3[[#This Row],[Sub-Sector]])</f>
        <v>2</v>
      </c>
      <c r="C35" s="1">
        <f>COUNTIFS(Table2[Sub-Sector],Table3[[#This Row],[Sub-Sector]],Table2[Uptrend],"Uptrend")/Table3[[#This Row],[Count]]</f>
        <v>0.5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</v>
      </c>
      <c r="F35" s="1">
        <f>COUNTIFS(Table2[Sub-Sector],Table3[[#This Row],[Sub-Sector]],Table2[6M Return vs Nifty],"&gt;=10")/Table3[[#This Row],[Count]]</f>
        <v>0.5</v>
      </c>
      <c r="G35" s="1">
        <f>COUNTIFS(Table2[Sub-Sector],Table3[[#This Row],[Sub-Sector]],Table2[1Y Return vs Nifty],"&gt;=10")/Table3[[#This Row],[Count]]</f>
        <v>1</v>
      </c>
      <c r="H35" s="1">
        <f>COUNTIFS(Table2[Sub-Sector],Table3[[#This Row],[Sub-Sector]],Table2[RSI Exponential â€“ 14D],"&gt;=50")/Table3[[#This Row],[Count]]</f>
        <v>0</v>
      </c>
      <c r="I35" s="1">
        <f>COUNTIFS(Table2[Sub-Sector],Table3[[#This Row],[Sub-Sector]],Table2[Relative Volume],"&gt;=1")/Table3[[#This Row],[Count]]</f>
        <v>0.5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0</v>
      </c>
      <c r="N35" s="1">
        <f>COUNTIFS(Table2[Sub-Sector],Table3[[#This Row],[Sub-Sector]],Table2[% Away From Current Month Low],"&gt;=0.05")/Table3[[#This Row],[Count]]</f>
        <v>0.5</v>
      </c>
      <c r="O35" s="1">
        <f>COUNTIFS(Table2[Sub-Sector],Table3[[#This Row],[Sub-Sector]],Table2[% Away From Current Month High],"&lt;=0.05")/Table3[[#This Row],[Count]]</f>
        <v>0</v>
      </c>
      <c r="P35" s="1">
        <f>COUNTIFS(Table2[Sub-Sector],Table3[[#This Row],[Sub-Sector]],Table2[% Away From 52W High],"&lt;=10")/Table3[[#This Row],[Count]]</f>
        <v>0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</v>
      </c>
      <c r="S35" s="1">
        <f>COUNTIFS(Table2[Sub-Sector],Table3[[#This Row],[Sub-Sector]],Table2[% Price above 50 EMA],"&gt;=0")/Table3[[#This Row],[Count]]</f>
        <v>0.5</v>
      </c>
      <c r="T35" s="1">
        <f>COUNTIFS(Table2[Sub-Sector],Table3[[#This Row],[Sub-Sector]],Table2[% Price above 200 EMA],"&gt;=0")/Table3[[#This Row],[Count]]</f>
        <v>1</v>
      </c>
      <c r="U35" s="1">
        <f>COUNTIFS(Table2[Sub-Sector],Table3[[#This Row],[Sub-Sector]],Table2[Rate of Change - Zone],"Positive")/Table3[[#This Row],[Count]]</f>
        <v>0</v>
      </c>
      <c r="V35" s="1">
        <f>COUNTIFS(Table2[Sub-Sector],Table3[[#This Row],[Sub-Sector]],Table2[Sharpe Ratio],"&gt;=0.10")/Table3[[#This Row],[Count]]</f>
        <v>0.5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460.5</v>
      </c>
      <c r="X35">
        <f>_xlfn.RANK.AVG(Table3[[#This Row],[Score]],Table3[Score],1)</f>
        <v>67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35">
        <f>_xlfn.RANK.AVG(Table3[[#This Row],[Score 2 ]],Table3[[Score 2 ]],1)</f>
        <v>34</v>
      </c>
    </row>
    <row r="36" spans="1:26" x14ac:dyDescent="0.3">
      <c r="A36" t="s">
        <v>388</v>
      </c>
      <c r="B36">
        <f>COUNTIFS(Table2[Sub-Sector],Table3[[#This Row],[Sub-Sector]])</f>
        <v>14</v>
      </c>
      <c r="C36" s="1">
        <f>COUNTIFS(Table2[Sub-Sector],Table3[[#This Row],[Sub-Sector]],Table2[Uptrend],"Uptrend")/Table3[[#This Row],[Count]]</f>
        <v>0.7142857142857143</v>
      </c>
      <c r="D36" s="1">
        <f>COUNTIFS(Table2[Sub-Sector],Table3[[#This Row],[Sub-Sector]],Table2[1W Return vs Nifty],"&gt;=5")/Table3[[#This Row],[Count]]</f>
        <v>7.1428571428571425E-2</v>
      </c>
      <c r="E36" s="1">
        <f>COUNTIFS(Table2[Sub-Sector],Table3[[#This Row],[Sub-Sector]],Table2[1M Return vs Nifty],"&gt;=5")/Table3[[#This Row],[Count]]</f>
        <v>0.21428571428571427</v>
      </c>
      <c r="F36" s="1">
        <f>COUNTIFS(Table2[Sub-Sector],Table3[[#This Row],[Sub-Sector]],Table2[6M Return vs Nifty],"&gt;=10")/Table3[[#This Row],[Count]]</f>
        <v>0.5714285714285714</v>
      </c>
      <c r="G36" s="1">
        <f>COUNTIFS(Table2[Sub-Sector],Table3[[#This Row],[Sub-Sector]],Table2[1Y Return vs Nifty],"&gt;=10")/Table3[[#This Row],[Count]]</f>
        <v>0.6428571428571429</v>
      </c>
      <c r="H36" s="1">
        <f>COUNTIFS(Table2[Sub-Sector],Table3[[#This Row],[Sub-Sector]],Table2[RSI Exponential â€“ 14D],"&gt;=50")/Table3[[#This Row],[Count]]</f>
        <v>0.21428571428571427</v>
      </c>
      <c r="I36" s="1">
        <f>COUNTIFS(Table2[Sub-Sector],Table3[[#This Row],[Sub-Sector]],Table2[Relative Volume],"&gt;=1")/Table3[[#This Row],[Count]]</f>
        <v>0.35714285714285715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0.9285714285714286</v>
      </c>
      <c r="L36" s="1">
        <f>COUNTIFS(Table2[Sub-Sector],Table3[[#This Row],[Sub-Sector]],Table2[% Away From Current Week Low],"&gt;=0.05")/Table3[[#This Row],[Count]]</f>
        <v>0</v>
      </c>
      <c r="M36" s="1">
        <f>COUNTIFS(Table2[Sub-Sector],Table3[[#This Row],[Sub-Sector]],Table2[% Away From Current Week High],"&lt;=0.05")/Table3[[#This Row],[Count]]</f>
        <v>0.35714285714285715</v>
      </c>
      <c r="N36" s="1">
        <f>COUNTIFS(Table2[Sub-Sector],Table3[[#This Row],[Sub-Sector]],Table2[% Away From Current Month Low],"&gt;=0.05")/Table3[[#This Row],[Count]]</f>
        <v>0.21428571428571427</v>
      </c>
      <c r="O36" s="1">
        <f>COUNTIFS(Table2[Sub-Sector],Table3[[#This Row],[Sub-Sector]],Table2[% Away From Current Month High],"&lt;=0.05")/Table3[[#This Row],[Count]]</f>
        <v>7.1428571428571425E-2</v>
      </c>
      <c r="P36" s="1">
        <f>COUNTIFS(Table2[Sub-Sector],Table3[[#This Row],[Sub-Sector]],Table2[% Away From 52W High],"&lt;=10")/Table3[[#This Row],[Count]]</f>
        <v>0.21428571428571427</v>
      </c>
      <c r="Q36" s="1">
        <f>COUNTIFS(Table2[Sub-Sector],Table3[[#This Row],[Sub-Sector]],Table2[% Away From 52W Low],"&gt;=10")/Table3[[#This Row],[Count]]</f>
        <v>0.9285714285714286</v>
      </c>
      <c r="R36" s="1">
        <f>COUNTIFS(Table2[Sub-Sector],Table3[[#This Row],[Sub-Sector]],Table2[% Price above 20 EMA],"&gt;=0")/Table3[[#This Row],[Count]]</f>
        <v>0.21428571428571427</v>
      </c>
      <c r="S36" s="1">
        <f>COUNTIFS(Table2[Sub-Sector],Table3[[#This Row],[Sub-Sector]],Table2[% Price above 50 EMA],"&gt;=0")/Table3[[#This Row],[Count]]</f>
        <v>0.42857142857142855</v>
      </c>
      <c r="T36" s="1">
        <f>COUNTIFS(Table2[Sub-Sector],Table3[[#This Row],[Sub-Sector]],Table2[% Price above 200 EMA],"&gt;=0")/Table3[[#This Row],[Count]]</f>
        <v>0.7142857142857143</v>
      </c>
      <c r="U36" s="1">
        <f>COUNTIFS(Table2[Sub-Sector],Table3[[#This Row],[Sub-Sector]],Table2[Rate of Change - Zone],"Positive")/Table3[[#This Row],[Count]]</f>
        <v>0.21428571428571427</v>
      </c>
      <c r="V36" s="1">
        <f>COUNTIFS(Table2[Sub-Sector],Table3[[#This Row],[Sub-Sector]],Table2[Sharpe Ratio],"&gt;=0.10")/Table3[[#This Row],[Count]]</f>
        <v>7.1428571428571425E-2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</v>
      </c>
      <c r="X36">
        <f>_xlfn.RANK.AVG(Table3[[#This Row],[Score]],Table3[Score],1)</f>
        <v>46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36">
        <f>_xlfn.RANK.AVG(Table3[[#This Row],[Score 2 ]],Table3[[Score 2 ]],1)</f>
        <v>35</v>
      </c>
    </row>
    <row r="37" spans="1:26" x14ac:dyDescent="0.3">
      <c r="A37" t="s">
        <v>83</v>
      </c>
      <c r="B37">
        <f>COUNTIFS(Table2[Sub-Sector],Table3[[#This Row],[Sub-Sector]])</f>
        <v>3</v>
      </c>
      <c r="C37" s="1">
        <f>COUNTIFS(Table2[Sub-Sector],Table3[[#This Row],[Sub-Sector]],Table2[Uptrend],"Uptrend")/Table3[[#This Row],[Count]]</f>
        <v>1</v>
      </c>
      <c r="D37" s="1">
        <f>COUNTIFS(Table2[Sub-Sector],Table3[[#This Row],[Sub-Sector]],Table2[1W Return vs Nifty],"&gt;=5")/Table3[[#This Row],[Count]]</f>
        <v>0.33333333333333331</v>
      </c>
      <c r="E37" s="1">
        <f>COUNTIFS(Table2[Sub-Sector],Table3[[#This Row],[Sub-Sector]],Table2[1M Return vs Nifty],"&gt;=5")/Table3[[#This Row],[Count]]</f>
        <v>0</v>
      </c>
      <c r="F37" s="1">
        <f>COUNTIFS(Table2[Sub-Sector],Table3[[#This Row],[Sub-Sector]],Table2[6M Return vs Nifty],"&gt;=10")/Table3[[#This Row],[Count]]</f>
        <v>0.66666666666666663</v>
      </c>
      <c r="G37" s="1">
        <f>COUNTIFS(Table2[Sub-Sector],Table3[[#This Row],[Sub-Sector]],Table2[1Y Return vs Nifty],"&gt;=10")/Table3[[#This Row],[Count]]</f>
        <v>1</v>
      </c>
      <c r="H37" s="1">
        <f>COUNTIFS(Table2[Sub-Sector],Table3[[#This Row],[Sub-Sector]],Table2[RSI Exponential â€“ 14D],"&gt;=50")/Table3[[#This Row],[Count]]</f>
        <v>0</v>
      </c>
      <c r="I37" s="1">
        <f>COUNTIFS(Table2[Sub-Sector],Table3[[#This Row],[Sub-Sector]],Table2[Relative Volume],"&gt;=1")/Table3[[#This Row],[Count]]</f>
        <v>0.33333333333333331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0.66666666666666663</v>
      </c>
      <c r="L37" s="1">
        <f>COUNTIFS(Table2[Sub-Sector],Table3[[#This Row],[Sub-Sector]],Table2[% Away From Current Week Low],"&gt;=0.05")/Table3[[#This Row],[Count]]</f>
        <v>0</v>
      </c>
      <c r="M37" s="1">
        <f>COUNTIFS(Table2[Sub-Sector],Table3[[#This Row],[Sub-Sector]],Table2[% Away From Current Week High],"&lt;=0.05")/Table3[[#This Row],[Count]]</f>
        <v>0.66666666666666663</v>
      </c>
      <c r="N37" s="1">
        <f>COUNTIFS(Table2[Sub-Sector],Table3[[#This Row],[Sub-Sector]],Table2[% Away From Current Month Low],"&gt;=0.05")/Table3[[#This Row],[Count]]</f>
        <v>0.33333333333333331</v>
      </c>
      <c r="O37" s="1">
        <f>COUNTIFS(Table2[Sub-Sector],Table3[[#This Row],[Sub-Sector]],Table2[% Away From Current Month High],"&lt;=0.05")/Table3[[#This Row],[Count]]</f>
        <v>0</v>
      </c>
      <c r="P37" s="1">
        <f>COUNTIFS(Table2[Sub-Sector],Table3[[#This Row],[Sub-Sector]],Table2[% Away From 52W High],"&lt;=10")/Table3[[#This Row],[Count]]</f>
        <v>0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0.33333333333333331</v>
      </c>
      <c r="S37" s="1">
        <f>COUNTIFS(Table2[Sub-Sector],Table3[[#This Row],[Sub-Sector]],Table2[% Price above 50 EMA],"&gt;=0")/Table3[[#This Row],[Count]]</f>
        <v>0.33333333333333331</v>
      </c>
      <c r="T37" s="1">
        <f>COUNTIFS(Table2[Sub-Sector],Table3[[#This Row],[Sub-Sector]],Table2[% Price above 200 EMA],"&gt;=0")/Table3[[#This Row],[Count]]</f>
        <v>1</v>
      </c>
      <c r="U37" s="1">
        <f>COUNTIFS(Table2[Sub-Sector],Table3[[#This Row],[Sub-Sector]],Table2[Rate of Change - Zone],"Positive")/Table3[[#This Row],[Count]]</f>
        <v>0</v>
      </c>
      <c r="V37" s="1">
        <f>COUNTIFS(Table2[Sub-Sector],Table3[[#This Row],[Sub-Sector]],Table2[Sharpe Ratio],"&gt;=0.10")/Table3[[#This Row],[Count]]</f>
        <v>0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</v>
      </c>
      <c r="X37">
        <f>_xlfn.RANK.AVG(Table3[[#This Row],[Score]],Table3[Score],1)</f>
        <v>38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199.5</v>
      </c>
      <c r="Z37">
        <f>_xlfn.RANK.AVG(Table3[[#This Row],[Score 2 ]],Table3[[Score 2 ]],1)</f>
        <v>36</v>
      </c>
    </row>
    <row r="38" spans="1:26" x14ac:dyDescent="0.3">
      <c r="A38" t="s">
        <v>133</v>
      </c>
      <c r="B38">
        <f>COUNTIFS(Table2[Sub-Sector],Table3[[#This Row],[Sub-Sector]])</f>
        <v>21</v>
      </c>
      <c r="C38" s="1">
        <f>COUNTIFS(Table2[Sub-Sector],Table3[[#This Row],[Sub-Sector]],Table2[Uptrend],"Uptrend")/Table3[[#This Row],[Count]]</f>
        <v>0.47619047619047616</v>
      </c>
      <c r="D38" s="1">
        <f>COUNTIFS(Table2[Sub-Sector],Table3[[#This Row],[Sub-Sector]],Table2[1W Return vs Nifty],"&gt;=5")/Table3[[#This Row],[Count]]</f>
        <v>0.14285714285714285</v>
      </c>
      <c r="E38" s="1">
        <f>COUNTIFS(Table2[Sub-Sector],Table3[[#This Row],[Sub-Sector]],Table2[1M Return vs Nifty],"&gt;=5")/Table3[[#This Row],[Count]]</f>
        <v>0.14285714285714285</v>
      </c>
      <c r="F38" s="1">
        <f>COUNTIFS(Table2[Sub-Sector],Table3[[#This Row],[Sub-Sector]],Table2[6M Return vs Nifty],"&gt;=10")/Table3[[#This Row],[Count]]</f>
        <v>0.33333333333333331</v>
      </c>
      <c r="G38" s="1">
        <f>COUNTIFS(Table2[Sub-Sector],Table3[[#This Row],[Sub-Sector]],Table2[1Y Return vs Nifty],"&gt;=10")/Table3[[#This Row],[Count]]</f>
        <v>0.5714285714285714</v>
      </c>
      <c r="H38" s="1">
        <f>COUNTIFS(Table2[Sub-Sector],Table3[[#This Row],[Sub-Sector]],Table2[RSI Exponential â€“ 14D],"&gt;=50")/Table3[[#This Row],[Count]]</f>
        <v>0.2857142857142857</v>
      </c>
      <c r="I38" s="1">
        <f>COUNTIFS(Table2[Sub-Sector],Table3[[#This Row],[Sub-Sector]],Table2[Relative Volume],"&gt;=1")/Table3[[#This Row],[Count]]</f>
        <v>0.66666666666666663</v>
      </c>
      <c r="J38" s="1">
        <f>COUNTIFS(Table2[Sub-Sector],Table3[[#This Row],[Sub-Sector]],Table2[% Away From Day Low],"&gt;=0.05")/Table3[[#This Row],[Count]]</f>
        <v>9.5238095238095233E-2</v>
      </c>
      <c r="K38" s="1">
        <f>COUNTIFS(Table2[Sub-Sector],Table3[[#This Row],[Sub-Sector]],Table2[% Away From Day High],"&lt;=0.05")/Table3[[#This Row],[Count]]</f>
        <v>0.95238095238095233</v>
      </c>
      <c r="L38" s="1">
        <f>COUNTIFS(Table2[Sub-Sector],Table3[[#This Row],[Sub-Sector]],Table2[% Away From Current Week Low],"&gt;=0.05")/Table3[[#This Row],[Count]]</f>
        <v>0.19047619047619047</v>
      </c>
      <c r="M38" s="1">
        <f>COUNTIFS(Table2[Sub-Sector],Table3[[#This Row],[Sub-Sector]],Table2[% Away From Current Week High],"&lt;=0.05")/Table3[[#This Row],[Count]]</f>
        <v>0.66666666666666663</v>
      </c>
      <c r="N38" s="1">
        <f>COUNTIFS(Table2[Sub-Sector],Table3[[#This Row],[Sub-Sector]],Table2[% Away From Current Month Low],"&gt;=0.05")/Table3[[#This Row],[Count]]</f>
        <v>0.42857142857142855</v>
      </c>
      <c r="O38" s="1">
        <f>COUNTIFS(Table2[Sub-Sector],Table3[[#This Row],[Sub-Sector]],Table2[% Away From Current Month High],"&lt;=0.05")/Table3[[#This Row],[Count]]</f>
        <v>0.14285714285714285</v>
      </c>
      <c r="P38" s="1">
        <f>COUNTIFS(Table2[Sub-Sector],Table3[[#This Row],[Sub-Sector]],Table2[% Away From 52W High],"&lt;=10")/Table3[[#This Row],[Count]]</f>
        <v>0.2857142857142857</v>
      </c>
      <c r="Q38" s="1">
        <f>COUNTIFS(Table2[Sub-Sector],Table3[[#This Row],[Sub-Sector]],Table2[% Away From 52W Low],"&gt;=10")/Table3[[#This Row],[Count]]</f>
        <v>0.95238095238095233</v>
      </c>
      <c r="R38" s="1">
        <f>COUNTIFS(Table2[Sub-Sector],Table3[[#This Row],[Sub-Sector]],Table2[% Price above 20 EMA],"&gt;=0")/Table3[[#This Row],[Count]]</f>
        <v>0.2857142857142857</v>
      </c>
      <c r="S38" s="1">
        <f>COUNTIFS(Table2[Sub-Sector],Table3[[#This Row],[Sub-Sector]],Table2[% Price above 50 EMA],"&gt;=0")/Table3[[#This Row],[Count]]</f>
        <v>0.2857142857142857</v>
      </c>
      <c r="T38" s="1">
        <f>COUNTIFS(Table2[Sub-Sector],Table3[[#This Row],[Sub-Sector]],Table2[% Price above 200 EMA],"&gt;=0")/Table3[[#This Row],[Count]]</f>
        <v>0.66666666666666663</v>
      </c>
      <c r="U38" s="1">
        <f>COUNTIFS(Table2[Sub-Sector],Table3[[#This Row],[Sub-Sector]],Table2[Rate of Change - Zone],"Positive")/Table3[[#This Row],[Count]]</f>
        <v>0.23809523809523808</v>
      </c>
      <c r="V38" s="1">
        <f>COUNTIFS(Table2[Sub-Sector],Table3[[#This Row],[Sub-Sector]],Table2[Sharpe Ratio],"&gt;=0.10")/Table3[[#This Row],[Count]]</f>
        <v>0.42857142857142855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392.5</v>
      </c>
      <c r="X38">
        <f>_xlfn.RANK.AVG(Table3[[#This Row],[Score]],Table3[Score],1)</f>
        <v>53.5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</v>
      </c>
      <c r="Z38">
        <f>_xlfn.RANK.AVG(Table3[[#This Row],[Score 2 ]],Table3[[Score 2 ]],1)</f>
        <v>37</v>
      </c>
    </row>
    <row r="39" spans="1:26" x14ac:dyDescent="0.3">
      <c r="A39" t="s">
        <v>101</v>
      </c>
      <c r="B39">
        <f>COUNTIFS(Table2[Sub-Sector],Table3[[#This Row],[Sub-Sector]])</f>
        <v>5</v>
      </c>
      <c r="C39" s="1">
        <f>COUNTIFS(Table2[Sub-Sector],Table3[[#This Row],[Sub-Sector]],Table2[Uptrend],"Uptrend")/Table3[[#This Row],[Count]]</f>
        <v>0.4</v>
      </c>
      <c r="D39" s="1">
        <f>COUNTIFS(Table2[Sub-Sector],Table3[[#This Row],[Sub-Sector]],Table2[1W Return vs Nifty],"&gt;=5")/Table3[[#This Row],[Count]]</f>
        <v>0.2</v>
      </c>
      <c r="E39" s="1">
        <f>COUNTIFS(Table2[Sub-Sector],Table3[[#This Row],[Sub-Sector]],Table2[1M Return vs Nifty],"&gt;=5")/Table3[[#This Row],[Count]]</f>
        <v>0.4</v>
      </c>
      <c r="F39" s="1">
        <f>COUNTIFS(Table2[Sub-Sector],Table3[[#This Row],[Sub-Sector]],Table2[6M Return vs Nifty],"&gt;=10")/Table3[[#This Row],[Count]]</f>
        <v>0.2</v>
      </c>
      <c r="G39" s="1">
        <f>COUNTIFS(Table2[Sub-Sector],Table3[[#This Row],[Sub-Sector]],Table2[1Y Return vs Nifty],"&gt;=10")/Table3[[#This Row],[Count]]</f>
        <v>1</v>
      </c>
      <c r="H39" s="1">
        <f>COUNTIFS(Table2[Sub-Sector],Table3[[#This Row],[Sub-Sector]],Table2[RSI Exponential â€“ 14D],"&gt;=50")/Table3[[#This Row],[Count]]</f>
        <v>0.6</v>
      </c>
      <c r="I39" s="1">
        <f>COUNTIFS(Table2[Sub-Sector],Table3[[#This Row],[Sub-Sector]],Table2[Relative Volume],"&gt;=1")/Table3[[#This Row],[Count]]</f>
        <v>0.4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0.2</v>
      </c>
      <c r="M39" s="1">
        <f>COUNTIFS(Table2[Sub-Sector],Table3[[#This Row],[Sub-Sector]],Table2[% Away From Current Week High],"&lt;=0.05")/Table3[[#This Row],[Count]]</f>
        <v>0.8</v>
      </c>
      <c r="N39" s="1">
        <f>COUNTIFS(Table2[Sub-Sector],Table3[[#This Row],[Sub-Sector]],Table2[% Away From Current Month Low],"&gt;=0.05")/Table3[[#This Row],[Count]]</f>
        <v>0.6</v>
      </c>
      <c r="O39" s="1">
        <f>COUNTIFS(Table2[Sub-Sector],Table3[[#This Row],[Sub-Sector]],Table2[% Away From Current Month High],"&lt;=0.05")/Table3[[#This Row],[Count]]</f>
        <v>0</v>
      </c>
      <c r="P39" s="1">
        <f>COUNTIFS(Table2[Sub-Sector],Table3[[#This Row],[Sub-Sector]],Table2[% Away From 52W High],"&lt;=10")/Table3[[#This Row],[Count]]</f>
        <v>0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0.6</v>
      </c>
      <c r="S39" s="1">
        <f>COUNTIFS(Table2[Sub-Sector],Table3[[#This Row],[Sub-Sector]],Table2[% Price above 50 EMA],"&gt;=0")/Table3[[#This Row],[Count]]</f>
        <v>0.6</v>
      </c>
      <c r="T39" s="1">
        <f>COUNTIFS(Table2[Sub-Sector],Table3[[#This Row],[Sub-Sector]],Table2[% Price above 200 EMA],"&gt;=0")/Table3[[#This Row],[Count]]</f>
        <v>1</v>
      </c>
      <c r="U39" s="1">
        <f>COUNTIFS(Table2[Sub-Sector],Table3[[#This Row],[Sub-Sector]],Table2[Rate of Change - Zone],"Positive")/Table3[[#This Row],[Count]]</f>
        <v>0.2</v>
      </c>
      <c r="V39" s="1">
        <f>COUNTIFS(Table2[Sub-Sector],Table3[[#This Row],[Sub-Sector]],Table2[Sharpe Ratio],"&gt;=0.10")/Table3[[#This Row],[Count]]</f>
        <v>0.8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360.5</v>
      </c>
      <c r="X39">
        <f>_xlfn.RANK.AVG(Table3[[#This Row],[Score]],Table3[Score],1)</f>
        <v>47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</v>
      </c>
      <c r="Z39">
        <f>_xlfn.RANK.AVG(Table3[[#This Row],[Score 2 ]],Table3[[Score 2 ]],1)</f>
        <v>38</v>
      </c>
    </row>
    <row r="40" spans="1:26" x14ac:dyDescent="0.3">
      <c r="A40" t="s">
        <v>194</v>
      </c>
      <c r="B40">
        <f>COUNTIFS(Table2[Sub-Sector],Table3[[#This Row],[Sub-Sector]])</f>
        <v>2</v>
      </c>
      <c r="C40" s="1">
        <f>COUNTIFS(Table2[Sub-Sector],Table3[[#This Row],[Sub-Sector]],Table2[Uptrend],"Uptrend")/Table3[[#This Row],[Count]]</f>
        <v>1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0.5</v>
      </c>
      <c r="F40" s="1">
        <f>COUNTIFS(Table2[Sub-Sector],Table3[[#This Row],[Sub-Sector]],Table2[6M Return vs Nifty],"&gt;=10")/Table3[[#This Row],[Count]]</f>
        <v>1</v>
      </c>
      <c r="G40" s="1">
        <f>COUNTIFS(Table2[Sub-Sector],Table3[[#This Row],[Sub-Sector]],Table2[1Y Return vs Nifty],"&gt;=10")/Table3[[#This Row],[Count]]</f>
        <v>0.5</v>
      </c>
      <c r="H40" s="1">
        <f>COUNTIFS(Table2[Sub-Sector],Table3[[#This Row],[Sub-Sector]],Table2[RSI Exponential â€“ 14D],"&gt;=50")/Table3[[#This Row],[Count]]</f>
        <v>0</v>
      </c>
      <c r="I40" s="1">
        <f>COUNTIFS(Table2[Sub-Sector],Table3[[#This Row],[Sub-Sector]],Table2[Relative Volume],"&gt;=1")/Table3[[#This Row],[Count]]</f>
        <v>0.5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0</v>
      </c>
      <c r="O40" s="1">
        <f>COUNTIFS(Table2[Sub-Sector],Table3[[#This Row],[Sub-Sector]],Table2[% Away From Current Month High],"&lt;=0.05")/Table3[[#This Row],[Count]]</f>
        <v>0.5</v>
      </c>
      <c r="P40" s="1">
        <f>COUNTIFS(Table2[Sub-Sector],Table3[[#This Row],[Sub-Sector]],Table2[% Away From 52W High],"&lt;=10")/Table3[[#This Row],[Count]]</f>
        <v>1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0.5</v>
      </c>
      <c r="S40" s="1">
        <f>COUNTIFS(Table2[Sub-Sector],Table3[[#This Row],[Sub-Sector]],Table2[% Price above 50 EMA],"&gt;=0")/Table3[[#This Row],[Count]]</f>
        <v>0.5</v>
      </c>
      <c r="T40" s="1">
        <f>COUNTIFS(Table2[Sub-Sector],Table3[[#This Row],[Sub-Sector]],Table2[% Price above 200 EMA],"&gt;=0")/Table3[[#This Row],[Count]]</f>
        <v>1</v>
      </c>
      <c r="U40" s="1">
        <f>COUNTIFS(Table2[Sub-Sector],Table3[[#This Row],[Sub-Sector]],Table2[Rate of Change - Zone],"Positive")/Table3[[#This Row],[Count]]</f>
        <v>0</v>
      </c>
      <c r="V40" s="1">
        <f>COUNTIFS(Table2[Sub-Sector],Table3[[#This Row],[Sub-Sector]],Table2[Sharpe Ratio],"&gt;=0.10")/Table3[[#This Row],[Count]]</f>
        <v>0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340.5</v>
      </c>
      <c r="X40">
        <f>_xlfn.RANK.AVG(Table3[[#This Row],[Score]],Table3[Score],1)</f>
        <v>41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0">
        <f>_xlfn.RANK.AVG(Table3[[#This Row],[Score 2 ]],Table3[[Score 2 ]],1)</f>
        <v>39</v>
      </c>
    </row>
    <row r="41" spans="1:26" x14ac:dyDescent="0.3">
      <c r="A41" t="s">
        <v>95</v>
      </c>
      <c r="B41">
        <f>COUNTIFS(Table2[Sub-Sector],Table3[[#This Row],[Sub-Sector]])</f>
        <v>5</v>
      </c>
      <c r="C41" s="1">
        <f>COUNTIFS(Table2[Sub-Sector],Table3[[#This Row],[Sub-Sector]],Table2[Uptrend],"Uptrend")/Table3[[#This Row],[Count]]</f>
        <v>0.6</v>
      </c>
      <c r="D41" s="1">
        <f>COUNTIFS(Table2[Sub-Sector],Table3[[#This Row],[Sub-Sector]],Table2[1W Return vs Nifty],"&gt;=5")/Table3[[#This Row],[Count]]</f>
        <v>0.4</v>
      </c>
      <c r="E41" s="1">
        <f>COUNTIFS(Table2[Sub-Sector],Table3[[#This Row],[Sub-Sector]],Table2[1M Return vs Nifty],"&gt;=5")/Table3[[#This Row],[Count]]</f>
        <v>0.8</v>
      </c>
      <c r="F41" s="1">
        <f>COUNTIFS(Table2[Sub-Sector],Table3[[#This Row],[Sub-Sector]],Table2[6M Return vs Nifty],"&gt;=10")/Table3[[#This Row],[Count]]</f>
        <v>0.6</v>
      </c>
      <c r="G41" s="1">
        <f>COUNTIFS(Table2[Sub-Sector],Table3[[#This Row],[Sub-Sector]],Table2[1Y Return vs Nifty],"&gt;=10")/Table3[[#This Row],[Count]]</f>
        <v>0.6</v>
      </c>
      <c r="H41" s="1">
        <f>COUNTIFS(Table2[Sub-Sector],Table3[[#This Row],[Sub-Sector]],Table2[RSI Exponential â€“ 14D],"&gt;=50")/Table3[[#This Row],[Count]]</f>
        <v>0.8</v>
      </c>
      <c r="I41" s="1">
        <f>COUNTIFS(Table2[Sub-Sector],Table3[[#This Row],[Sub-Sector]],Table2[Relative Volume],"&gt;=1")/Table3[[#This Row],[Count]]</f>
        <v>0.2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0.6</v>
      </c>
      <c r="L41" s="1">
        <f>COUNTIFS(Table2[Sub-Sector],Table3[[#This Row],[Sub-Sector]],Table2[% Away From Current Week Low],"&gt;=0.05")/Table3[[#This Row],[Count]]</f>
        <v>0.4</v>
      </c>
      <c r="M41" s="1">
        <f>COUNTIFS(Table2[Sub-Sector],Table3[[#This Row],[Sub-Sector]],Table2[% Away From Current Week High],"&lt;=0.05")/Table3[[#This Row],[Count]]</f>
        <v>0.6</v>
      </c>
      <c r="N41" s="1">
        <f>COUNTIFS(Table2[Sub-Sector],Table3[[#This Row],[Sub-Sector]],Table2[% Away From Current Month Low],"&gt;=0.05")/Table3[[#This Row],[Count]]</f>
        <v>0.6</v>
      </c>
      <c r="O41" s="1">
        <f>COUNTIFS(Table2[Sub-Sector],Table3[[#This Row],[Sub-Sector]],Table2[% Away From Current Month High],"&lt;=0.05")/Table3[[#This Row],[Count]]</f>
        <v>0.4</v>
      </c>
      <c r="P41" s="1">
        <f>COUNTIFS(Table2[Sub-Sector],Table3[[#This Row],[Sub-Sector]],Table2[% Away From 52W High],"&lt;=10")/Table3[[#This Row],[Count]]</f>
        <v>0.4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0.8</v>
      </c>
      <c r="S41" s="1">
        <f>COUNTIFS(Table2[Sub-Sector],Table3[[#This Row],[Sub-Sector]],Table2[% Price above 50 EMA],"&gt;=0")/Table3[[#This Row],[Count]]</f>
        <v>0.8</v>
      </c>
      <c r="T41" s="1">
        <f>COUNTIFS(Table2[Sub-Sector],Table3[[#This Row],[Sub-Sector]],Table2[% Price above 200 EMA],"&gt;=0")/Table3[[#This Row],[Count]]</f>
        <v>0.8</v>
      </c>
      <c r="U41" s="1">
        <f>COUNTIFS(Table2[Sub-Sector],Table3[[#This Row],[Sub-Sector]],Table2[Rate of Change - Zone],"Positive")/Table3[[#This Row],[Count]]</f>
        <v>0.2</v>
      </c>
      <c r="V41" s="1">
        <f>COUNTIFS(Table2[Sub-Sector],Table3[[#This Row],[Sub-Sector]],Table2[Sharpe Ratio],"&gt;=0.10")/Table3[[#This Row],[Count]]</f>
        <v>0.4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310.5</v>
      </c>
      <c r="X41">
        <f>_xlfn.RANK.AVG(Table3[[#This Row],[Score]],Table3[Score],1)</f>
        <v>32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1">
        <f>_xlfn.RANK.AVG(Table3[[#This Row],[Score 2 ]],Table3[[Score 2 ]],1)</f>
        <v>40</v>
      </c>
    </row>
    <row r="42" spans="1:26" x14ac:dyDescent="0.3">
      <c r="A42" t="s">
        <v>222</v>
      </c>
      <c r="B42">
        <f>COUNTIFS(Table2[Sub-Sector],Table3[[#This Row],[Sub-Sector]])</f>
        <v>3</v>
      </c>
      <c r="C42" s="1">
        <f>COUNTIFS(Table2[Sub-Sector],Table3[[#This Row],[Sub-Sector]],Table2[Uptrend],"Uptrend")/Table3[[#This Row],[Count]]</f>
        <v>1</v>
      </c>
      <c r="D42" s="1">
        <f>COUNTIFS(Table2[Sub-Sector],Table3[[#This Row],[Sub-Sector]],Table2[1W Return vs Nifty],"&gt;=5")/Table3[[#This Row],[Count]]</f>
        <v>0.33333333333333331</v>
      </c>
      <c r="E42" s="1">
        <f>COUNTIFS(Table2[Sub-Sector],Table3[[#This Row],[Sub-Sector]],Table2[1M Return vs Nifty],"&gt;=5")/Table3[[#This Row],[Count]]</f>
        <v>0.33333333333333331</v>
      </c>
      <c r="F42" s="1">
        <f>COUNTIFS(Table2[Sub-Sector],Table3[[#This Row],[Sub-Sector]],Table2[6M Return vs Nifty],"&gt;=10")/Table3[[#This Row],[Count]]</f>
        <v>0.33333333333333331</v>
      </c>
      <c r="G42" s="1">
        <f>COUNTIFS(Table2[Sub-Sector],Table3[[#This Row],[Sub-Sector]],Table2[1Y Return vs Nifty],"&gt;=10")/Table3[[#This Row],[Count]]</f>
        <v>0.66666666666666663</v>
      </c>
      <c r="H42" s="1">
        <f>COUNTIFS(Table2[Sub-Sector],Table3[[#This Row],[Sub-Sector]],Table2[RSI Exponential â€“ 14D],"&gt;=50")/Table3[[#This Row],[Count]]</f>
        <v>0.66666666666666663</v>
      </c>
      <c r="I42" s="1">
        <f>COUNTIFS(Table2[Sub-Sector],Table3[[#This Row],[Sub-Sector]],Table2[Relative Volume],"&gt;=1")/Table3[[#This Row],[Count]]</f>
        <v>0.33333333333333331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0.66666666666666663</v>
      </c>
      <c r="N42" s="1">
        <f>COUNTIFS(Table2[Sub-Sector],Table3[[#This Row],[Sub-Sector]],Table2[% Away From Current Month Low],"&gt;=0.05")/Table3[[#This Row],[Count]]</f>
        <v>0.66666666666666663</v>
      </c>
      <c r="O42" s="1">
        <f>COUNTIFS(Table2[Sub-Sector],Table3[[#This Row],[Sub-Sector]],Table2[% Away From Current Month High],"&lt;=0.05")/Table3[[#This Row],[Count]]</f>
        <v>0.66666666666666663</v>
      </c>
      <c r="P42" s="1">
        <f>COUNTIFS(Table2[Sub-Sector],Table3[[#This Row],[Sub-Sector]],Table2[% Away From 52W High],"&lt;=10")/Table3[[#This Row],[Count]]</f>
        <v>1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0.66666666666666663</v>
      </c>
      <c r="S42" s="1">
        <f>COUNTIFS(Table2[Sub-Sector],Table3[[#This Row],[Sub-Sector]],Table2[% Price above 50 EMA],"&gt;=0")/Table3[[#This Row],[Count]]</f>
        <v>1</v>
      </c>
      <c r="T42" s="1">
        <f>COUNTIFS(Table2[Sub-Sector],Table3[[#This Row],[Sub-Sector]],Table2[% Price above 200 EMA],"&gt;=0")/Table3[[#This Row],[Count]]</f>
        <v>1</v>
      </c>
      <c r="U42" s="1">
        <f>COUNTIFS(Table2[Sub-Sector],Table3[[#This Row],[Sub-Sector]],Table2[Rate of Change - Zone],"Positive")/Table3[[#This Row],[Count]]</f>
        <v>0.33333333333333331</v>
      </c>
      <c r="V42" s="1">
        <f>COUNTIFS(Table2[Sub-Sector],Table3[[#This Row],[Sub-Sector]],Table2[Sharpe Ratio],"&gt;=0.10")/Table3[[#This Row],[Count]]</f>
        <v>0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295</v>
      </c>
      <c r="X42">
        <f>_xlfn.RANK.AVG(Table3[[#This Row],[Score]],Table3[Score],1)</f>
        <v>29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42">
        <f>_xlfn.RANK.AVG(Table3[[#This Row],[Score 2 ]],Table3[[Score 2 ]],1)</f>
        <v>42</v>
      </c>
    </row>
    <row r="43" spans="1:26" x14ac:dyDescent="0.3">
      <c r="A43" t="s">
        <v>740</v>
      </c>
      <c r="B43">
        <f>COUNTIFS(Table2[Sub-Sector],Table3[[#This Row],[Sub-Sector]])</f>
        <v>2</v>
      </c>
      <c r="C43" s="1">
        <f>COUNTIFS(Table2[Sub-Sector],Table3[[#This Row],[Sub-Sector]],Table2[Uptrend],"Uptrend")/Table3[[#This Row],[Count]]</f>
        <v>1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0.5</v>
      </c>
      <c r="F43" s="1">
        <f>COUNTIFS(Table2[Sub-Sector],Table3[[#This Row],[Sub-Sector]],Table2[6M Return vs Nifty],"&gt;=10")/Table3[[#This Row],[Count]]</f>
        <v>0.5</v>
      </c>
      <c r="G43" s="1">
        <f>COUNTIFS(Table2[Sub-Sector],Table3[[#This Row],[Sub-Sector]],Table2[1Y Return vs Nifty],"&gt;=10")/Table3[[#This Row],[Count]]</f>
        <v>0</v>
      </c>
      <c r="H43" s="1">
        <f>COUNTIFS(Table2[Sub-Sector],Table3[[#This Row],[Sub-Sector]],Table2[RSI Exponential â€“ 14D],"&gt;=50")/Table3[[#This Row],[Count]]</f>
        <v>0.5</v>
      </c>
      <c r="I43" s="1">
        <f>COUNTIFS(Table2[Sub-Sector],Table3[[#This Row],[Sub-Sector]],Table2[Relative Volume],"&gt;=1")/Table3[[#This Row],[Count]]</f>
        <v>0.5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</v>
      </c>
      <c r="M43" s="1">
        <f>COUNTIFS(Table2[Sub-Sector],Table3[[#This Row],[Sub-Sector]],Table2[% Away From Current Week High],"&lt;=0.05")/Table3[[#This Row],[Count]]</f>
        <v>0</v>
      </c>
      <c r="N43" s="1">
        <f>COUNTIFS(Table2[Sub-Sector],Table3[[#This Row],[Sub-Sector]],Table2[% Away From Current Month Low],"&gt;=0.05")/Table3[[#This Row],[Count]]</f>
        <v>0.5</v>
      </c>
      <c r="O43" s="1">
        <f>COUNTIFS(Table2[Sub-Sector],Table3[[#This Row],[Sub-Sector]],Table2[% Away From Current Month High],"&lt;=0.05")/Table3[[#This Row],[Count]]</f>
        <v>0</v>
      </c>
      <c r="P43" s="1">
        <f>COUNTIFS(Table2[Sub-Sector],Table3[[#This Row],[Sub-Sector]],Table2[% Away From 52W High],"&lt;=10")/Table3[[#This Row],[Count]]</f>
        <v>0.5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0.5</v>
      </c>
      <c r="S43" s="1">
        <f>COUNTIFS(Table2[Sub-Sector],Table3[[#This Row],[Sub-Sector]],Table2[% Price above 50 EMA],"&gt;=0")/Table3[[#This Row],[Count]]</f>
        <v>0.5</v>
      </c>
      <c r="T43" s="1">
        <f>COUNTIFS(Table2[Sub-Sector],Table3[[#This Row],[Sub-Sector]],Table2[% Price above 200 EMA],"&gt;=0")/Table3[[#This Row],[Count]]</f>
        <v>1</v>
      </c>
      <c r="U43" s="1">
        <f>COUNTIFS(Table2[Sub-Sector],Table3[[#This Row],[Sub-Sector]],Table2[Rate of Change - Zone],"Positive")/Table3[[#This Row],[Count]]</f>
        <v>0.5</v>
      </c>
      <c r="V43" s="1">
        <f>COUNTIFS(Table2[Sub-Sector],Table3[[#This Row],[Sub-Sector]],Table2[Sharpe Ratio],"&gt;=0.10")/Table3[[#This Row],[Count]]</f>
        <v>0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344.5</v>
      </c>
      <c r="X43">
        <f>_xlfn.RANK.AVG(Table3[[#This Row],[Score]],Table3[Score],1)</f>
        <v>43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43">
        <f>_xlfn.RANK.AVG(Table3[[#This Row],[Score 2 ]],Table3[[Score 2 ]],1)</f>
        <v>42</v>
      </c>
    </row>
    <row r="44" spans="1:26" x14ac:dyDescent="0.3">
      <c r="A44" t="s">
        <v>858</v>
      </c>
      <c r="B44">
        <f>COUNTIFS(Table2[Sub-Sector],Table3[[#This Row],[Sub-Sector]])</f>
        <v>2</v>
      </c>
      <c r="C44" s="1">
        <f>COUNTIFS(Table2[Sub-Sector],Table3[[#This Row],[Sub-Sector]],Table2[Uptrend],"Uptrend")/Table3[[#This Row],[Count]]</f>
        <v>0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</v>
      </c>
      <c r="F44" s="1">
        <f>COUNTIFS(Table2[Sub-Sector],Table3[[#This Row],[Sub-Sector]],Table2[6M Return vs Nifty],"&gt;=10")/Table3[[#This Row],[Count]]</f>
        <v>0.5</v>
      </c>
      <c r="G44" s="1">
        <f>COUNTIFS(Table2[Sub-Sector],Table3[[#This Row],[Sub-Sector]],Table2[1Y Return vs Nifty],"&gt;=10")/Table3[[#This Row],[Count]]</f>
        <v>0.5</v>
      </c>
      <c r="H44" s="1">
        <f>COUNTIFS(Table2[Sub-Sector],Table3[[#This Row],[Sub-Sector]],Table2[RSI Exponential â€“ 14D],"&gt;=50")/Table3[[#This Row],[Count]]</f>
        <v>0</v>
      </c>
      <c r="I44" s="1">
        <f>COUNTIFS(Table2[Sub-Sector],Table3[[#This Row],[Sub-Sector]],Table2[Relative Volume],"&gt;=1")/Table3[[#This Row],[Count]]</f>
        <v>1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0.5</v>
      </c>
      <c r="L44" s="1">
        <f>COUNTIFS(Table2[Sub-Sector],Table3[[#This Row],[Sub-Sector]],Table2[% Away From Current Week Low],"&gt;=0.05")/Table3[[#This Row],[Count]]</f>
        <v>0</v>
      </c>
      <c r="M44" s="1">
        <f>COUNTIFS(Table2[Sub-Sector],Table3[[#This Row],[Sub-Sector]],Table2[% Away From Current Week High],"&lt;=0.05")/Table3[[#This Row],[Count]]</f>
        <v>0.5</v>
      </c>
      <c r="N44" s="1">
        <f>COUNTIFS(Table2[Sub-Sector],Table3[[#This Row],[Sub-Sector]],Table2[% Away From Current Month Low],"&gt;=0.05")/Table3[[#This Row],[Count]]</f>
        <v>0</v>
      </c>
      <c r="O44" s="1">
        <f>COUNTIFS(Table2[Sub-Sector],Table3[[#This Row],[Sub-Sector]],Table2[% Away From Current Month High],"&lt;=0.05")/Table3[[#This Row],[Count]]</f>
        <v>0</v>
      </c>
      <c r="P44" s="1">
        <f>COUNTIFS(Table2[Sub-Sector],Table3[[#This Row],[Sub-Sector]],Table2[% Away From 52W High],"&lt;=10")/Table3[[#This Row],[Count]]</f>
        <v>0</v>
      </c>
      <c r="Q44" s="1">
        <f>COUNTIFS(Table2[Sub-Sector],Table3[[#This Row],[Sub-Sector]],Table2[% Away From 52W Low],"&gt;=10")/Table3[[#This Row],[Count]]</f>
        <v>0.5</v>
      </c>
      <c r="R44" s="1">
        <f>COUNTIFS(Table2[Sub-Sector],Table3[[#This Row],[Sub-Sector]],Table2[% Price above 20 EMA],"&gt;=0")/Table3[[#This Row],[Count]]</f>
        <v>0</v>
      </c>
      <c r="S44" s="1">
        <f>COUNTIFS(Table2[Sub-Sector],Table3[[#This Row],[Sub-Sector]],Table2[% Price above 50 EMA],"&gt;=0")/Table3[[#This Row],[Count]]</f>
        <v>0</v>
      </c>
      <c r="T44" s="1">
        <f>COUNTIFS(Table2[Sub-Sector],Table3[[#This Row],[Sub-Sector]],Table2[% Price above 200 EMA],"&gt;=0")/Table3[[#This Row],[Count]]</f>
        <v>0.5</v>
      </c>
      <c r="U44" s="1">
        <f>COUNTIFS(Table2[Sub-Sector],Table3[[#This Row],[Sub-Sector]],Table2[Rate of Change - Zone],"Positive")/Table3[[#This Row],[Count]]</f>
        <v>0</v>
      </c>
      <c r="V44" s="1">
        <f>COUNTIFS(Table2[Sub-Sector],Table3[[#This Row],[Sub-Sector]],Table2[Sharpe Ratio],"&gt;=0.10")/Table3[[#This Row],[Count]]</f>
        <v>0.5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517.5</v>
      </c>
      <c r="X44">
        <f>_xlfn.RANK.AVG(Table3[[#This Row],[Score]],Table3[Score],1)</f>
        <v>81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44">
        <f>_xlfn.RANK.AVG(Table3[[#This Row],[Score 2 ]],Table3[[Score 2 ]],1)</f>
        <v>42</v>
      </c>
    </row>
    <row r="45" spans="1:26" x14ac:dyDescent="0.3">
      <c r="A45" t="s">
        <v>465</v>
      </c>
      <c r="B45">
        <f>COUNTIFS(Table2[Sub-Sector],Table3[[#This Row],[Sub-Sector]])</f>
        <v>11</v>
      </c>
      <c r="C45" s="1">
        <f>COUNTIFS(Table2[Sub-Sector],Table3[[#This Row],[Sub-Sector]],Table2[Uptrend],"Uptrend")/Table3[[#This Row],[Count]]</f>
        <v>0.72727272727272729</v>
      </c>
      <c r="D45" s="1">
        <f>COUNTIFS(Table2[Sub-Sector],Table3[[#This Row],[Sub-Sector]],Table2[1W Return vs Nifty],"&gt;=5")/Table3[[#This Row],[Count]]</f>
        <v>9.0909090909090912E-2</v>
      </c>
      <c r="E45" s="1">
        <f>COUNTIFS(Table2[Sub-Sector],Table3[[#This Row],[Sub-Sector]],Table2[1M Return vs Nifty],"&gt;=5")/Table3[[#This Row],[Count]]</f>
        <v>0.45454545454545453</v>
      </c>
      <c r="F45" s="1">
        <f>COUNTIFS(Table2[Sub-Sector],Table3[[#This Row],[Sub-Sector]],Table2[6M Return vs Nifty],"&gt;=10")/Table3[[#This Row],[Count]]</f>
        <v>0.36363636363636365</v>
      </c>
      <c r="G45" s="1">
        <f>COUNTIFS(Table2[Sub-Sector],Table3[[#This Row],[Sub-Sector]],Table2[1Y Return vs Nifty],"&gt;=10")/Table3[[#This Row],[Count]]</f>
        <v>0.45454545454545453</v>
      </c>
      <c r="H45" s="1">
        <f>COUNTIFS(Table2[Sub-Sector],Table3[[#This Row],[Sub-Sector]],Table2[RSI Exponential â€“ 14D],"&gt;=50")/Table3[[#This Row],[Count]]</f>
        <v>0.27272727272727271</v>
      </c>
      <c r="I45" s="1">
        <f>COUNTIFS(Table2[Sub-Sector],Table3[[#This Row],[Sub-Sector]],Table2[Relative Volume],"&gt;=1")/Table3[[#This Row],[Count]]</f>
        <v>0.54545454545454541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0.90909090909090906</v>
      </c>
      <c r="L45" s="1">
        <f>COUNTIFS(Table2[Sub-Sector],Table3[[#This Row],[Sub-Sector]],Table2[% Away From Current Week Low],"&gt;=0.05")/Table3[[#This Row],[Count]]</f>
        <v>9.0909090909090912E-2</v>
      </c>
      <c r="M45" s="1">
        <f>COUNTIFS(Table2[Sub-Sector],Table3[[#This Row],[Sub-Sector]],Table2[% Away From Current Week High],"&lt;=0.05")/Table3[[#This Row],[Count]]</f>
        <v>0.72727272727272729</v>
      </c>
      <c r="N45" s="1">
        <f>COUNTIFS(Table2[Sub-Sector],Table3[[#This Row],[Sub-Sector]],Table2[% Away From Current Month Low],"&gt;=0.05")/Table3[[#This Row],[Count]]</f>
        <v>0.27272727272727271</v>
      </c>
      <c r="O45" s="1">
        <f>COUNTIFS(Table2[Sub-Sector],Table3[[#This Row],[Sub-Sector]],Table2[% Away From Current Month High],"&lt;=0.05")/Table3[[#This Row],[Count]]</f>
        <v>0.18181818181818182</v>
      </c>
      <c r="P45" s="1">
        <f>COUNTIFS(Table2[Sub-Sector],Table3[[#This Row],[Sub-Sector]],Table2[% Away From 52W High],"&lt;=10")/Table3[[#This Row],[Count]]</f>
        <v>0.27272727272727271</v>
      </c>
      <c r="Q45" s="1">
        <f>COUNTIFS(Table2[Sub-Sector],Table3[[#This Row],[Sub-Sector]],Table2[% Away From 52W Low],"&gt;=10")/Table3[[#This Row],[Count]]</f>
        <v>0.90909090909090906</v>
      </c>
      <c r="R45" s="1">
        <f>COUNTIFS(Table2[Sub-Sector],Table3[[#This Row],[Sub-Sector]],Table2[% Price above 20 EMA],"&gt;=0")/Table3[[#This Row],[Count]]</f>
        <v>0.36363636363636365</v>
      </c>
      <c r="S45" s="1">
        <f>COUNTIFS(Table2[Sub-Sector],Table3[[#This Row],[Sub-Sector]],Table2[% Price above 50 EMA],"&gt;=0")/Table3[[#This Row],[Count]]</f>
        <v>0.63636363636363635</v>
      </c>
      <c r="T45" s="1">
        <f>COUNTIFS(Table2[Sub-Sector],Table3[[#This Row],[Sub-Sector]],Table2[% Price above 200 EMA],"&gt;=0")/Table3[[#This Row],[Count]]</f>
        <v>0.72727272727272729</v>
      </c>
      <c r="U45" s="1">
        <f>COUNTIFS(Table2[Sub-Sector],Table3[[#This Row],[Sub-Sector]],Table2[Rate of Change - Zone],"Positive")/Table3[[#This Row],[Count]]</f>
        <v>0.27272727272727271</v>
      </c>
      <c r="V45" s="1">
        <f>COUNTIFS(Table2[Sub-Sector],Table3[[#This Row],[Sub-Sector]],Table2[Sharpe Ratio],"&gt;=0.10")/Table3[[#This Row],[Count]]</f>
        <v>0.36363636363636365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</v>
      </c>
      <c r="X45">
        <f>_xlfn.RANK.AVG(Table3[[#This Row],[Score]],Table3[Score],1)</f>
        <v>42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45">
        <f>_xlfn.RANK.AVG(Table3[[#This Row],[Score 2 ]],Table3[[Score 2 ]],1)</f>
        <v>44</v>
      </c>
    </row>
    <row r="46" spans="1:26" x14ac:dyDescent="0.3">
      <c r="A46" t="s">
        <v>268</v>
      </c>
      <c r="B46">
        <f>COUNTIFS(Table2[Sub-Sector],Table3[[#This Row],[Sub-Sector]])</f>
        <v>3</v>
      </c>
      <c r="C46" s="1">
        <f>COUNTIFS(Table2[Sub-Sector],Table3[[#This Row],[Sub-Sector]],Table2[Uptrend],"Uptrend")/Table3[[#This Row],[Count]]</f>
        <v>1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0</v>
      </c>
      <c r="F46" s="1">
        <f>COUNTIFS(Table2[Sub-Sector],Table3[[#This Row],[Sub-Sector]],Table2[6M Return vs Nifty],"&gt;=10")/Table3[[#This Row],[Count]]</f>
        <v>1</v>
      </c>
      <c r="G46" s="1">
        <f>COUNTIFS(Table2[Sub-Sector],Table3[[#This Row],[Sub-Sector]],Table2[1Y Return vs Nifty],"&gt;=10")/Table3[[#This Row],[Count]]</f>
        <v>1</v>
      </c>
      <c r="H46" s="1">
        <f>COUNTIFS(Table2[Sub-Sector],Table3[[#This Row],[Sub-Sector]],Table2[RSI Exponential â€“ 14D],"&gt;=50")/Table3[[#This Row],[Count]]</f>
        <v>0.33333333333333331</v>
      </c>
      <c r="I46" s="1">
        <f>COUNTIFS(Table2[Sub-Sector],Table3[[#This Row],[Sub-Sector]],Table2[Relative Volume],"&gt;=1")/Table3[[#This Row],[Count]]</f>
        <v>0</v>
      </c>
      <c r="J46" s="1">
        <f>COUNTIFS(Table2[Sub-Sector],Table3[[#This Row],[Sub-Sector]],Table2[% Away From Day Low],"&gt;=0.05")/Table3[[#This Row],[Count]]</f>
        <v>0.33333333333333331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0.33333333333333331</v>
      </c>
      <c r="M46" s="1">
        <f>COUNTIFS(Table2[Sub-Sector],Table3[[#This Row],[Sub-Sector]],Table2[% Away From Current Week High],"&lt;=0.05")/Table3[[#This Row],[Count]]</f>
        <v>0.66666666666666663</v>
      </c>
      <c r="N46" s="1">
        <f>COUNTIFS(Table2[Sub-Sector],Table3[[#This Row],[Sub-Sector]],Table2[% Away From Current Month Low],"&gt;=0.05")/Table3[[#This Row],[Count]]</f>
        <v>0.33333333333333331</v>
      </c>
      <c r="O46" s="1">
        <f>COUNTIFS(Table2[Sub-Sector],Table3[[#This Row],[Sub-Sector]],Table2[% Away From Current Month High],"&lt;=0.05")/Table3[[#This Row],[Count]]</f>
        <v>0</v>
      </c>
      <c r="P46" s="1">
        <f>COUNTIFS(Table2[Sub-Sector],Table3[[#This Row],[Sub-Sector]],Table2[% Away From 52W High],"&lt;=10")/Table3[[#This Row],[Count]]</f>
        <v>0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0.33333333333333331</v>
      </c>
      <c r="S46" s="1">
        <f>COUNTIFS(Table2[Sub-Sector],Table3[[#This Row],[Sub-Sector]],Table2[% Price above 50 EMA],"&gt;=0")/Table3[[#This Row],[Count]]</f>
        <v>0.33333333333333331</v>
      </c>
      <c r="T46" s="1">
        <f>COUNTIFS(Table2[Sub-Sector],Table3[[#This Row],[Sub-Sector]],Table2[% Price above 200 EMA],"&gt;=0")/Table3[[#This Row],[Count]]</f>
        <v>1</v>
      </c>
      <c r="U46" s="1">
        <f>COUNTIFS(Table2[Sub-Sector],Table3[[#This Row],[Sub-Sector]],Table2[Rate of Change - Zone],"Positive")/Table3[[#This Row],[Count]]</f>
        <v>0</v>
      </c>
      <c r="V46" s="1">
        <f>COUNTIFS(Table2[Sub-Sector],Table3[[#This Row],[Sub-Sector]],Table2[Sharpe Ratio],"&gt;=0.10")/Table3[[#This Row],[Count]]</f>
        <v>1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421.5</v>
      </c>
      <c r="X46">
        <f>_xlfn.RANK.AVG(Table3[[#This Row],[Score]],Table3[Score],1)</f>
        <v>60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220.5</v>
      </c>
      <c r="Z46">
        <f>_xlfn.RANK.AVG(Table3[[#This Row],[Score 2 ]],Table3[[Score 2 ]],1)</f>
        <v>48</v>
      </c>
    </row>
    <row r="47" spans="1:26" x14ac:dyDescent="0.3">
      <c r="A47" t="s">
        <v>1346</v>
      </c>
      <c r="B47">
        <f>COUNTIFS(Table2[Sub-Sector],Table3[[#This Row],[Sub-Sector]])</f>
        <v>1</v>
      </c>
      <c r="C47" s="1">
        <f>COUNTIFS(Table2[Sub-Sector],Table3[[#This Row],[Sub-Sector]],Table2[Uptrend],"Uptrend")/Table3[[#This Row],[Count]]</f>
        <v>1</v>
      </c>
      <c r="D47" s="1">
        <f>COUNTIFS(Table2[Sub-Sector],Table3[[#This Row],[Sub-Sector]],Table2[1W Return vs Nifty],"&gt;=5")/Table3[[#This Row],[Count]]</f>
        <v>1</v>
      </c>
      <c r="E47" s="1">
        <f>COUNTIFS(Table2[Sub-Sector],Table3[[#This Row],[Sub-Sector]],Table2[1M Return vs Nifty],"&gt;=5")/Table3[[#This Row],[Count]]</f>
        <v>0</v>
      </c>
      <c r="F47" s="1">
        <f>COUNTIFS(Table2[Sub-Sector],Table3[[#This Row],[Sub-Sector]],Table2[6M Return vs Nifty],"&gt;=10")/Table3[[#This Row],[Count]]</f>
        <v>1</v>
      </c>
      <c r="G47" s="1">
        <f>COUNTIFS(Table2[Sub-Sector],Table3[[#This Row],[Sub-Sector]],Table2[1Y Return vs Nifty],"&gt;=10")/Table3[[#This Row],[Count]]</f>
        <v>1</v>
      </c>
      <c r="H47" s="1">
        <f>COUNTIFS(Table2[Sub-Sector],Table3[[#This Row],[Sub-Sector]],Table2[RSI Exponential â€“ 14D],"&gt;=50")/Table3[[#This Row],[Count]]</f>
        <v>1</v>
      </c>
      <c r="I47" s="1">
        <f>COUNTIFS(Table2[Sub-Sector],Table3[[#This Row],[Sub-Sector]],Table2[Relative Volume],"&gt;=1")/Table3[[#This Row],[Count]]</f>
        <v>0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1</v>
      </c>
      <c r="O47" s="1">
        <f>COUNTIFS(Table2[Sub-Sector],Table3[[#This Row],[Sub-Sector]],Table2[% Away From Current Month High],"&lt;=0.05")/Table3[[#This Row],[Count]]</f>
        <v>1</v>
      </c>
      <c r="P47" s="1">
        <f>COUNTIFS(Table2[Sub-Sector],Table3[[#This Row],[Sub-Sector]],Table2[% Away From 52W High],"&lt;=10")/Table3[[#This Row],[Count]]</f>
        <v>1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1</v>
      </c>
      <c r="S47" s="1">
        <f>COUNTIFS(Table2[Sub-Sector],Table3[[#This Row],[Sub-Sector]],Table2[% Price above 50 EMA],"&gt;=0")/Table3[[#This Row],[Count]]</f>
        <v>1</v>
      </c>
      <c r="T47" s="1">
        <f>COUNTIFS(Table2[Sub-Sector],Table3[[#This Row],[Sub-Sector]],Table2[% Price above 200 EMA],"&gt;=0")/Table3[[#This Row],[Count]]</f>
        <v>1</v>
      </c>
      <c r="U47" s="1">
        <f>COUNTIFS(Table2[Sub-Sector],Table3[[#This Row],[Sub-Sector]],Table2[Rate of Change - Zone],"Positive")/Table3[[#This Row],[Count]]</f>
        <v>0</v>
      </c>
      <c r="V47" s="1">
        <f>COUNTIFS(Table2[Sub-Sector],Table3[[#This Row],[Sub-Sector]],Table2[Sharpe Ratio],"&gt;=0.10")/Table3[[#This Row],[Count]]</f>
        <v>1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</v>
      </c>
      <c r="X47">
        <f>_xlfn.RANK.AVG(Table3[[#This Row],[Score]],Table3[Score],1)</f>
        <v>40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220.5</v>
      </c>
      <c r="Z47">
        <f>_xlfn.RANK.AVG(Table3[[#This Row],[Score 2 ]],Table3[[Score 2 ]],1)</f>
        <v>48</v>
      </c>
    </row>
    <row r="48" spans="1:26" x14ac:dyDescent="0.3">
      <c r="A48" t="s">
        <v>961</v>
      </c>
      <c r="B48">
        <f>COUNTIFS(Table2[Sub-Sector],Table3[[#This Row],[Sub-Sector]])</f>
        <v>2</v>
      </c>
      <c r="C48" s="1">
        <f>COUNTIFS(Table2[Sub-Sector],Table3[[#This Row],[Sub-Sector]],Table2[Uptrend],"Uptrend")/Table3[[#This Row],[Count]]</f>
        <v>0.5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</v>
      </c>
      <c r="F48" s="1">
        <f>COUNTIFS(Table2[Sub-Sector],Table3[[#This Row],[Sub-Sector]],Table2[6M Return vs Nifty],"&gt;=10")/Table3[[#This Row],[Count]]</f>
        <v>1</v>
      </c>
      <c r="G48" s="1">
        <f>COUNTIFS(Table2[Sub-Sector],Table3[[#This Row],[Sub-Sector]],Table2[1Y Return vs Nifty],"&gt;=10")/Table3[[#This Row],[Count]]</f>
        <v>1</v>
      </c>
      <c r="H48" s="1">
        <f>COUNTIFS(Table2[Sub-Sector],Table3[[#This Row],[Sub-Sector]],Table2[RSI Exponential â€“ 14D],"&gt;=50")/Table3[[#This Row],[Count]]</f>
        <v>0</v>
      </c>
      <c r="I48" s="1">
        <f>COUNTIFS(Table2[Sub-Sector],Table3[[#This Row],[Sub-Sector]],Table2[Relative Volume],"&gt;=1")/Table3[[#This Row],[Count]]</f>
        <v>0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0.5</v>
      </c>
      <c r="N48" s="1">
        <f>COUNTIFS(Table2[Sub-Sector],Table3[[#This Row],[Sub-Sector]],Table2[% Away From Current Month Low],"&gt;=0.05")/Table3[[#This Row],[Count]]</f>
        <v>0</v>
      </c>
      <c r="O48" s="1">
        <f>COUNTIFS(Table2[Sub-Sector],Table3[[#This Row],[Sub-Sector]],Table2[% Away From Current Month High],"&lt;=0.05")/Table3[[#This Row],[Count]]</f>
        <v>0</v>
      </c>
      <c r="P48" s="1">
        <f>COUNTIFS(Table2[Sub-Sector],Table3[[#This Row],[Sub-Sector]],Table2[% Away From 52W High],"&lt;=10")/Table3[[#This Row],[Count]]</f>
        <v>0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</v>
      </c>
      <c r="S48" s="1">
        <f>COUNTIFS(Table2[Sub-Sector],Table3[[#This Row],[Sub-Sector]],Table2[% Price above 50 EMA],"&gt;=0")/Table3[[#This Row],[Count]]</f>
        <v>0</v>
      </c>
      <c r="T48" s="1">
        <f>COUNTIFS(Table2[Sub-Sector],Table3[[#This Row],[Sub-Sector]],Table2[% Price above 200 EMA],"&gt;=0")/Table3[[#This Row],[Count]]</f>
        <v>1</v>
      </c>
      <c r="U48" s="1">
        <f>COUNTIFS(Table2[Sub-Sector],Table3[[#This Row],[Sub-Sector]],Table2[Rate of Change - Zone],"Positive")/Table3[[#This Row],[Count]]</f>
        <v>0</v>
      </c>
      <c r="V48" s="1">
        <f>COUNTIFS(Table2[Sub-Sector],Table3[[#This Row],[Sub-Sector]],Table2[Sharpe Ratio],"&gt;=0.10")/Table3[[#This Row],[Count]]</f>
        <v>1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485</v>
      </c>
      <c r="X48">
        <f>_xlfn.RANK.AVG(Table3[[#This Row],[Score]],Table3[Score],1)</f>
        <v>72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220.5</v>
      </c>
      <c r="Z48">
        <f>_xlfn.RANK.AVG(Table3[[#This Row],[Score 2 ]],Table3[[Score 2 ]],1)</f>
        <v>48</v>
      </c>
    </row>
    <row r="49" spans="1:26" x14ac:dyDescent="0.3">
      <c r="A49" t="s">
        <v>239</v>
      </c>
      <c r="B49">
        <f>COUNTIFS(Table2[Sub-Sector],Table3[[#This Row],[Sub-Sector]])</f>
        <v>1</v>
      </c>
      <c r="C49" s="1">
        <f>COUNTIFS(Table2[Sub-Sector],Table3[[#This Row],[Sub-Sector]],Table2[Uptrend],"Uptrend")/Table3[[#This Row],[Count]]</f>
        <v>1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</v>
      </c>
      <c r="F49" s="1">
        <f>COUNTIFS(Table2[Sub-Sector],Table3[[#This Row],[Sub-Sector]],Table2[6M Return vs Nifty],"&gt;=10")/Table3[[#This Row],[Count]]</f>
        <v>1</v>
      </c>
      <c r="G49" s="1">
        <f>COUNTIFS(Table2[Sub-Sector],Table3[[#This Row],[Sub-Sector]],Table2[1Y Return vs Nifty],"&gt;=10")/Table3[[#This Row],[Count]]</f>
        <v>1</v>
      </c>
      <c r="H49" s="1">
        <f>COUNTIFS(Table2[Sub-Sector],Table3[[#This Row],[Sub-Sector]],Table2[RSI Exponential â€“ 14D],"&gt;=50")/Table3[[#This Row],[Count]]</f>
        <v>0</v>
      </c>
      <c r="I49" s="1">
        <f>COUNTIFS(Table2[Sub-Sector],Table3[[#This Row],[Sub-Sector]],Table2[Relative Volume],"&gt;=1")/Table3[[#This Row],[Count]]</f>
        <v>0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0</v>
      </c>
      <c r="O49" s="1">
        <f>COUNTIFS(Table2[Sub-Sector],Table3[[#This Row],[Sub-Sector]],Table2[% Away From Current Month High],"&lt;=0.05")/Table3[[#This Row],[Count]]</f>
        <v>0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</v>
      </c>
      <c r="S49" s="1">
        <f>COUNTIFS(Table2[Sub-Sector],Table3[[#This Row],[Sub-Sector]],Table2[% Price above 50 EMA],"&gt;=0")/Table3[[#This Row],[Count]]</f>
        <v>1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0</v>
      </c>
      <c r="V49" s="1">
        <f>COUNTIFS(Table2[Sub-Sector],Table3[[#This Row],[Sub-Sector]],Table2[Sharpe Ratio],"&gt;=0.10")/Table3[[#This Row],[Count]]</f>
        <v>0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421.5</v>
      </c>
      <c r="X49">
        <f>_xlfn.RANK.AVG(Table3[[#This Row],[Score]],Table3[Score],1)</f>
        <v>60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220.5</v>
      </c>
      <c r="Z49">
        <f>_xlfn.RANK.AVG(Table3[[#This Row],[Score 2 ]],Table3[[Score 2 ]],1)</f>
        <v>48</v>
      </c>
    </row>
    <row r="50" spans="1:26" x14ac:dyDescent="0.3">
      <c r="A50" t="s">
        <v>1315</v>
      </c>
      <c r="B50">
        <f>COUNTIFS(Table2[Sub-Sector],Table3[[#This Row],[Sub-Sector]])</f>
        <v>1</v>
      </c>
      <c r="C50" s="1">
        <f>COUNTIFS(Table2[Sub-Sector],Table3[[#This Row],[Sub-Sector]],Table2[Uptrend],"Uptrend")/Table3[[#This Row],[Count]]</f>
        <v>0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1</v>
      </c>
      <c r="G50" s="1">
        <f>COUNTIFS(Table2[Sub-Sector],Table3[[#This Row],[Sub-Sector]],Table2[1Y Return vs Nifty],"&gt;=10")/Table3[[#This Row],[Count]]</f>
        <v>1</v>
      </c>
      <c r="H50" s="1">
        <f>COUNTIFS(Table2[Sub-Sector],Table3[[#This Row],[Sub-Sector]],Table2[RSI Exponential â€“ 14D],"&gt;=50")/Table3[[#This Row],[Count]]</f>
        <v>0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0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0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</v>
      </c>
      <c r="S50" s="1">
        <f>COUNTIFS(Table2[Sub-Sector],Table3[[#This Row],[Sub-Sector]],Table2[% Price above 50 EMA],"&gt;=0")/Table3[[#This Row],[Count]]</f>
        <v>0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0</v>
      </c>
      <c r="V50" s="1">
        <f>COUNTIFS(Table2[Sub-Sector],Table3[[#This Row],[Sub-Sector]],Table2[Sharpe Ratio],"&gt;=0.10")/Table3[[#This Row],[Count]]</f>
        <v>0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519.5</v>
      </c>
      <c r="X50">
        <f>_xlfn.RANK.AVG(Table3[[#This Row],[Score]],Table3[Score],1)</f>
        <v>86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220.5</v>
      </c>
      <c r="Z50">
        <f>_xlfn.RANK.AVG(Table3[[#This Row],[Score 2 ]],Table3[[Score 2 ]],1)</f>
        <v>48</v>
      </c>
    </row>
    <row r="51" spans="1:26" x14ac:dyDescent="0.3">
      <c r="A51" t="s">
        <v>1610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1</v>
      </c>
      <c r="D51" s="1">
        <f>COUNTIFS(Table2[Sub-Sector],Table3[[#This Row],[Sub-Sector]],Table2[1W Return vs Nifty],"&gt;=5")/Table3[[#This Row],[Count]]</f>
        <v>1</v>
      </c>
      <c r="E51" s="1">
        <f>COUNTIFS(Table2[Sub-Sector],Table3[[#This Row],[Sub-Sector]],Table2[1M Return vs Nifty],"&gt;=5")/Table3[[#This Row],[Count]]</f>
        <v>1</v>
      </c>
      <c r="F51" s="1">
        <f>COUNTIFS(Table2[Sub-Sector],Table3[[#This Row],[Sub-Sector]],Table2[6M Return vs Nifty],"&gt;=10")/Table3[[#This Row],[Count]]</f>
        <v>1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0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0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0</v>
      </c>
      <c r="N51" s="1">
        <f>COUNTIFS(Table2[Sub-Sector],Table3[[#This Row],[Sub-Sector]],Table2[% Away From Current Month Low],"&gt;=0.05")/Table3[[#This Row],[Count]]</f>
        <v>0</v>
      </c>
      <c r="O51" s="1">
        <f>COUNTIFS(Table2[Sub-Sector],Table3[[#This Row],[Sub-Sector]],Table2[% Away From Current Month High],"&lt;=0.05")/Table3[[#This Row],[Count]]</f>
        <v>0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</v>
      </c>
      <c r="S51" s="1">
        <f>COUNTIFS(Table2[Sub-Sector],Table3[[#This Row],[Sub-Sector]],Table2[% Price above 50 EMA],"&gt;=0")/Table3[[#This Row],[Count]]</f>
        <v>1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244.5</v>
      </c>
      <c r="X51">
        <f>_xlfn.RANK.AVG(Table3[[#This Row],[Score]],Table3[Score],1)</f>
        <v>13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220.5</v>
      </c>
      <c r="Z51">
        <f>_xlfn.RANK.AVG(Table3[[#This Row],[Score 2 ]],Table3[[Score 2 ]],1)</f>
        <v>48</v>
      </c>
    </row>
    <row r="52" spans="1:26" x14ac:dyDescent="0.3">
      <c r="A52" t="s">
        <v>159</v>
      </c>
      <c r="B52">
        <f>COUNTIFS(Table2[Sub-Sector],Table3[[#This Row],[Sub-Sector]])</f>
        <v>1</v>
      </c>
      <c r="C52" s="1">
        <f>COUNTIFS(Table2[Sub-Sector],Table3[[#This Row],[Sub-Sector]],Table2[Uptrend],"Uptrend")/Table3[[#This Row],[Count]]</f>
        <v>1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</v>
      </c>
      <c r="F52" s="1">
        <f>COUNTIFS(Table2[Sub-Sector],Table3[[#This Row],[Sub-Sector]],Table2[6M Return vs Nifty],"&gt;=10")/Table3[[#This Row],[Count]]</f>
        <v>1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0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0</v>
      </c>
      <c r="O52" s="1">
        <f>COUNTIFS(Table2[Sub-Sector],Table3[[#This Row],[Sub-Sector]],Table2[% Away From Current Month High],"&lt;=0.05")/Table3[[#This Row],[Count]]</f>
        <v>0</v>
      </c>
      <c r="P52" s="1">
        <f>COUNTIFS(Table2[Sub-Sector],Table3[[#This Row],[Sub-Sector]],Table2[% Away From 52W High],"&lt;=10")/Table3[[#This Row],[Count]]</f>
        <v>1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</v>
      </c>
      <c r="S52" s="1">
        <f>COUNTIFS(Table2[Sub-Sector],Table3[[#This Row],[Sub-Sector]],Table2[% Price above 50 EMA],"&gt;=0")/Table3[[#This Row],[Count]]</f>
        <v>0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0</v>
      </c>
      <c r="V52" s="1">
        <f>COUNTIFS(Table2[Sub-Sector],Table3[[#This Row],[Sub-Sector]],Table2[Sharpe Ratio],"&gt;=0.10")/Table3[[#This Row],[Count]]</f>
        <v>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421.5</v>
      </c>
      <c r="X52">
        <f>_xlfn.RANK.AVG(Table3[[#This Row],[Score]],Table3[Score],1)</f>
        <v>60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220.5</v>
      </c>
      <c r="Z52">
        <f>_xlfn.RANK.AVG(Table3[[#This Row],[Score 2 ]],Table3[[Score 2 ]],1)</f>
        <v>48</v>
      </c>
    </row>
    <row r="53" spans="1:26" x14ac:dyDescent="0.3">
      <c r="A53" t="s">
        <v>60</v>
      </c>
      <c r="B53">
        <f>COUNTIFS(Table2[Sub-Sector],Table3[[#This Row],[Sub-Sector]])</f>
        <v>4</v>
      </c>
      <c r="C53" s="1">
        <f>COUNTIFS(Table2[Sub-Sector],Table3[[#This Row],[Sub-Sector]],Table2[Uptrend],"Uptrend")/Table3[[#This Row],[Count]]</f>
        <v>0.75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0.25</v>
      </c>
      <c r="F53" s="1">
        <f>COUNTIFS(Table2[Sub-Sector],Table3[[#This Row],[Sub-Sector]],Table2[6M Return vs Nifty],"&gt;=10")/Table3[[#This Row],[Count]]</f>
        <v>0.25</v>
      </c>
      <c r="G53" s="1">
        <f>COUNTIFS(Table2[Sub-Sector],Table3[[#This Row],[Sub-Sector]],Table2[1Y Return vs Nifty],"&gt;=10")/Table3[[#This Row],[Count]]</f>
        <v>0.75</v>
      </c>
      <c r="H53" s="1">
        <f>COUNTIFS(Table2[Sub-Sector],Table3[[#This Row],[Sub-Sector]],Table2[RSI Exponential â€“ 14D],"&gt;=50")/Table3[[#This Row],[Count]]</f>
        <v>0.25</v>
      </c>
      <c r="I53" s="1">
        <f>COUNTIFS(Table2[Sub-Sector],Table3[[#This Row],[Sub-Sector]],Table2[Relative Volume],"&gt;=1")/Table3[[#This Row],[Count]]</f>
        <v>0.75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0.25</v>
      </c>
      <c r="O53" s="1">
        <f>COUNTIFS(Table2[Sub-Sector],Table3[[#This Row],[Sub-Sector]],Table2[% Away From Current Month High],"&lt;=0.05")/Table3[[#This Row],[Count]]</f>
        <v>0</v>
      </c>
      <c r="P53" s="1">
        <f>COUNTIFS(Table2[Sub-Sector],Table3[[#This Row],[Sub-Sector]],Table2[% Away From 52W High],"&lt;=10")/Table3[[#This Row],[Count]]</f>
        <v>0.25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0.5</v>
      </c>
      <c r="S53" s="1">
        <f>COUNTIFS(Table2[Sub-Sector],Table3[[#This Row],[Sub-Sector]],Table2[% Price above 50 EMA],"&gt;=0")/Table3[[#This Row],[Count]]</f>
        <v>0.75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0</v>
      </c>
      <c r="V53" s="1">
        <f>COUNTIFS(Table2[Sub-Sector],Table3[[#This Row],[Sub-Sector]],Table2[Sharpe Ratio],"&gt;=0.10")/Table3[[#This Row],[Count]]</f>
        <v>0.75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</v>
      </c>
      <c r="X53">
        <f>_xlfn.RANK.AVG(Table3[[#This Row],[Score]],Table3[Score],1)</f>
        <v>58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53">
        <f>_xlfn.RANK.AVG(Table3[[#This Row],[Score 2 ]],Table3[[Score 2 ]],1)</f>
        <v>53</v>
      </c>
    </row>
    <row r="54" spans="1:26" x14ac:dyDescent="0.3">
      <c r="A54" t="s">
        <v>89</v>
      </c>
      <c r="B54">
        <f>COUNTIFS(Table2[Sub-Sector],Table3[[#This Row],[Sub-Sector]])</f>
        <v>1</v>
      </c>
      <c r="C54" s="1">
        <f>COUNTIFS(Table2[Sub-Sector],Table3[[#This Row],[Sub-Sector]],Table2[Uptrend],"Uptrend")/Table3[[#This Row],[Count]]</f>
        <v>1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1</v>
      </c>
      <c r="F54" s="1">
        <f>COUNTIFS(Table2[Sub-Sector],Table3[[#This Row],[Sub-Sector]],Table2[6M Return vs Nifty],"&gt;=10")/Table3[[#This Row],[Count]]</f>
        <v>0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0</v>
      </c>
      <c r="I54" s="1">
        <f>COUNTIFS(Table2[Sub-Sector],Table3[[#This Row],[Sub-Sector]],Table2[Relative Volume],"&gt;=1")/Table3[[#This Row],[Count]]</f>
        <v>1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0</v>
      </c>
      <c r="N54" s="1">
        <f>COUNTIFS(Table2[Sub-Sector],Table3[[#This Row],[Sub-Sector]],Table2[% Away From Current Month Low],"&gt;=0.05")/Table3[[#This Row],[Count]]</f>
        <v>0</v>
      </c>
      <c r="O54" s="1">
        <f>COUNTIFS(Table2[Sub-Sector],Table3[[#This Row],[Sub-Sector]],Table2[% Away From Current Month High],"&lt;=0.05")/Table3[[#This Row],[Count]]</f>
        <v>0</v>
      </c>
      <c r="P54" s="1">
        <f>COUNTIFS(Table2[Sub-Sector],Table3[[#This Row],[Sub-Sector]],Table2[% Away From 52W High],"&lt;=10")/Table3[[#This Row],[Count]]</f>
        <v>1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</v>
      </c>
      <c r="S54" s="1">
        <f>COUNTIFS(Table2[Sub-Sector],Table3[[#This Row],[Sub-Sector]],Table2[% Price above 50 EMA],"&gt;=0")/Table3[[#This Row],[Count]]</f>
        <v>1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0</v>
      </c>
      <c r="V54" s="1">
        <f>COUNTIFS(Table2[Sub-Sector],Table3[[#This Row],[Sub-Sector]],Table2[Sharpe Ratio],"&gt;=0.10")/Table3[[#This Row],[Count]]</f>
        <v>1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</v>
      </c>
      <c r="X54">
        <f>_xlfn.RANK.AVG(Table3[[#This Row],[Score]],Table3[Score],1)</f>
        <v>38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54">
        <f>_xlfn.RANK.AVG(Table3[[#This Row],[Score 2 ]],Table3[[Score 2 ]],1)</f>
        <v>53</v>
      </c>
    </row>
    <row r="55" spans="1:26" x14ac:dyDescent="0.3">
      <c r="A55" t="s">
        <v>271</v>
      </c>
      <c r="B55">
        <f>COUNTIFS(Table2[Sub-Sector],Table3[[#This Row],[Sub-Sector]])</f>
        <v>1</v>
      </c>
      <c r="C55" s="1">
        <f>COUNTIFS(Table2[Sub-Sector],Table3[[#This Row],[Sub-Sector]],Table2[Uptrend],"Uptrend")/Table3[[#This Row],[Count]]</f>
        <v>1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1</v>
      </c>
      <c r="F55" s="1">
        <f>COUNTIFS(Table2[Sub-Sector],Table3[[#This Row],[Sub-Sector]],Table2[6M Return vs Nifty],"&gt;=10")/Table3[[#This Row],[Count]]</f>
        <v>0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0</v>
      </c>
      <c r="I55" s="1">
        <f>COUNTIFS(Table2[Sub-Sector],Table3[[#This Row],[Sub-Sector]],Table2[Relative Volume],"&gt;=1")/Table3[[#This Row],[Count]]</f>
        <v>1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0</v>
      </c>
      <c r="N55" s="1">
        <f>COUNTIFS(Table2[Sub-Sector],Table3[[#This Row],[Sub-Sector]],Table2[% Away From Current Month Low],"&gt;=0.05")/Table3[[#This Row],[Count]]</f>
        <v>0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1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0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</v>
      </c>
      <c r="X55">
        <f>_xlfn.RANK.AVG(Table3[[#This Row],[Score]],Table3[Score],1)</f>
        <v>38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55">
        <f>_xlfn.RANK.AVG(Table3[[#This Row],[Score 2 ]],Table3[[Score 2 ]],1)</f>
        <v>53</v>
      </c>
    </row>
    <row r="56" spans="1:26" x14ac:dyDescent="0.3">
      <c r="A56" t="s">
        <v>141</v>
      </c>
      <c r="B56">
        <f>COUNTIFS(Table2[Sub-Sector],Table3[[#This Row],[Sub-Sector]])</f>
        <v>20</v>
      </c>
      <c r="C56" s="1">
        <f>COUNTIFS(Table2[Sub-Sector],Table3[[#This Row],[Sub-Sector]],Table2[Uptrend],"Uptrend")/Table3[[#This Row],[Count]]</f>
        <v>0.45</v>
      </c>
      <c r="D56" s="1">
        <f>COUNTIFS(Table2[Sub-Sector],Table3[[#This Row],[Sub-Sector]],Table2[1W Return vs Nifty],"&gt;=5")/Table3[[#This Row],[Count]]</f>
        <v>0.1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0.45</v>
      </c>
      <c r="G56" s="1">
        <f>COUNTIFS(Table2[Sub-Sector],Table3[[#This Row],[Sub-Sector]],Table2[1Y Return vs Nifty],"&gt;=10")/Table3[[#This Row],[Count]]</f>
        <v>0.85</v>
      </c>
      <c r="H56" s="1">
        <f>COUNTIFS(Table2[Sub-Sector],Table3[[#This Row],[Sub-Sector]],Table2[RSI Exponential â€“ 14D],"&gt;=50")/Table3[[#This Row],[Count]]</f>
        <v>0.25</v>
      </c>
      <c r="I56" s="1">
        <f>COUNTIFS(Table2[Sub-Sector],Table3[[#This Row],[Sub-Sector]],Table2[Relative Volume],"&gt;=1")/Table3[[#This Row],[Count]]</f>
        <v>0.2</v>
      </c>
      <c r="J56" s="1">
        <f>COUNTIFS(Table2[Sub-Sector],Table3[[#This Row],[Sub-Sector]],Table2[% Away From Day Low],"&gt;=0.05")/Table3[[#This Row],[Count]]</f>
        <v>0.05</v>
      </c>
      <c r="K56" s="1">
        <f>COUNTIFS(Table2[Sub-Sector],Table3[[#This Row],[Sub-Sector]],Table2[% Away From Day High],"&lt;=0.05")/Table3[[#This Row],[Count]]</f>
        <v>0.95</v>
      </c>
      <c r="L56" s="1">
        <f>COUNTIFS(Table2[Sub-Sector],Table3[[#This Row],[Sub-Sector]],Table2[% Away From Current Week Low],"&gt;=0.05")/Table3[[#This Row],[Count]]</f>
        <v>0.2</v>
      </c>
      <c r="M56" s="1">
        <f>COUNTIFS(Table2[Sub-Sector],Table3[[#This Row],[Sub-Sector]],Table2[% Away From Current Week High],"&lt;=0.05")/Table3[[#This Row],[Count]]</f>
        <v>0.85</v>
      </c>
      <c r="N56" s="1">
        <f>COUNTIFS(Table2[Sub-Sector],Table3[[#This Row],[Sub-Sector]],Table2[% Away From Current Month Low],"&gt;=0.05")/Table3[[#This Row],[Count]]</f>
        <v>0.5</v>
      </c>
      <c r="O56" s="1">
        <f>COUNTIFS(Table2[Sub-Sector],Table3[[#This Row],[Sub-Sector]],Table2[% Away From Current Month High],"&lt;=0.05")/Table3[[#This Row],[Count]]</f>
        <v>0.25</v>
      </c>
      <c r="P56" s="1">
        <f>COUNTIFS(Table2[Sub-Sector],Table3[[#This Row],[Sub-Sector]],Table2[% Away From 52W High],"&lt;=10")/Table3[[#This Row],[Count]]</f>
        <v>0.1</v>
      </c>
      <c r="Q56" s="1">
        <f>COUNTIFS(Table2[Sub-Sector],Table3[[#This Row],[Sub-Sector]],Table2[% Away From 52W Low],"&gt;=10")/Table3[[#This Row],[Count]]</f>
        <v>0.95</v>
      </c>
      <c r="R56" s="1">
        <f>COUNTIFS(Table2[Sub-Sector],Table3[[#This Row],[Sub-Sector]],Table2[% Price above 20 EMA],"&gt;=0")/Table3[[#This Row],[Count]]</f>
        <v>0.3</v>
      </c>
      <c r="S56" s="1">
        <f>COUNTIFS(Table2[Sub-Sector],Table3[[#This Row],[Sub-Sector]],Table2[% Price above 50 EMA],"&gt;=0")/Table3[[#This Row],[Count]]</f>
        <v>0.3</v>
      </c>
      <c r="T56" s="1">
        <f>COUNTIFS(Table2[Sub-Sector],Table3[[#This Row],[Sub-Sector]],Table2[% Price above 200 EMA],"&gt;=0")/Table3[[#This Row],[Count]]</f>
        <v>0.9</v>
      </c>
      <c r="U56" s="1">
        <f>COUNTIFS(Table2[Sub-Sector],Table3[[#This Row],[Sub-Sector]],Table2[Rate of Change - Zone],"Positive")/Table3[[#This Row],[Count]]</f>
        <v>0.05</v>
      </c>
      <c r="V56" s="1">
        <f>COUNTIFS(Table2[Sub-Sector],Table3[[#This Row],[Sub-Sector]],Table2[Sharpe Ratio],"&gt;=0.10")/Table3[[#This Row],[Count]]</f>
        <v>0.6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458.5</v>
      </c>
      <c r="X56">
        <f>_xlfn.RANK.AVG(Table3[[#This Row],[Score]],Table3[Score],1)</f>
        <v>66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56">
        <f>_xlfn.RANK.AVG(Table3[[#This Row],[Score 2 ]],Table3[[Score 2 ]],1)</f>
        <v>55</v>
      </c>
    </row>
    <row r="57" spans="1:26" x14ac:dyDescent="0.3">
      <c r="A57" t="s">
        <v>122</v>
      </c>
      <c r="B57">
        <f>COUNTIFS(Table2[Sub-Sector],Table3[[#This Row],[Sub-Sector]])</f>
        <v>7</v>
      </c>
      <c r="C57" s="1">
        <f>COUNTIFS(Table2[Sub-Sector],Table3[[#This Row],[Sub-Sector]],Table2[Uptrend],"Uptrend")/Table3[[#This Row],[Count]]</f>
        <v>0.8571428571428571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0.42857142857142855</v>
      </c>
      <c r="G57" s="1">
        <f>COUNTIFS(Table2[Sub-Sector],Table3[[#This Row],[Sub-Sector]],Table2[1Y Return vs Nifty],"&gt;=10")/Table3[[#This Row],[Count]]</f>
        <v>0.8571428571428571</v>
      </c>
      <c r="H57" s="1">
        <f>COUNTIFS(Table2[Sub-Sector],Table3[[#This Row],[Sub-Sector]],Table2[RSI Exponential â€“ 14D],"&gt;=50")/Table3[[#This Row],[Count]]</f>
        <v>0.14285714285714285</v>
      </c>
      <c r="I57" s="1">
        <f>COUNTIFS(Table2[Sub-Sector],Table3[[#This Row],[Sub-Sector]],Table2[Relative Volume],"&gt;=1")/Table3[[#This Row],[Count]]</f>
        <v>0.14285714285714285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0.2857142857142857</v>
      </c>
      <c r="M57" s="1">
        <f>COUNTIFS(Table2[Sub-Sector],Table3[[#This Row],[Sub-Sector]],Table2[% Away From Current Week High],"&lt;=0.05")/Table3[[#This Row],[Count]]</f>
        <v>0.42857142857142855</v>
      </c>
      <c r="N57" s="1">
        <f>COUNTIFS(Table2[Sub-Sector],Table3[[#This Row],[Sub-Sector]],Table2[% Away From Current Month Low],"&gt;=0.05")/Table3[[#This Row],[Count]]</f>
        <v>0.2857142857142857</v>
      </c>
      <c r="O57" s="1">
        <f>COUNTIFS(Table2[Sub-Sector],Table3[[#This Row],[Sub-Sector]],Table2[% Away From Current Month High],"&lt;=0.05")/Table3[[#This Row],[Count]]</f>
        <v>0.14285714285714285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0.14285714285714285</v>
      </c>
      <c r="S57" s="1">
        <f>COUNTIFS(Table2[Sub-Sector],Table3[[#This Row],[Sub-Sector]],Table2[% Price above 50 EMA],"&gt;=0")/Table3[[#This Row],[Count]]</f>
        <v>0.42857142857142855</v>
      </c>
      <c r="T57" s="1">
        <f>COUNTIFS(Table2[Sub-Sector],Table3[[#This Row],[Sub-Sector]],Table2[% Price above 200 EMA],"&gt;=0")/Table3[[#This Row],[Count]]</f>
        <v>0.8571428571428571</v>
      </c>
      <c r="U57" s="1">
        <f>COUNTIFS(Table2[Sub-Sector],Table3[[#This Row],[Sub-Sector]],Table2[Rate of Change - Zone],"Positive")/Table3[[#This Row],[Count]]</f>
        <v>0.14285714285714285</v>
      </c>
      <c r="V57" s="1">
        <f>COUNTIFS(Table2[Sub-Sector],Table3[[#This Row],[Sub-Sector]],Table2[Sharpe Ratio],"&gt;=0.10")/Table3[[#This Row],[Count]]</f>
        <v>0.8571428571428571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</v>
      </c>
      <c r="X57">
        <f>_xlfn.RANK.AVG(Table3[[#This Row],[Score]],Table3[Score],1)</f>
        <v>64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7">
        <f>_xlfn.RANK.AVG(Table3[[#This Row],[Score 2 ]],Table3[[Score 2 ]],1)</f>
        <v>56</v>
      </c>
    </row>
    <row r="58" spans="1:26" x14ac:dyDescent="0.3">
      <c r="A58" t="s">
        <v>183</v>
      </c>
      <c r="B58">
        <f>COUNTIFS(Table2[Sub-Sector],Table3[[#This Row],[Sub-Sector]])</f>
        <v>8</v>
      </c>
      <c r="C58" s="1">
        <f>COUNTIFS(Table2[Sub-Sector],Table3[[#This Row],[Sub-Sector]],Table2[Uptrend],"Uptrend")/Table3[[#This Row],[Count]]</f>
        <v>1</v>
      </c>
      <c r="D58" s="1">
        <f>COUNTIFS(Table2[Sub-Sector],Table3[[#This Row],[Sub-Sector]],Table2[1W Return vs Nifty],"&gt;=5")/Table3[[#This Row],[Count]]</f>
        <v>0.25</v>
      </c>
      <c r="E58" s="1">
        <f>COUNTIFS(Table2[Sub-Sector],Table3[[#This Row],[Sub-Sector]],Table2[1M Return vs Nifty],"&gt;=5")/Table3[[#This Row],[Count]]</f>
        <v>0.375</v>
      </c>
      <c r="F58" s="1">
        <f>COUNTIFS(Table2[Sub-Sector],Table3[[#This Row],[Sub-Sector]],Table2[6M Return vs Nifty],"&gt;=10")/Table3[[#This Row],[Count]]</f>
        <v>0.5</v>
      </c>
      <c r="G58" s="1">
        <f>COUNTIFS(Table2[Sub-Sector],Table3[[#This Row],[Sub-Sector]],Table2[1Y Return vs Nifty],"&gt;=10")/Table3[[#This Row],[Count]]</f>
        <v>0.375</v>
      </c>
      <c r="H58" s="1">
        <f>COUNTIFS(Table2[Sub-Sector],Table3[[#This Row],[Sub-Sector]],Table2[RSI Exponential â€“ 14D],"&gt;=50")/Table3[[#This Row],[Count]]</f>
        <v>0.375</v>
      </c>
      <c r="I58" s="1">
        <f>COUNTIFS(Table2[Sub-Sector],Table3[[#This Row],[Sub-Sector]],Table2[Relative Volume],"&gt;=1")/Table3[[#This Row],[Count]]</f>
        <v>0.375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0.125</v>
      </c>
      <c r="M58" s="1">
        <f>COUNTIFS(Table2[Sub-Sector],Table3[[#This Row],[Sub-Sector]],Table2[% Away From Current Week High],"&lt;=0.05")/Table3[[#This Row],[Count]]</f>
        <v>0.875</v>
      </c>
      <c r="N58" s="1">
        <f>COUNTIFS(Table2[Sub-Sector],Table3[[#This Row],[Sub-Sector]],Table2[% Away From Current Month Low],"&gt;=0.05")/Table3[[#This Row],[Count]]</f>
        <v>0.375</v>
      </c>
      <c r="O58" s="1">
        <f>COUNTIFS(Table2[Sub-Sector],Table3[[#This Row],[Sub-Sector]],Table2[% Away From Current Month High],"&lt;=0.05")/Table3[[#This Row],[Count]]</f>
        <v>0.5</v>
      </c>
      <c r="P58" s="1">
        <f>COUNTIFS(Table2[Sub-Sector],Table3[[#This Row],[Sub-Sector]],Table2[% Away From 52W High],"&lt;=10")/Table3[[#This Row],[Count]]</f>
        <v>0.75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0.375</v>
      </c>
      <c r="S58" s="1">
        <f>COUNTIFS(Table2[Sub-Sector],Table3[[#This Row],[Sub-Sector]],Table2[% Price above 50 EMA],"&gt;=0")/Table3[[#This Row],[Count]]</f>
        <v>0.75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0.25</v>
      </c>
      <c r="V58" s="1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308</v>
      </c>
      <c r="X58">
        <f>_xlfn.RANK.AVG(Table3[[#This Row],[Score]],Table3[Score],1)</f>
        <v>31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8">
        <f>_xlfn.RANK.AVG(Table3[[#This Row],[Score 2 ]],Table3[[Score 2 ]],1)</f>
        <v>57</v>
      </c>
    </row>
    <row r="59" spans="1:26" x14ac:dyDescent="0.3">
      <c r="A59" t="s">
        <v>290</v>
      </c>
      <c r="B59">
        <f>COUNTIFS(Table2[Sub-Sector],Table3[[#This Row],[Sub-Sector]])</f>
        <v>14</v>
      </c>
      <c r="C59" s="1">
        <f>COUNTIFS(Table2[Sub-Sector],Table3[[#This Row],[Sub-Sector]],Table2[Uptrend],"Uptrend")/Table3[[#This Row],[Count]]</f>
        <v>0.7142857142857143</v>
      </c>
      <c r="D59" s="1">
        <f>COUNTIFS(Table2[Sub-Sector],Table3[[#This Row],[Sub-Sector]],Table2[1W Return vs Nifty],"&gt;=5")/Table3[[#This Row],[Count]]</f>
        <v>7.1428571428571425E-2</v>
      </c>
      <c r="E59" s="1">
        <f>COUNTIFS(Table2[Sub-Sector],Table3[[#This Row],[Sub-Sector]],Table2[1M Return vs Nifty],"&gt;=5")/Table3[[#This Row],[Count]]</f>
        <v>0.35714285714285715</v>
      </c>
      <c r="F59" s="1">
        <f>COUNTIFS(Table2[Sub-Sector],Table3[[#This Row],[Sub-Sector]],Table2[6M Return vs Nifty],"&gt;=10")/Table3[[#This Row],[Count]]</f>
        <v>0.21428571428571427</v>
      </c>
      <c r="G59" s="1">
        <f>COUNTIFS(Table2[Sub-Sector],Table3[[#This Row],[Sub-Sector]],Table2[1Y Return vs Nifty],"&gt;=10")/Table3[[#This Row],[Count]]</f>
        <v>0.5</v>
      </c>
      <c r="H59" s="1">
        <f>COUNTIFS(Table2[Sub-Sector],Table3[[#This Row],[Sub-Sector]],Table2[RSI Exponential â€“ 14D],"&gt;=50")/Table3[[#This Row],[Count]]</f>
        <v>0.5714285714285714</v>
      </c>
      <c r="I59" s="1">
        <f>COUNTIFS(Table2[Sub-Sector],Table3[[#This Row],[Sub-Sector]],Table2[Relative Volume],"&gt;=1")/Table3[[#This Row],[Count]]</f>
        <v>0.35714285714285715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0.9285714285714286</v>
      </c>
      <c r="L59" s="1">
        <f>COUNTIFS(Table2[Sub-Sector],Table3[[#This Row],[Sub-Sector]],Table2[% Away From Current Week Low],"&gt;=0.05")/Table3[[#This Row],[Count]]</f>
        <v>0.14285714285714285</v>
      </c>
      <c r="M59" s="1">
        <f>COUNTIFS(Table2[Sub-Sector],Table3[[#This Row],[Sub-Sector]],Table2[% Away From Current Week High],"&lt;=0.05")/Table3[[#This Row],[Count]]</f>
        <v>0.5714285714285714</v>
      </c>
      <c r="N59" s="1">
        <f>COUNTIFS(Table2[Sub-Sector],Table3[[#This Row],[Sub-Sector]],Table2[% Away From Current Month Low],"&gt;=0.05")/Table3[[#This Row],[Count]]</f>
        <v>0.5</v>
      </c>
      <c r="O59" s="1">
        <f>COUNTIFS(Table2[Sub-Sector],Table3[[#This Row],[Sub-Sector]],Table2[% Away From Current Month High],"&lt;=0.05")/Table3[[#This Row],[Count]]</f>
        <v>0.42857142857142855</v>
      </c>
      <c r="P59" s="1">
        <f>COUNTIFS(Table2[Sub-Sector],Table3[[#This Row],[Sub-Sector]],Table2[% Away From 52W High],"&lt;=10")/Table3[[#This Row],[Count]]</f>
        <v>0.42857142857142855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0.5714285714285714</v>
      </c>
      <c r="S59" s="1">
        <f>COUNTIFS(Table2[Sub-Sector],Table3[[#This Row],[Sub-Sector]],Table2[% Price above 50 EMA],"&gt;=0")/Table3[[#This Row],[Count]]</f>
        <v>0.6428571428571429</v>
      </c>
      <c r="T59" s="1">
        <f>COUNTIFS(Table2[Sub-Sector],Table3[[#This Row],[Sub-Sector]],Table2[% Price above 200 EMA],"&gt;=0")/Table3[[#This Row],[Count]]</f>
        <v>0.8571428571428571</v>
      </c>
      <c r="U59" s="1">
        <f>COUNTIFS(Table2[Sub-Sector],Table3[[#This Row],[Sub-Sector]],Table2[Rate of Change - Zone],"Positive")/Table3[[#This Row],[Count]]</f>
        <v>0.5</v>
      </c>
      <c r="V59" s="1">
        <f>COUNTIFS(Table2[Sub-Sector],Table3[[#This Row],[Sub-Sector]],Table2[Sharpe Ratio],"&gt;=0.10")/Table3[[#This Row],[Count]]</f>
        <v>0.21428571428571427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366.5</v>
      </c>
      <c r="X59">
        <f>_xlfn.RANK.AVG(Table3[[#This Row],[Score]],Table3[Score],1)</f>
        <v>48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233.5</v>
      </c>
      <c r="Z59">
        <f>_xlfn.RANK.AVG(Table3[[#This Row],[Score 2 ]],Table3[[Score 2 ]],1)</f>
        <v>58</v>
      </c>
    </row>
    <row r="60" spans="1:26" x14ac:dyDescent="0.3">
      <c r="A60" t="s">
        <v>166</v>
      </c>
      <c r="B60">
        <f>COUNTIFS(Table2[Sub-Sector],Table3[[#This Row],[Sub-Sector]])</f>
        <v>9</v>
      </c>
      <c r="C60" s="1">
        <f>COUNTIFS(Table2[Sub-Sector],Table3[[#This Row],[Sub-Sector]],Table2[Uptrend],"Uptrend")/Table3[[#This Row],[Count]]</f>
        <v>0.88888888888888884</v>
      </c>
      <c r="D60" s="1">
        <f>COUNTIFS(Table2[Sub-Sector],Table3[[#This Row],[Sub-Sector]],Table2[1W Return vs Nifty],"&gt;=5")/Table3[[#This Row],[Count]]</f>
        <v>0.1111111111111111</v>
      </c>
      <c r="E60" s="1">
        <f>COUNTIFS(Table2[Sub-Sector],Table3[[#This Row],[Sub-Sector]],Table2[1M Return vs Nifty],"&gt;=5")/Table3[[#This Row],[Count]]</f>
        <v>0.66666666666666663</v>
      </c>
      <c r="F60" s="1">
        <f>COUNTIFS(Table2[Sub-Sector],Table3[[#This Row],[Sub-Sector]],Table2[6M Return vs Nifty],"&gt;=10")/Table3[[#This Row],[Count]]</f>
        <v>0.44444444444444442</v>
      </c>
      <c r="G60" s="1">
        <f>COUNTIFS(Table2[Sub-Sector],Table3[[#This Row],[Sub-Sector]],Table2[1Y Return vs Nifty],"&gt;=10")/Table3[[#This Row],[Count]]</f>
        <v>0.33333333333333331</v>
      </c>
      <c r="H60" s="1">
        <f>COUNTIFS(Table2[Sub-Sector],Table3[[#This Row],[Sub-Sector]],Table2[RSI Exponential â€“ 14D],"&gt;=50")/Table3[[#This Row],[Count]]</f>
        <v>0.44444444444444442</v>
      </c>
      <c r="I60" s="1">
        <f>COUNTIFS(Table2[Sub-Sector],Table3[[#This Row],[Sub-Sector]],Table2[Relative Volume],"&gt;=1")/Table3[[#This Row],[Count]]</f>
        <v>0.44444444444444442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0.88888888888888884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0.55555555555555558</v>
      </c>
      <c r="N60" s="1">
        <f>COUNTIFS(Table2[Sub-Sector],Table3[[#This Row],[Sub-Sector]],Table2[% Away From Current Month Low],"&gt;=0.05")/Table3[[#This Row],[Count]]</f>
        <v>0.33333333333333331</v>
      </c>
      <c r="O60" s="1">
        <f>COUNTIFS(Table2[Sub-Sector],Table3[[#This Row],[Sub-Sector]],Table2[% Away From Current Month High],"&lt;=0.05")/Table3[[#This Row],[Count]]</f>
        <v>0.1111111111111111</v>
      </c>
      <c r="P60" s="1">
        <f>COUNTIFS(Table2[Sub-Sector],Table3[[#This Row],[Sub-Sector]],Table2[% Away From 52W High],"&lt;=10")/Table3[[#This Row],[Count]]</f>
        <v>0.66666666666666663</v>
      </c>
      <c r="Q60" s="1">
        <f>COUNTIFS(Table2[Sub-Sector],Table3[[#This Row],[Sub-Sector]],Table2[% Away From 52W Low],"&gt;=10")/Table3[[#This Row],[Count]]</f>
        <v>0.88888888888888884</v>
      </c>
      <c r="R60" s="1">
        <f>COUNTIFS(Table2[Sub-Sector],Table3[[#This Row],[Sub-Sector]],Table2[% Price above 20 EMA],"&gt;=0")/Table3[[#This Row],[Count]]</f>
        <v>0.55555555555555558</v>
      </c>
      <c r="S60" s="1">
        <f>COUNTIFS(Table2[Sub-Sector],Table3[[#This Row],[Sub-Sector]],Table2[% Price above 50 EMA],"&gt;=0")/Table3[[#This Row],[Count]]</f>
        <v>0.77777777777777779</v>
      </c>
      <c r="T60" s="1">
        <f>COUNTIFS(Table2[Sub-Sector],Table3[[#This Row],[Sub-Sector]],Table2[% Price above 200 EMA],"&gt;=0")/Table3[[#This Row],[Count]]</f>
        <v>0.88888888888888884</v>
      </c>
      <c r="U60" s="1">
        <f>COUNTIFS(Table2[Sub-Sector],Table3[[#This Row],[Sub-Sector]],Table2[Rate of Change - Zone],"Positive")/Table3[[#This Row],[Count]]</f>
        <v>0.33333333333333331</v>
      </c>
      <c r="V60" s="1">
        <f>COUNTIFS(Table2[Sub-Sector],Table3[[#This Row],[Sub-Sector]],Table2[Sharpe Ratio],"&gt;=0.10")/Table3[[#This Row],[Count]]</f>
        <v>0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327.5</v>
      </c>
      <c r="X60">
        <f>_xlfn.RANK.AVG(Table3[[#This Row],[Score]],Table3[Score],1)</f>
        <v>35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60">
        <f>_xlfn.RANK.AVG(Table3[[#This Row],[Score 2 ]],Table3[[Score 2 ]],1)</f>
        <v>59</v>
      </c>
    </row>
    <row r="61" spans="1:26" x14ac:dyDescent="0.3">
      <c r="A61" t="s">
        <v>212</v>
      </c>
      <c r="B61">
        <f>COUNTIFS(Table2[Sub-Sector],Table3[[#This Row],[Sub-Sector]])</f>
        <v>4</v>
      </c>
      <c r="C61" s="1">
        <f>COUNTIFS(Table2[Sub-Sector],Table3[[#This Row],[Sub-Sector]],Table2[Uptrend],"Uptrend")/Table3[[#This Row],[Count]]</f>
        <v>0.75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0.75</v>
      </c>
      <c r="F61" s="1">
        <f>COUNTIFS(Table2[Sub-Sector],Table3[[#This Row],[Sub-Sector]],Table2[6M Return vs Nifty],"&gt;=10")/Table3[[#This Row],[Count]]</f>
        <v>0.25</v>
      </c>
      <c r="G61" s="1">
        <f>COUNTIFS(Table2[Sub-Sector],Table3[[#This Row],[Sub-Sector]],Table2[1Y Return vs Nifty],"&gt;=10")/Table3[[#This Row],[Count]]</f>
        <v>0.25</v>
      </c>
      <c r="H61" s="1">
        <f>COUNTIFS(Table2[Sub-Sector],Table3[[#This Row],[Sub-Sector]],Table2[RSI Exponential â€“ 14D],"&gt;=50")/Table3[[#This Row],[Count]]</f>
        <v>0.25</v>
      </c>
      <c r="I61" s="1">
        <f>COUNTIFS(Table2[Sub-Sector],Table3[[#This Row],[Sub-Sector]],Table2[Relative Volume],"&gt;=1")/Table3[[#This Row],[Count]]</f>
        <v>0.5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0.75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0.25</v>
      </c>
      <c r="N61" s="1">
        <f>COUNTIFS(Table2[Sub-Sector],Table3[[#This Row],[Sub-Sector]],Table2[% Away From Current Month Low],"&gt;=0.05")/Table3[[#This Row],[Count]]</f>
        <v>0</v>
      </c>
      <c r="O61" s="1">
        <f>COUNTIFS(Table2[Sub-Sector],Table3[[#This Row],[Sub-Sector]],Table2[% Away From Current Month High],"&lt;=0.05")/Table3[[#This Row],[Count]]</f>
        <v>0</v>
      </c>
      <c r="P61" s="1">
        <f>COUNTIFS(Table2[Sub-Sector],Table3[[#This Row],[Sub-Sector]],Table2[% Away From 52W High],"&lt;=10")/Table3[[#This Row],[Count]]</f>
        <v>0.5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0.25</v>
      </c>
      <c r="S61" s="1">
        <f>COUNTIFS(Table2[Sub-Sector],Table3[[#This Row],[Sub-Sector]],Table2[% Price above 50 EMA],"&gt;=0")/Table3[[#This Row],[Count]]</f>
        <v>0.5</v>
      </c>
      <c r="T61" s="1">
        <f>COUNTIFS(Table2[Sub-Sector],Table3[[#This Row],[Sub-Sector]],Table2[% Price above 200 EMA],"&gt;=0")/Table3[[#This Row],[Count]]</f>
        <v>0.75</v>
      </c>
      <c r="U61" s="1">
        <f>COUNTIFS(Table2[Sub-Sector],Table3[[#This Row],[Sub-Sector]],Table2[Rate of Change - Zone],"Positive")/Table3[[#This Row],[Count]]</f>
        <v>0.5</v>
      </c>
      <c r="V61" s="1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380.5</v>
      </c>
      <c r="X61">
        <f>_xlfn.RANK.AVG(Table3[[#This Row],[Score]],Table3[Score],1)</f>
        <v>52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</v>
      </c>
      <c r="Z61">
        <f>_xlfn.RANK.AVG(Table3[[#This Row],[Score 2 ]],Table3[[Score 2 ]],1)</f>
        <v>60</v>
      </c>
    </row>
    <row r="62" spans="1:26" x14ac:dyDescent="0.3">
      <c r="A62" t="s">
        <v>43</v>
      </c>
      <c r="B62">
        <f>COUNTIFS(Table2[Sub-Sector],Table3[[#This Row],[Sub-Sector]])</f>
        <v>2</v>
      </c>
      <c r="C62" s="1">
        <f>COUNTIFS(Table2[Sub-Sector],Table3[[#This Row],[Sub-Sector]],Table2[Uptrend],"Uptrend")/Table3[[#This Row],[Count]]</f>
        <v>1</v>
      </c>
      <c r="D62" s="1">
        <f>COUNTIFS(Table2[Sub-Sector],Table3[[#This Row],[Sub-Sector]],Table2[1W Return vs Nifty],"&gt;=5")/Table3[[#This Row],[Count]]</f>
        <v>0.5</v>
      </c>
      <c r="E62" s="1">
        <f>COUNTIFS(Table2[Sub-Sector],Table3[[#This Row],[Sub-Sector]],Table2[1M Return vs Nifty],"&gt;=5")/Table3[[#This Row],[Count]]</f>
        <v>1</v>
      </c>
      <c r="F62" s="1">
        <f>COUNTIFS(Table2[Sub-Sector],Table3[[#This Row],[Sub-Sector]],Table2[6M Return vs Nifty],"&gt;=10")/Table3[[#This Row],[Count]]</f>
        <v>0.5</v>
      </c>
      <c r="G62" s="1">
        <f>COUNTIFS(Table2[Sub-Sector],Table3[[#This Row],[Sub-Sector]],Table2[1Y Return vs Nifty],"&gt;=10")/Table3[[#This Row],[Count]]</f>
        <v>0.5</v>
      </c>
      <c r="H62" s="1">
        <f>COUNTIFS(Table2[Sub-Sector],Table3[[#This Row],[Sub-Sector]],Table2[RSI Exponential â€“ 14D],"&gt;=50")/Table3[[#This Row],[Count]]</f>
        <v>1</v>
      </c>
      <c r="I62" s="1">
        <f>COUNTIFS(Table2[Sub-Sector],Table3[[#This Row],[Sub-Sector]],Table2[Relative Volume],"&gt;=1")/Table3[[#This Row],[Count]]</f>
        <v>0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0.5</v>
      </c>
      <c r="N62" s="1">
        <f>COUNTIFS(Table2[Sub-Sector],Table3[[#This Row],[Sub-Sector]],Table2[% Away From Current Month Low],"&gt;=0.05")/Table3[[#This Row],[Count]]</f>
        <v>0.5</v>
      </c>
      <c r="O62" s="1">
        <f>COUNTIFS(Table2[Sub-Sector],Table3[[#This Row],[Sub-Sector]],Table2[% Away From Current Month High],"&lt;=0.05")/Table3[[#This Row],[Count]]</f>
        <v>0.5</v>
      </c>
      <c r="P62" s="1">
        <f>COUNTIFS(Table2[Sub-Sector],Table3[[#This Row],[Sub-Sector]],Table2[% Away From 52W High],"&lt;=10")/Table3[[#This Row],[Count]]</f>
        <v>0.5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1</v>
      </c>
      <c r="S62" s="1">
        <f>COUNTIFS(Table2[Sub-Sector],Table3[[#This Row],[Sub-Sector]],Table2[% Price above 50 EMA],"&gt;=0")/Table3[[#This Row],[Count]]</f>
        <v>1</v>
      </c>
      <c r="T62" s="1">
        <f>COUNTIFS(Table2[Sub-Sector],Table3[[#This Row],[Sub-Sector]],Table2[% Price above 200 EMA],"&gt;=0")/Table3[[#This Row],[Count]]</f>
        <v>1</v>
      </c>
      <c r="U62" s="1">
        <f>COUNTIFS(Table2[Sub-Sector],Table3[[#This Row],[Sub-Sector]],Table2[Rate of Change - Zone],"Positive")/Table3[[#This Row],[Count]]</f>
        <v>0.5</v>
      </c>
      <c r="V62" s="1">
        <f>COUNTIFS(Table2[Sub-Sector],Table3[[#This Row],[Sub-Sector]],Table2[Sharpe Ratio],"&gt;=0.10")/Table3[[#This Row],[Count]]</f>
        <v>1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271.5</v>
      </c>
      <c r="X62">
        <f>_xlfn.RANK.AVG(Table3[[#This Row],[Score]],Table3[Score],1)</f>
        <v>21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62">
        <f>_xlfn.RANK.AVG(Table3[[#This Row],[Score 2 ]],Table3[[Score 2 ]],1)</f>
        <v>61</v>
      </c>
    </row>
    <row r="63" spans="1:26" x14ac:dyDescent="0.3">
      <c r="A63" t="s">
        <v>539</v>
      </c>
      <c r="B63">
        <f>COUNTIFS(Table2[Sub-Sector],Table3[[#This Row],[Sub-Sector]])</f>
        <v>17</v>
      </c>
      <c r="C63" s="1">
        <f>COUNTIFS(Table2[Sub-Sector],Table3[[#This Row],[Sub-Sector]],Table2[Uptrend],"Uptrend")/Table3[[#This Row],[Count]]</f>
        <v>0.58823529411764708</v>
      </c>
      <c r="D63" s="1">
        <f>COUNTIFS(Table2[Sub-Sector],Table3[[#This Row],[Sub-Sector]],Table2[1W Return vs Nifty],"&gt;=5")/Table3[[#This Row],[Count]]</f>
        <v>0.17647058823529413</v>
      </c>
      <c r="E63" s="1">
        <f>COUNTIFS(Table2[Sub-Sector],Table3[[#This Row],[Sub-Sector]],Table2[1M Return vs Nifty],"&gt;=5")/Table3[[#This Row],[Count]]</f>
        <v>0.23529411764705882</v>
      </c>
      <c r="F63" s="1">
        <f>COUNTIFS(Table2[Sub-Sector],Table3[[#This Row],[Sub-Sector]],Table2[6M Return vs Nifty],"&gt;=10")/Table3[[#This Row],[Count]]</f>
        <v>0.23529411764705882</v>
      </c>
      <c r="G63" s="1">
        <f>COUNTIFS(Table2[Sub-Sector],Table3[[#This Row],[Sub-Sector]],Table2[1Y Return vs Nifty],"&gt;=10")/Table3[[#This Row],[Count]]</f>
        <v>0.11764705882352941</v>
      </c>
      <c r="H63" s="1">
        <f>COUNTIFS(Table2[Sub-Sector],Table3[[#This Row],[Sub-Sector]],Table2[RSI Exponential â€“ 14D],"&gt;=50")/Table3[[#This Row],[Count]]</f>
        <v>0.47058823529411764</v>
      </c>
      <c r="I63" s="1">
        <f>COUNTIFS(Table2[Sub-Sector],Table3[[#This Row],[Sub-Sector]],Table2[Relative Volume],"&gt;=1")/Table3[[#This Row],[Count]]</f>
        <v>0.6470588235294118</v>
      </c>
      <c r="J63" s="1">
        <f>COUNTIFS(Table2[Sub-Sector],Table3[[#This Row],[Sub-Sector]],Table2[% Away From Day Low],"&gt;=0.05")/Table3[[#This Row],[Count]]</f>
        <v>5.8823529411764705E-2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0.11764705882352941</v>
      </c>
      <c r="M63" s="1">
        <f>COUNTIFS(Table2[Sub-Sector],Table3[[#This Row],[Sub-Sector]],Table2[% Away From Current Week High],"&lt;=0.05")/Table3[[#This Row],[Count]]</f>
        <v>0.41176470588235292</v>
      </c>
      <c r="N63" s="1">
        <f>COUNTIFS(Table2[Sub-Sector],Table3[[#This Row],[Sub-Sector]],Table2[% Away From Current Month Low],"&gt;=0.05")/Table3[[#This Row],[Count]]</f>
        <v>0.41176470588235292</v>
      </c>
      <c r="O63" s="1">
        <f>COUNTIFS(Table2[Sub-Sector],Table3[[#This Row],[Sub-Sector]],Table2[% Away From Current Month High],"&lt;=0.05")/Table3[[#This Row],[Count]]</f>
        <v>0.29411764705882354</v>
      </c>
      <c r="P63" s="1">
        <f>COUNTIFS(Table2[Sub-Sector],Table3[[#This Row],[Sub-Sector]],Table2[% Away From 52W High],"&lt;=10")/Table3[[#This Row],[Count]]</f>
        <v>0.17647058823529413</v>
      </c>
      <c r="Q63" s="1">
        <f>COUNTIFS(Table2[Sub-Sector],Table3[[#This Row],[Sub-Sector]],Table2[% Away From 52W Low],"&gt;=10")/Table3[[#This Row],[Count]]</f>
        <v>0.88235294117647056</v>
      </c>
      <c r="R63" s="1">
        <f>COUNTIFS(Table2[Sub-Sector],Table3[[#This Row],[Sub-Sector]],Table2[% Price above 20 EMA],"&gt;=0")/Table3[[#This Row],[Count]]</f>
        <v>0.47058823529411764</v>
      </c>
      <c r="S63" s="1">
        <f>COUNTIFS(Table2[Sub-Sector],Table3[[#This Row],[Sub-Sector]],Table2[% Price above 50 EMA],"&gt;=0")/Table3[[#This Row],[Count]]</f>
        <v>0.58823529411764708</v>
      </c>
      <c r="T63" s="1">
        <f>COUNTIFS(Table2[Sub-Sector],Table3[[#This Row],[Sub-Sector]],Table2[% Price above 200 EMA],"&gt;=0")/Table3[[#This Row],[Count]]</f>
        <v>0.58823529411764708</v>
      </c>
      <c r="U63" s="1">
        <f>COUNTIFS(Table2[Sub-Sector],Table3[[#This Row],[Sub-Sector]],Table2[Rate of Change - Zone],"Positive")/Table3[[#This Row],[Count]]</f>
        <v>0.41176470588235292</v>
      </c>
      <c r="V63" s="1">
        <f>COUNTIFS(Table2[Sub-Sector],Table3[[#This Row],[Sub-Sector]],Table2[Sharpe Ratio],"&gt;=0.10")/Table3[[#This Row],[Count]]</f>
        <v>0.11764705882352941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402</v>
      </c>
      <c r="X63">
        <f>_xlfn.RANK.AVG(Table3[[#This Row],[Score]],Table3[Score],1)</f>
        <v>56.5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63">
        <f>_xlfn.RANK.AVG(Table3[[#This Row],[Score 2 ]],Table3[[Score 2 ]],1)</f>
        <v>62</v>
      </c>
    </row>
    <row r="64" spans="1:26" x14ac:dyDescent="0.3">
      <c r="A64" t="s">
        <v>46</v>
      </c>
      <c r="B64">
        <f>COUNTIFS(Table2[Sub-Sector],Table3[[#This Row],[Sub-Sector]])</f>
        <v>27</v>
      </c>
      <c r="C64" s="1">
        <f>COUNTIFS(Table2[Sub-Sector],Table3[[#This Row],[Sub-Sector]],Table2[Uptrend],"Uptrend")/Table3[[#This Row],[Count]]</f>
        <v>0.77777777777777779</v>
      </c>
      <c r="D64" s="1">
        <f>COUNTIFS(Table2[Sub-Sector],Table3[[#This Row],[Sub-Sector]],Table2[1W Return vs Nifty],"&gt;=5")/Table3[[#This Row],[Count]]</f>
        <v>0.22222222222222221</v>
      </c>
      <c r="E64" s="1">
        <f>COUNTIFS(Table2[Sub-Sector],Table3[[#This Row],[Sub-Sector]],Table2[1M Return vs Nifty],"&gt;=5")/Table3[[#This Row],[Count]]</f>
        <v>0.1111111111111111</v>
      </c>
      <c r="F64" s="1">
        <f>COUNTIFS(Table2[Sub-Sector],Table3[[#This Row],[Sub-Sector]],Table2[6M Return vs Nifty],"&gt;=10")/Table3[[#This Row],[Count]]</f>
        <v>0.44444444444444442</v>
      </c>
      <c r="G64" s="1">
        <f>COUNTIFS(Table2[Sub-Sector],Table3[[#This Row],[Sub-Sector]],Table2[1Y Return vs Nifty],"&gt;=10")/Table3[[#This Row],[Count]]</f>
        <v>0.70370370370370372</v>
      </c>
      <c r="H64" s="1">
        <f>COUNTIFS(Table2[Sub-Sector],Table3[[#This Row],[Sub-Sector]],Table2[RSI Exponential â€“ 14D],"&gt;=50")/Table3[[#This Row],[Count]]</f>
        <v>0.14814814814814814</v>
      </c>
      <c r="I64" s="1">
        <f>COUNTIFS(Table2[Sub-Sector],Table3[[#This Row],[Sub-Sector]],Table2[Relative Volume],"&gt;=1")/Table3[[#This Row],[Count]]</f>
        <v>0.14814814814814814</v>
      </c>
      <c r="J64" s="1">
        <f>COUNTIFS(Table2[Sub-Sector],Table3[[#This Row],[Sub-Sector]],Table2[% Away From Day Low],"&gt;=0.05")/Table3[[#This Row],[Count]]</f>
        <v>0.1111111111111111</v>
      </c>
      <c r="K64" s="1">
        <f>COUNTIFS(Table2[Sub-Sector],Table3[[#This Row],[Sub-Sector]],Table2[% Away From Day High],"&lt;=0.05")/Table3[[#This Row],[Count]]</f>
        <v>0.85185185185185186</v>
      </c>
      <c r="L64" s="1">
        <f>COUNTIFS(Table2[Sub-Sector],Table3[[#This Row],[Sub-Sector]],Table2[% Away From Current Week Low],"&gt;=0.05")/Table3[[#This Row],[Count]]</f>
        <v>0.14814814814814814</v>
      </c>
      <c r="M64" s="1">
        <f>COUNTIFS(Table2[Sub-Sector],Table3[[#This Row],[Sub-Sector]],Table2[% Away From Current Week High],"&lt;=0.05")/Table3[[#This Row],[Count]]</f>
        <v>0.37037037037037035</v>
      </c>
      <c r="N64" s="1">
        <f>COUNTIFS(Table2[Sub-Sector],Table3[[#This Row],[Sub-Sector]],Table2[% Away From Current Month Low],"&gt;=0.05")/Table3[[#This Row],[Count]]</f>
        <v>0.33333333333333331</v>
      </c>
      <c r="O64" s="1">
        <f>COUNTIFS(Table2[Sub-Sector],Table3[[#This Row],[Sub-Sector]],Table2[% Away From Current Month High],"&lt;=0.05")/Table3[[#This Row],[Count]]</f>
        <v>0.1111111111111111</v>
      </c>
      <c r="P64" s="1">
        <f>COUNTIFS(Table2[Sub-Sector],Table3[[#This Row],[Sub-Sector]],Table2[% Away From 52W High],"&lt;=10")/Table3[[#This Row],[Count]]</f>
        <v>0.1111111111111111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0.14814814814814814</v>
      </c>
      <c r="S64" s="1">
        <f>COUNTIFS(Table2[Sub-Sector],Table3[[#This Row],[Sub-Sector]],Table2[% Price above 50 EMA],"&gt;=0")/Table3[[#This Row],[Count]]</f>
        <v>0.40740740740740738</v>
      </c>
      <c r="T64" s="1">
        <f>COUNTIFS(Table2[Sub-Sector],Table3[[#This Row],[Sub-Sector]],Table2[% Price above 200 EMA],"&gt;=0")/Table3[[#This Row],[Count]]</f>
        <v>0.85185185185185186</v>
      </c>
      <c r="U64" s="1">
        <f>COUNTIFS(Table2[Sub-Sector],Table3[[#This Row],[Sub-Sector]],Table2[Rate of Change - Zone],"Positive")/Table3[[#This Row],[Count]]</f>
        <v>0.1111111111111111</v>
      </c>
      <c r="V64" s="1">
        <f>COUNTIFS(Table2[Sub-Sector],Table3[[#This Row],[Sub-Sector]],Table2[Sharpe Ratio],"&gt;=0.10")/Table3[[#This Row],[Count]]</f>
        <v>0.66666666666666663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</v>
      </c>
      <c r="X64">
        <f>_xlfn.RANK.AVG(Table3[[#This Row],[Score]],Table3[Score],1)</f>
        <v>51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64">
        <f>_xlfn.RANK.AVG(Table3[[#This Row],[Score 2 ]],Table3[[Score 2 ]],1)</f>
        <v>63</v>
      </c>
    </row>
    <row r="65" spans="1:26" x14ac:dyDescent="0.3">
      <c r="A65" t="s">
        <v>203</v>
      </c>
      <c r="B65">
        <f>COUNTIFS(Table2[Sub-Sector],Table3[[#This Row],[Sub-Sector]])</f>
        <v>25</v>
      </c>
      <c r="C65" s="1">
        <f>COUNTIFS(Table2[Sub-Sector],Table3[[#This Row],[Sub-Sector]],Table2[Uptrend],"Uptrend")/Table3[[#This Row],[Count]]</f>
        <v>0.76</v>
      </c>
      <c r="D65" s="1">
        <f>COUNTIFS(Table2[Sub-Sector],Table3[[#This Row],[Sub-Sector]],Table2[1W Return vs Nifty],"&gt;=5")/Table3[[#This Row],[Count]]</f>
        <v>0.16</v>
      </c>
      <c r="E65" s="1">
        <f>COUNTIFS(Table2[Sub-Sector],Table3[[#This Row],[Sub-Sector]],Table2[1M Return vs Nifty],"&gt;=5")/Table3[[#This Row],[Count]]</f>
        <v>0.08</v>
      </c>
      <c r="F65" s="1">
        <f>COUNTIFS(Table2[Sub-Sector],Table3[[#This Row],[Sub-Sector]],Table2[6M Return vs Nifty],"&gt;=10")/Table3[[#This Row],[Count]]</f>
        <v>0.48</v>
      </c>
      <c r="G65" s="1">
        <f>COUNTIFS(Table2[Sub-Sector],Table3[[#This Row],[Sub-Sector]],Table2[1Y Return vs Nifty],"&gt;=10")/Table3[[#This Row],[Count]]</f>
        <v>0.64</v>
      </c>
      <c r="H65" s="1">
        <f>COUNTIFS(Table2[Sub-Sector],Table3[[#This Row],[Sub-Sector]],Table2[RSI Exponential â€“ 14D],"&gt;=50")/Table3[[#This Row],[Count]]</f>
        <v>0.28000000000000003</v>
      </c>
      <c r="I65" s="1">
        <f>COUNTIFS(Table2[Sub-Sector],Table3[[#This Row],[Sub-Sector]],Table2[Relative Volume],"&gt;=1")/Table3[[#This Row],[Count]]</f>
        <v>0.16</v>
      </c>
      <c r="J65" s="1">
        <f>COUNTIFS(Table2[Sub-Sector],Table3[[#This Row],[Sub-Sector]],Table2[% Away From Day Low],"&gt;=0.05")/Table3[[#This Row],[Count]]</f>
        <v>0.08</v>
      </c>
      <c r="K65" s="1">
        <f>COUNTIFS(Table2[Sub-Sector],Table3[[#This Row],[Sub-Sector]],Table2[% Away From Day High],"&lt;=0.05")/Table3[[#This Row],[Count]]</f>
        <v>0.92</v>
      </c>
      <c r="L65" s="1">
        <f>COUNTIFS(Table2[Sub-Sector],Table3[[#This Row],[Sub-Sector]],Table2[% Away From Current Week Low],"&gt;=0.05")/Table3[[#This Row],[Count]]</f>
        <v>0.16</v>
      </c>
      <c r="M65" s="1">
        <f>COUNTIFS(Table2[Sub-Sector],Table3[[#This Row],[Sub-Sector]],Table2[% Away From Current Week High],"&lt;=0.05")/Table3[[#This Row],[Count]]</f>
        <v>0.76</v>
      </c>
      <c r="N65" s="1">
        <f>COUNTIFS(Table2[Sub-Sector],Table3[[#This Row],[Sub-Sector]],Table2[% Away From Current Month Low],"&gt;=0.05")/Table3[[#This Row],[Count]]</f>
        <v>0.4</v>
      </c>
      <c r="O65" s="1">
        <f>COUNTIFS(Table2[Sub-Sector],Table3[[#This Row],[Sub-Sector]],Table2[% Away From Current Month High],"&lt;=0.05")/Table3[[#This Row],[Count]]</f>
        <v>0.24</v>
      </c>
      <c r="P65" s="1">
        <f>COUNTIFS(Table2[Sub-Sector],Table3[[#This Row],[Sub-Sector]],Table2[% Away From 52W High],"&lt;=10")/Table3[[#This Row],[Count]]</f>
        <v>0.36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0.32</v>
      </c>
      <c r="S65" s="1">
        <f>COUNTIFS(Table2[Sub-Sector],Table3[[#This Row],[Sub-Sector]],Table2[% Price above 50 EMA],"&gt;=0")/Table3[[#This Row],[Count]]</f>
        <v>0.48</v>
      </c>
      <c r="T65" s="1">
        <f>COUNTIFS(Table2[Sub-Sector],Table3[[#This Row],[Sub-Sector]],Table2[% Price above 200 EMA],"&gt;=0")/Table3[[#This Row],[Count]]</f>
        <v>0.88</v>
      </c>
      <c r="U65" s="1">
        <f>COUNTIFS(Table2[Sub-Sector],Table3[[#This Row],[Sub-Sector]],Table2[Rate of Change - Zone],"Positive")/Table3[[#This Row],[Count]]</f>
        <v>0.2</v>
      </c>
      <c r="V65" s="1">
        <f>COUNTIFS(Table2[Sub-Sector],Table3[[#This Row],[Sub-Sector]],Table2[Sharpe Ratio],"&gt;=0.10")/Table3[[#This Row],[Count]]</f>
        <v>0.44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392.5</v>
      </c>
      <c r="X65">
        <f>_xlfn.RANK.AVG(Table3[[#This Row],[Score]],Table3[Score],1)</f>
        <v>53.5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243.5</v>
      </c>
      <c r="Z65">
        <f>_xlfn.RANK.AVG(Table3[[#This Row],[Score 2 ]],Table3[[Score 2 ]],1)</f>
        <v>64.5</v>
      </c>
    </row>
    <row r="66" spans="1:26" x14ac:dyDescent="0.3">
      <c r="A66" t="s">
        <v>98</v>
      </c>
      <c r="B66">
        <f>COUNTIFS(Table2[Sub-Sector],Table3[[#This Row],[Sub-Sector]])</f>
        <v>4</v>
      </c>
      <c r="C66" s="1">
        <f>COUNTIFS(Table2[Sub-Sector],Table3[[#This Row],[Sub-Sector]],Table2[Uptrend],"Uptrend")/Table3[[#This Row],[Count]]</f>
        <v>0.25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</v>
      </c>
      <c r="F66" s="1">
        <f>COUNTIFS(Table2[Sub-Sector],Table3[[#This Row],[Sub-Sector]],Table2[6M Return vs Nifty],"&gt;=10")/Table3[[#This Row],[Count]]</f>
        <v>0</v>
      </c>
      <c r="G66" s="1">
        <f>COUNTIFS(Table2[Sub-Sector],Table3[[#This Row],[Sub-Sector]],Table2[1Y Return vs Nifty],"&gt;=10")/Table3[[#This Row],[Count]]</f>
        <v>0</v>
      </c>
      <c r="H66" s="1">
        <f>COUNTIFS(Table2[Sub-Sector],Table3[[#This Row],[Sub-Sector]],Table2[RSI Exponential â€“ 14D],"&gt;=50")/Table3[[#This Row],[Count]]</f>
        <v>0.25</v>
      </c>
      <c r="I66" s="1">
        <f>COUNTIFS(Table2[Sub-Sector],Table3[[#This Row],[Sub-Sector]],Table2[Relative Volume],"&gt;=1")/Table3[[#This Row],[Count]]</f>
        <v>0.75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0.25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0.25</v>
      </c>
      <c r="O66" s="1">
        <f>COUNTIFS(Table2[Sub-Sector],Table3[[#This Row],[Sub-Sector]],Table2[% Away From Current Month High],"&lt;=0.05")/Table3[[#This Row],[Count]]</f>
        <v>0.5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0.75</v>
      </c>
      <c r="S66" s="1">
        <f>COUNTIFS(Table2[Sub-Sector],Table3[[#This Row],[Sub-Sector]],Table2[% Price above 50 EMA],"&gt;=0")/Table3[[#This Row],[Count]]</f>
        <v>1</v>
      </c>
      <c r="T66" s="1">
        <f>COUNTIFS(Table2[Sub-Sector],Table3[[#This Row],[Sub-Sector]],Table2[% Price above 200 EMA],"&gt;=0")/Table3[[#This Row],[Count]]</f>
        <v>0.75</v>
      </c>
      <c r="U66" s="1">
        <f>COUNTIFS(Table2[Sub-Sector],Table3[[#This Row],[Sub-Sector]],Table2[Rate of Change - Zone],"Positive")/Table3[[#This Row],[Count]]</f>
        <v>0.75</v>
      </c>
      <c r="V66" s="1">
        <f>COUNTIFS(Table2[Sub-Sector],Table3[[#This Row],[Sub-Sector]],Table2[Sharpe Ratio],"&gt;=0.10")/Table3[[#This Row],[Count]]</f>
        <v>0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</v>
      </c>
      <c r="X66">
        <f>_xlfn.RANK.AVG(Table3[[#This Row],[Score]],Table3[Score],1)</f>
        <v>93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243.5</v>
      </c>
      <c r="Z66">
        <f>_xlfn.RANK.AVG(Table3[[#This Row],[Score 2 ]],Table3[[Score 2 ]],1)</f>
        <v>64.5</v>
      </c>
    </row>
    <row r="67" spans="1:26" x14ac:dyDescent="0.3">
      <c r="A67" t="s">
        <v>86</v>
      </c>
      <c r="B67">
        <f>COUNTIFS(Table2[Sub-Sector],Table3[[#This Row],[Sub-Sector]])</f>
        <v>5</v>
      </c>
      <c r="C67" s="1">
        <f>COUNTIFS(Table2[Sub-Sector],Table3[[#This Row],[Sub-Sector]],Table2[Uptrend],"Uptrend")/Table3[[#This Row],[Count]]</f>
        <v>0.4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0.8</v>
      </c>
      <c r="G67" s="1">
        <f>COUNTIFS(Table2[Sub-Sector],Table3[[#This Row],[Sub-Sector]],Table2[1Y Return vs Nifty],"&gt;=10")/Table3[[#This Row],[Count]]</f>
        <v>0.8</v>
      </c>
      <c r="H67" s="1">
        <f>COUNTIFS(Table2[Sub-Sector],Table3[[#This Row],[Sub-Sector]],Table2[RSI Exponential â€“ 14D],"&gt;=50")/Table3[[#This Row],[Count]]</f>
        <v>0</v>
      </c>
      <c r="I67" s="1">
        <f>COUNTIFS(Table2[Sub-Sector],Table3[[#This Row],[Sub-Sector]],Table2[Relative Volume],"&gt;=1")/Table3[[#This Row],[Count]]</f>
        <v>0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0.2</v>
      </c>
      <c r="M67" s="1">
        <f>COUNTIFS(Table2[Sub-Sector],Table3[[#This Row],[Sub-Sector]],Table2[% Away From Current Week High],"&lt;=0.05")/Table3[[#This Row],[Count]]</f>
        <v>0.4</v>
      </c>
      <c r="N67" s="1">
        <f>COUNTIFS(Table2[Sub-Sector],Table3[[#This Row],[Sub-Sector]],Table2[% Away From Current Month Low],"&gt;=0.05")/Table3[[#This Row],[Count]]</f>
        <v>0.2</v>
      </c>
      <c r="O67" s="1">
        <f>COUNTIFS(Table2[Sub-Sector],Table3[[#This Row],[Sub-Sector]],Table2[% Away From Current Month High],"&lt;=0.05")/Table3[[#This Row],[Count]]</f>
        <v>0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0.8</v>
      </c>
      <c r="R67" s="1">
        <f>COUNTIFS(Table2[Sub-Sector],Table3[[#This Row],[Sub-Sector]],Table2[% Price above 20 EMA],"&gt;=0")/Table3[[#This Row],[Count]]</f>
        <v>0</v>
      </c>
      <c r="S67" s="1">
        <f>COUNTIFS(Table2[Sub-Sector],Table3[[#This Row],[Sub-Sector]],Table2[% Price above 50 EMA],"&gt;=0")/Table3[[#This Row],[Count]]</f>
        <v>0</v>
      </c>
      <c r="T67" s="1">
        <f>COUNTIFS(Table2[Sub-Sector],Table3[[#This Row],[Sub-Sector]],Table2[% Price above 200 EMA],"&gt;=0")/Table3[[#This Row],[Count]]</f>
        <v>0.8</v>
      </c>
      <c r="U67" s="1">
        <f>COUNTIFS(Table2[Sub-Sector],Table3[[#This Row],[Sub-Sector]],Table2[Rate of Change - Zone],"Positive")/Table3[[#This Row],[Count]]</f>
        <v>0</v>
      </c>
      <c r="V67" s="1">
        <f>COUNTIFS(Table2[Sub-Sector],Table3[[#This Row],[Sub-Sector]],Table2[Sharpe Ratio],"&gt;=0.10")/Table3[[#This Row],[Count]]</f>
        <v>0.6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</v>
      </c>
      <c r="X67">
        <f>_xlfn.RANK.AVG(Table3[[#This Row],[Score]],Table3[Score],1)</f>
        <v>92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</v>
      </c>
      <c r="Z67">
        <f>_xlfn.RANK.AVG(Table3[[#This Row],[Score 2 ]],Table3[[Score 2 ]],1)</f>
        <v>66.5</v>
      </c>
    </row>
    <row r="68" spans="1:26" x14ac:dyDescent="0.3">
      <c r="A68" t="s">
        <v>1003</v>
      </c>
      <c r="B68">
        <f>COUNTIFS(Table2[Sub-Sector],Table3[[#This Row],[Sub-Sector]])</f>
        <v>6</v>
      </c>
      <c r="C68" s="1">
        <f>COUNTIFS(Table2[Sub-Sector],Table3[[#This Row],[Sub-Sector]],Table2[Uptrend],"Uptrend")/Table3[[#This Row],[Count]]</f>
        <v>0.83333333333333337</v>
      </c>
      <c r="D68" s="1">
        <f>COUNTIFS(Table2[Sub-Sector],Table3[[#This Row],[Sub-Sector]],Table2[1W Return vs Nifty],"&gt;=5")/Table3[[#This Row],[Count]]</f>
        <v>0.33333333333333331</v>
      </c>
      <c r="E68" s="1">
        <f>COUNTIFS(Table2[Sub-Sector],Table3[[#This Row],[Sub-Sector]],Table2[1M Return vs Nifty],"&gt;=5")/Table3[[#This Row],[Count]]</f>
        <v>0.16666666666666666</v>
      </c>
      <c r="F68" s="1">
        <f>COUNTIFS(Table2[Sub-Sector],Table3[[#This Row],[Sub-Sector]],Table2[6M Return vs Nifty],"&gt;=10")/Table3[[#This Row],[Count]]</f>
        <v>0.5</v>
      </c>
      <c r="G68" s="1">
        <f>COUNTIFS(Table2[Sub-Sector],Table3[[#This Row],[Sub-Sector]],Table2[1Y Return vs Nifty],"&gt;=10")/Table3[[#This Row],[Count]]</f>
        <v>0.5</v>
      </c>
      <c r="H68" s="1">
        <f>COUNTIFS(Table2[Sub-Sector],Table3[[#This Row],[Sub-Sector]],Table2[RSI Exponential â€“ 14D],"&gt;=50")/Table3[[#This Row],[Count]]</f>
        <v>0.33333333333333331</v>
      </c>
      <c r="I68" s="1">
        <f>COUNTIFS(Table2[Sub-Sector],Table3[[#This Row],[Sub-Sector]],Table2[Relative Volume],"&gt;=1")/Table3[[#This Row],[Count]]</f>
        <v>0.16666666666666666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0.83333333333333337</v>
      </c>
      <c r="L68" s="1">
        <f>COUNTIFS(Table2[Sub-Sector],Table3[[#This Row],[Sub-Sector]],Table2[% Away From Current Week Low],"&gt;=0.05")/Table3[[#This Row],[Count]]</f>
        <v>0.16666666666666666</v>
      </c>
      <c r="M68" s="1">
        <f>COUNTIFS(Table2[Sub-Sector],Table3[[#This Row],[Sub-Sector]],Table2[% Away From Current Week High],"&lt;=0.05")/Table3[[#This Row],[Count]]</f>
        <v>0.5</v>
      </c>
      <c r="N68" s="1">
        <f>COUNTIFS(Table2[Sub-Sector],Table3[[#This Row],[Sub-Sector]],Table2[% Away From Current Month Low],"&gt;=0.05")/Table3[[#This Row],[Count]]</f>
        <v>0.33333333333333331</v>
      </c>
      <c r="O68" s="1">
        <f>COUNTIFS(Table2[Sub-Sector],Table3[[#This Row],[Sub-Sector]],Table2[% Away From Current Month High],"&lt;=0.05")/Table3[[#This Row],[Count]]</f>
        <v>0.33333333333333331</v>
      </c>
      <c r="P68" s="1">
        <f>COUNTIFS(Table2[Sub-Sector],Table3[[#This Row],[Sub-Sector]],Table2[% Away From 52W High],"&lt;=10")/Table3[[#This Row],[Count]]</f>
        <v>0.33333333333333331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0.33333333333333331</v>
      </c>
      <c r="S68" s="1">
        <f>COUNTIFS(Table2[Sub-Sector],Table3[[#This Row],[Sub-Sector]],Table2[% Price above 50 EMA],"&gt;=0")/Table3[[#This Row],[Count]]</f>
        <v>0.33333333333333331</v>
      </c>
      <c r="T68" s="1">
        <f>COUNTIFS(Table2[Sub-Sector],Table3[[#This Row],[Sub-Sector]],Table2[% Price above 200 EMA],"&gt;=0")/Table3[[#This Row],[Count]]</f>
        <v>0.66666666666666663</v>
      </c>
      <c r="U68" s="1">
        <f>COUNTIFS(Table2[Sub-Sector],Table3[[#This Row],[Sub-Sector]],Table2[Rate of Change - Zone],"Positive")/Table3[[#This Row],[Count]]</f>
        <v>0.16666666666666666</v>
      </c>
      <c r="V68" s="1">
        <f>COUNTIFS(Table2[Sub-Sector],Table3[[#This Row],[Sub-Sector]],Table2[Sharpe Ratio],"&gt;=0.10")/Table3[[#This Row],[Count]]</f>
        <v>0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368</v>
      </c>
      <c r="X68">
        <f>_xlfn.RANK.AVG(Table3[[#This Row],[Score]],Table3[Score],1)</f>
        <v>50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</v>
      </c>
      <c r="Z68">
        <f>_xlfn.RANK.AVG(Table3[[#This Row],[Score 2 ]],Table3[[Score 2 ]],1)</f>
        <v>66.5</v>
      </c>
    </row>
    <row r="69" spans="1:26" x14ac:dyDescent="0.3">
      <c r="A69" t="s">
        <v>505</v>
      </c>
      <c r="B69">
        <f>COUNTIFS(Table2[Sub-Sector],Table3[[#This Row],[Sub-Sector]])</f>
        <v>2</v>
      </c>
      <c r="C69" s="1">
        <f>COUNTIFS(Table2[Sub-Sector],Table3[[#This Row],[Sub-Sector]],Table2[Uptrend],"Uptrend")/Table3[[#This Row],[Count]]</f>
        <v>0.5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</v>
      </c>
      <c r="F69" s="1">
        <f>COUNTIFS(Table2[Sub-Sector],Table3[[#This Row],[Sub-Sector]],Table2[6M Return vs Nifty],"&gt;=10")/Table3[[#This Row],[Count]]</f>
        <v>0.5</v>
      </c>
      <c r="G69" s="1">
        <f>COUNTIFS(Table2[Sub-Sector],Table3[[#This Row],[Sub-Sector]],Table2[1Y Return vs Nifty],"&gt;=10")/Table3[[#This Row],[Count]]</f>
        <v>0.5</v>
      </c>
      <c r="H69" s="1">
        <f>COUNTIFS(Table2[Sub-Sector],Table3[[#This Row],[Sub-Sector]],Table2[RSI Exponential â€“ 14D],"&gt;=50")/Table3[[#This Row],[Count]]</f>
        <v>0</v>
      </c>
      <c r="I69" s="1">
        <f>COUNTIFS(Table2[Sub-Sector],Table3[[#This Row],[Sub-Sector]],Table2[Relative Volume],"&gt;=1")/Table3[[#This Row],[Count]]</f>
        <v>0.5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0.5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0.5</v>
      </c>
      <c r="N69" s="1">
        <f>COUNTIFS(Table2[Sub-Sector],Table3[[#This Row],[Sub-Sector]],Table2[% Away From Current Month Low],"&gt;=0.05")/Table3[[#This Row],[Count]]</f>
        <v>0</v>
      </c>
      <c r="O69" s="1">
        <f>COUNTIFS(Table2[Sub-Sector],Table3[[#This Row],[Sub-Sector]],Table2[% Away From Current Month High],"&lt;=0.05")/Table3[[#This Row],[Count]]</f>
        <v>0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</v>
      </c>
      <c r="S69" s="1">
        <f>COUNTIFS(Table2[Sub-Sector],Table3[[#This Row],[Sub-Sector]],Table2[% Price above 50 EMA],"&gt;=0")/Table3[[#This Row],[Count]]</f>
        <v>0</v>
      </c>
      <c r="T69" s="1">
        <f>COUNTIFS(Table2[Sub-Sector],Table3[[#This Row],[Sub-Sector]],Table2[% Price above 200 EMA],"&gt;=0")/Table3[[#This Row],[Count]]</f>
        <v>1</v>
      </c>
      <c r="U69" s="1">
        <f>COUNTIFS(Table2[Sub-Sector],Table3[[#This Row],[Sub-Sector]],Table2[Rate of Change - Zone],"Positive")/Table3[[#This Row],[Count]]</f>
        <v>0</v>
      </c>
      <c r="V69" s="1">
        <f>COUNTIFS(Table2[Sub-Sector],Table3[[#This Row],[Sub-Sector]],Table2[Sharpe Ratio],"&gt;=0.10")/Table3[[#This Row],[Count]]</f>
        <v>0.5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</v>
      </c>
      <c r="X69">
        <f>_xlfn.RANK.AVG(Table3[[#This Row],[Score]],Table3[Score],1)</f>
        <v>80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252.5</v>
      </c>
      <c r="Z69">
        <f>_xlfn.RANK.AVG(Table3[[#This Row],[Score 2 ]],Table3[[Score 2 ]],1)</f>
        <v>68</v>
      </c>
    </row>
    <row r="70" spans="1:26" x14ac:dyDescent="0.3">
      <c r="A70" t="s">
        <v>625</v>
      </c>
      <c r="B70">
        <f>COUNTIFS(Table2[Sub-Sector],Table3[[#This Row],[Sub-Sector]])</f>
        <v>14</v>
      </c>
      <c r="C70" s="1">
        <f>COUNTIFS(Table2[Sub-Sector],Table3[[#This Row],[Sub-Sector]],Table2[Uptrend],"Uptrend")/Table3[[#This Row],[Count]]</f>
        <v>0.6428571428571429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0.14285714285714285</v>
      </c>
      <c r="F70" s="1">
        <f>COUNTIFS(Table2[Sub-Sector],Table3[[#This Row],[Sub-Sector]],Table2[6M Return vs Nifty],"&gt;=10")/Table3[[#This Row],[Count]]</f>
        <v>0.14285714285714285</v>
      </c>
      <c r="G70" s="1">
        <f>COUNTIFS(Table2[Sub-Sector],Table3[[#This Row],[Sub-Sector]],Table2[1Y Return vs Nifty],"&gt;=10")/Table3[[#This Row],[Count]]</f>
        <v>0.6428571428571429</v>
      </c>
      <c r="H70" s="1">
        <f>COUNTIFS(Table2[Sub-Sector],Table3[[#This Row],[Sub-Sector]],Table2[RSI Exponential â€“ 14D],"&gt;=50")/Table3[[#This Row],[Count]]</f>
        <v>0</v>
      </c>
      <c r="I70" s="1">
        <f>COUNTIFS(Table2[Sub-Sector],Table3[[#This Row],[Sub-Sector]],Table2[Relative Volume],"&gt;=1")/Table3[[#This Row],[Count]]</f>
        <v>0.5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</v>
      </c>
      <c r="M70" s="1">
        <f>COUNTIFS(Table2[Sub-Sector],Table3[[#This Row],[Sub-Sector]],Table2[% Away From Current Week High],"&lt;=0.05")/Table3[[#This Row],[Count]]</f>
        <v>0.5714285714285714</v>
      </c>
      <c r="N70" s="1">
        <f>COUNTIFS(Table2[Sub-Sector],Table3[[#This Row],[Sub-Sector]],Table2[% Away From Current Month Low],"&gt;=0.05")/Table3[[#This Row],[Count]]</f>
        <v>7.1428571428571425E-2</v>
      </c>
      <c r="O70" s="1">
        <f>COUNTIFS(Table2[Sub-Sector],Table3[[#This Row],[Sub-Sector]],Table2[% Away From Current Month High],"&lt;=0.05")/Table3[[#This Row],[Count]]</f>
        <v>0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0.9285714285714286</v>
      </c>
      <c r="R70" s="1">
        <f>COUNTIFS(Table2[Sub-Sector],Table3[[#This Row],[Sub-Sector]],Table2[% Price above 20 EMA],"&gt;=0")/Table3[[#This Row],[Count]]</f>
        <v>7.1428571428571425E-2</v>
      </c>
      <c r="S70" s="1">
        <f>COUNTIFS(Table2[Sub-Sector],Table3[[#This Row],[Sub-Sector]],Table2[% Price above 50 EMA],"&gt;=0")/Table3[[#This Row],[Count]]</f>
        <v>0.35714285714285715</v>
      </c>
      <c r="T70" s="1">
        <f>COUNTIFS(Table2[Sub-Sector],Table3[[#This Row],[Sub-Sector]],Table2[% Price above 200 EMA],"&gt;=0")/Table3[[#This Row],[Count]]</f>
        <v>0.7142857142857143</v>
      </c>
      <c r="U70" s="1">
        <f>COUNTIFS(Table2[Sub-Sector],Table3[[#This Row],[Sub-Sector]],Table2[Rate of Change - Zone],"Positive")/Table3[[#This Row],[Count]]</f>
        <v>7.1428571428571425E-2</v>
      </c>
      <c r="V70" s="1">
        <f>COUNTIFS(Table2[Sub-Sector],Table3[[#This Row],[Sub-Sector]],Table2[Sharpe Ratio],"&gt;=0.10")/Table3[[#This Row],[Count]]</f>
        <v>0.21428571428571427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468.5</v>
      </c>
      <c r="X70">
        <f>_xlfn.RANK.AVG(Table3[[#This Row],[Score]],Table3[Score],1)</f>
        <v>69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253.5</v>
      </c>
      <c r="Z70">
        <f>_xlfn.RANK.AVG(Table3[[#This Row],[Score 2 ]],Table3[[Score 2 ]],1)</f>
        <v>69</v>
      </c>
    </row>
    <row r="71" spans="1:26" x14ac:dyDescent="0.3">
      <c r="A71" t="s">
        <v>413</v>
      </c>
      <c r="B71">
        <f>COUNTIFS(Table2[Sub-Sector],Table3[[#This Row],[Sub-Sector]])</f>
        <v>4</v>
      </c>
      <c r="C71" s="1">
        <f>COUNTIFS(Table2[Sub-Sector],Table3[[#This Row],[Sub-Sector]],Table2[Uptrend],"Uptrend")/Table3[[#This Row],[Count]]</f>
        <v>0.75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0.25</v>
      </c>
      <c r="F71" s="1">
        <f>COUNTIFS(Table2[Sub-Sector],Table3[[#This Row],[Sub-Sector]],Table2[6M Return vs Nifty],"&gt;=10")/Table3[[#This Row],[Count]]</f>
        <v>0.75</v>
      </c>
      <c r="G71" s="1">
        <f>COUNTIFS(Table2[Sub-Sector],Table3[[#This Row],[Sub-Sector]],Table2[1Y Return vs Nifty],"&gt;=10")/Table3[[#This Row],[Count]]</f>
        <v>0.75</v>
      </c>
      <c r="H71" s="1">
        <f>COUNTIFS(Table2[Sub-Sector],Table3[[#This Row],[Sub-Sector]],Table2[RSI Exponential â€“ 14D],"&gt;=50")/Table3[[#This Row],[Count]]</f>
        <v>0.5</v>
      </c>
      <c r="I71" s="1">
        <f>COUNTIFS(Table2[Sub-Sector],Table3[[#This Row],[Sub-Sector]],Table2[Relative Volume],"&gt;=1")/Table3[[#This Row],[Count]]</f>
        <v>0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0.5</v>
      </c>
      <c r="O71" s="1">
        <f>COUNTIFS(Table2[Sub-Sector],Table3[[#This Row],[Sub-Sector]],Table2[% Away From Current Month High],"&lt;=0.05")/Table3[[#This Row],[Count]]</f>
        <v>0.5</v>
      </c>
      <c r="P71" s="1">
        <f>COUNTIFS(Table2[Sub-Sector],Table3[[#This Row],[Sub-Sector]],Table2[% Away From 52W High],"&lt;=10")/Table3[[#This Row],[Count]]</f>
        <v>0.25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0.5</v>
      </c>
      <c r="S71" s="1">
        <f>COUNTIFS(Table2[Sub-Sector],Table3[[#This Row],[Sub-Sector]],Table2[% Price above 50 EMA],"&gt;=0")/Table3[[#This Row],[Count]]</f>
        <v>0.5</v>
      </c>
      <c r="T71" s="1">
        <f>COUNTIFS(Table2[Sub-Sector],Table3[[#This Row],[Sub-Sector]],Table2[% Price above 200 EMA],"&gt;=0")/Table3[[#This Row],[Count]]</f>
        <v>0.75</v>
      </c>
      <c r="U71" s="1">
        <f>COUNTIFS(Table2[Sub-Sector],Table3[[#This Row],[Sub-Sector]],Table2[Rate of Change - Zone],"Positive")/Table3[[#This Row],[Count]]</f>
        <v>0</v>
      </c>
      <c r="V71" s="1">
        <f>COUNTIFS(Table2[Sub-Sector],Table3[[#This Row],[Sub-Sector]],Table2[Sharpe Ratio],"&gt;=0.10")/Table3[[#This Row],[Count]]</f>
        <v>0.25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438</v>
      </c>
      <c r="X71">
        <f>_xlfn.RANK.AVG(Table3[[#This Row],[Score]],Table3[Score],1)</f>
        <v>63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71">
        <f>_xlfn.RANK.AVG(Table3[[#This Row],[Score 2 ]],Table3[[Score 2 ]],1)</f>
        <v>70</v>
      </c>
    </row>
    <row r="72" spans="1:26" x14ac:dyDescent="0.3">
      <c r="A72" t="s">
        <v>1446</v>
      </c>
      <c r="B72">
        <f>COUNTIFS(Table2[Sub-Sector],Table3[[#This Row],[Sub-Sector]])</f>
        <v>3</v>
      </c>
      <c r="C72" s="1">
        <f>COUNTIFS(Table2[Sub-Sector],Table3[[#This Row],[Sub-Sector]],Table2[Uptrend],"Uptrend")/Table3[[#This Row],[Count]]</f>
        <v>0.33333333333333331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0.33333333333333331</v>
      </c>
      <c r="F72" s="1">
        <f>COUNTIFS(Table2[Sub-Sector],Table3[[#This Row],[Sub-Sector]],Table2[6M Return vs Nifty],"&gt;=10")/Table3[[#This Row],[Count]]</f>
        <v>0</v>
      </c>
      <c r="G72" s="1">
        <f>COUNTIFS(Table2[Sub-Sector],Table3[[#This Row],[Sub-Sector]],Table2[1Y Return vs Nifty],"&gt;=10")/Table3[[#This Row],[Count]]</f>
        <v>0.33333333333333331</v>
      </c>
      <c r="H72" s="1">
        <f>COUNTIFS(Table2[Sub-Sector],Table3[[#This Row],[Sub-Sector]],Table2[RSI Exponential â€“ 14D],"&gt;=50")/Table3[[#This Row],[Count]]</f>
        <v>0</v>
      </c>
      <c r="I72" s="1">
        <f>COUNTIFS(Table2[Sub-Sector],Table3[[#This Row],[Sub-Sector]],Table2[Relative Volume],"&gt;=1")/Table3[[#This Row],[Count]]</f>
        <v>0.66666666666666663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0.33333333333333331</v>
      </c>
      <c r="N72" s="1">
        <f>COUNTIFS(Table2[Sub-Sector],Table3[[#This Row],[Sub-Sector]],Table2[% Away From Current Month Low],"&gt;=0.05")/Table3[[#This Row],[Count]]</f>
        <v>0</v>
      </c>
      <c r="O72" s="1">
        <f>COUNTIFS(Table2[Sub-Sector],Table3[[#This Row],[Sub-Sector]],Table2[% Away From Current Month High],"&lt;=0.05")/Table3[[#This Row],[Count]]</f>
        <v>0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0.33333333333333331</v>
      </c>
      <c r="S72" s="1">
        <f>COUNTIFS(Table2[Sub-Sector],Table3[[#This Row],[Sub-Sector]],Table2[% Price above 50 EMA],"&gt;=0")/Table3[[#This Row],[Count]]</f>
        <v>0.33333333333333331</v>
      </c>
      <c r="T72" s="1">
        <f>COUNTIFS(Table2[Sub-Sector],Table3[[#This Row],[Sub-Sector]],Table2[% Price above 200 EMA],"&gt;=0")/Table3[[#This Row],[Count]]</f>
        <v>0.33333333333333331</v>
      </c>
      <c r="U72" s="1">
        <f>COUNTIFS(Table2[Sub-Sector],Table3[[#This Row],[Sub-Sector]],Table2[Rate of Change - Zone],"Positive")/Table3[[#This Row],[Count]]</f>
        <v>0.33333333333333331</v>
      </c>
      <c r="V72" s="1">
        <f>COUNTIFS(Table2[Sub-Sector],Table3[[#This Row],[Sub-Sector]],Table2[Sharpe Ratio],"&gt;=0.10")/Table3[[#This Row],[Count]]</f>
        <v>0.33333333333333331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479.5</v>
      </c>
      <c r="X72">
        <f>_xlfn.RANK.AVG(Table3[[#This Row],[Score]],Table3[Score],1)</f>
        <v>70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72">
        <f>_xlfn.RANK.AVG(Table3[[#This Row],[Score 2 ]],Table3[[Score 2 ]],1)</f>
        <v>71</v>
      </c>
    </row>
    <row r="73" spans="1:26" x14ac:dyDescent="0.3">
      <c r="A73" t="s">
        <v>186</v>
      </c>
      <c r="B73">
        <f>COUNTIFS(Table2[Sub-Sector],Table3[[#This Row],[Sub-Sector]])</f>
        <v>2</v>
      </c>
      <c r="C73" s="1">
        <f>COUNTIFS(Table2[Sub-Sector],Table3[[#This Row],[Sub-Sector]],Table2[Uptrend],"Uptrend")/Table3[[#This Row],[Count]]</f>
        <v>0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</v>
      </c>
      <c r="F73" s="1">
        <f>COUNTIFS(Table2[Sub-Sector],Table3[[#This Row],[Sub-Sector]],Table2[6M Return vs Nifty],"&gt;=10")/Table3[[#This Row],[Count]]</f>
        <v>0.5</v>
      </c>
      <c r="G73" s="1">
        <f>COUNTIFS(Table2[Sub-Sector],Table3[[#This Row],[Sub-Sector]],Table2[1Y Return vs Nifty],"&gt;=10")/Table3[[#This Row],[Count]]</f>
        <v>1</v>
      </c>
      <c r="H73" s="1">
        <f>COUNTIFS(Table2[Sub-Sector],Table3[[#This Row],[Sub-Sector]],Table2[RSI Exponential â€“ 14D],"&gt;=50")/Table3[[#This Row],[Count]]</f>
        <v>0</v>
      </c>
      <c r="I73" s="1">
        <f>COUNTIFS(Table2[Sub-Sector],Table3[[#This Row],[Sub-Sector]],Table2[Relative Volume],"&gt;=1")/Table3[[#This Row],[Count]]</f>
        <v>0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0.5</v>
      </c>
      <c r="N73" s="1">
        <f>COUNTIFS(Table2[Sub-Sector],Table3[[#This Row],[Sub-Sector]],Table2[% Away From Current Month Low],"&gt;=0.05")/Table3[[#This Row],[Count]]</f>
        <v>0</v>
      </c>
      <c r="O73" s="1">
        <f>COUNTIFS(Table2[Sub-Sector],Table3[[#This Row],[Sub-Sector]],Table2[% Away From Current Month High],"&lt;=0.05")/Table3[[#This Row],[Count]]</f>
        <v>0</v>
      </c>
      <c r="P73" s="1">
        <f>COUNTIFS(Table2[Sub-Sector],Table3[[#This Row],[Sub-Sector]],Table2[% Away From 52W High],"&lt;=10")/Table3[[#This Row],[Count]]</f>
        <v>0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</v>
      </c>
      <c r="S73" s="1">
        <f>COUNTIFS(Table2[Sub-Sector],Table3[[#This Row],[Sub-Sector]],Table2[% Price above 50 EMA],"&gt;=0")/Table3[[#This Row],[Count]]</f>
        <v>0</v>
      </c>
      <c r="T73" s="1">
        <f>COUNTIFS(Table2[Sub-Sector],Table3[[#This Row],[Sub-Sector]],Table2[% Price above 200 EMA],"&gt;=0")/Table3[[#This Row],[Count]]</f>
        <v>1</v>
      </c>
      <c r="U73" s="1">
        <f>COUNTIFS(Table2[Sub-Sector],Table3[[#This Row],[Sub-Sector]],Table2[Rate of Change - Zone],"Positive")/Table3[[#This Row],[Count]]</f>
        <v>0</v>
      </c>
      <c r="V73" s="1">
        <f>COUNTIFS(Table2[Sub-Sector],Table3[[#This Row],[Sub-Sector]],Table2[Sharpe Ratio],"&gt;=0.10")/Table3[[#This Row],[Count]]</f>
        <v>0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557.5</v>
      </c>
      <c r="X73">
        <f>_xlfn.RANK.AVG(Table3[[#This Row],[Score]],Table3[Score],1)</f>
        <v>100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258.5</v>
      </c>
      <c r="Z73">
        <f>_xlfn.RANK.AVG(Table3[[#This Row],[Score 2 ]],Table3[[Score 2 ]],1)</f>
        <v>72.5</v>
      </c>
    </row>
    <row r="74" spans="1:26" x14ac:dyDescent="0.3">
      <c r="A74" t="s">
        <v>1162</v>
      </c>
      <c r="B74">
        <f>COUNTIFS(Table2[Sub-Sector],Table3[[#This Row],[Sub-Sector]])</f>
        <v>2</v>
      </c>
      <c r="C74" s="1">
        <f>COUNTIFS(Table2[Sub-Sector],Table3[[#This Row],[Sub-Sector]],Table2[Uptrend],"Uptrend")/Table3[[#This Row],[Count]]</f>
        <v>1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1</v>
      </c>
      <c r="F74" s="1">
        <f>COUNTIFS(Table2[Sub-Sector],Table3[[#This Row],[Sub-Sector]],Table2[6M Return vs Nifty],"&gt;=10")/Table3[[#This Row],[Count]]</f>
        <v>0.5</v>
      </c>
      <c r="G74" s="1">
        <f>COUNTIFS(Table2[Sub-Sector],Table3[[#This Row],[Sub-Sector]],Table2[1Y Return vs Nifty],"&gt;=10")/Table3[[#This Row],[Count]]</f>
        <v>1</v>
      </c>
      <c r="H74" s="1">
        <f>COUNTIFS(Table2[Sub-Sector],Table3[[#This Row],[Sub-Sector]],Table2[RSI Exponential â€“ 14D],"&gt;=50")/Table3[[#This Row],[Count]]</f>
        <v>0</v>
      </c>
      <c r="I74" s="1">
        <f>COUNTIFS(Table2[Sub-Sector],Table3[[#This Row],[Sub-Sector]],Table2[Relative Volume],"&gt;=1")/Table3[[#This Row],[Count]]</f>
        <v>0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0.5</v>
      </c>
      <c r="N74" s="1">
        <f>COUNTIFS(Table2[Sub-Sector],Table3[[#This Row],[Sub-Sector]],Table2[% Away From Current Month Low],"&gt;=0.05")/Table3[[#This Row],[Count]]</f>
        <v>0.5</v>
      </c>
      <c r="O74" s="1">
        <f>COUNTIFS(Table2[Sub-Sector],Table3[[#This Row],[Sub-Sector]],Table2[% Away From Current Month High],"&lt;=0.05")/Table3[[#This Row],[Count]]</f>
        <v>0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0.5</v>
      </c>
      <c r="S74" s="1">
        <f>COUNTIFS(Table2[Sub-Sector],Table3[[#This Row],[Sub-Sector]],Table2[% Price above 50 EMA],"&gt;=0")/Table3[[#This Row],[Count]]</f>
        <v>0.5</v>
      </c>
      <c r="T74" s="1">
        <f>COUNTIFS(Table2[Sub-Sector],Table3[[#This Row],[Sub-Sector]],Table2[% Price above 200 EMA],"&gt;=0")/Table3[[#This Row],[Count]]</f>
        <v>1</v>
      </c>
      <c r="U74" s="1">
        <f>COUNTIFS(Table2[Sub-Sector],Table3[[#This Row],[Sub-Sector]],Table2[Rate of Change - Zone],"Positive")/Table3[[#This Row],[Count]]</f>
        <v>0</v>
      </c>
      <c r="V74" s="1">
        <f>COUNTIFS(Table2[Sub-Sector],Table3[[#This Row],[Sub-Sector]],Table2[Sharpe Ratio],"&gt;=0.10")/Table3[[#This Row],[Count]]</f>
        <v>0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367</v>
      </c>
      <c r="X74">
        <f>_xlfn.RANK.AVG(Table3[[#This Row],[Score]],Table3[Score],1)</f>
        <v>49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258.5</v>
      </c>
      <c r="Z74">
        <f>_xlfn.RANK.AVG(Table3[[#This Row],[Score 2 ]],Table3[[Score 2 ]],1)</f>
        <v>72.5</v>
      </c>
    </row>
    <row r="75" spans="1:26" x14ac:dyDescent="0.3">
      <c r="A75" t="s">
        <v>486</v>
      </c>
      <c r="B75">
        <f>COUNTIFS(Table2[Sub-Sector],Table3[[#This Row],[Sub-Sector]])</f>
        <v>6</v>
      </c>
      <c r="C75" s="1">
        <f>COUNTIFS(Table2[Sub-Sector],Table3[[#This Row],[Sub-Sector]],Table2[Uptrend],"Uptrend")/Table3[[#This Row],[Count]]</f>
        <v>0.5</v>
      </c>
      <c r="D75" s="1">
        <f>COUNTIFS(Table2[Sub-Sector],Table3[[#This Row],[Sub-Sector]],Table2[1W Return vs Nifty],"&gt;=5")/Table3[[#This Row],[Count]]</f>
        <v>0.16666666666666666</v>
      </c>
      <c r="E75" s="1">
        <f>COUNTIFS(Table2[Sub-Sector],Table3[[#This Row],[Sub-Sector]],Table2[1M Return vs Nifty],"&gt;=5")/Table3[[#This Row],[Count]]</f>
        <v>0.16666666666666666</v>
      </c>
      <c r="F75" s="1">
        <f>COUNTIFS(Table2[Sub-Sector],Table3[[#This Row],[Sub-Sector]],Table2[6M Return vs Nifty],"&gt;=10")/Table3[[#This Row],[Count]]</f>
        <v>0.16666666666666666</v>
      </c>
      <c r="G75" s="1">
        <f>COUNTIFS(Table2[Sub-Sector],Table3[[#This Row],[Sub-Sector]],Table2[1Y Return vs Nifty],"&gt;=10")/Table3[[#This Row],[Count]]</f>
        <v>0</v>
      </c>
      <c r="H75" s="1">
        <f>COUNTIFS(Table2[Sub-Sector],Table3[[#This Row],[Sub-Sector]],Table2[RSI Exponential â€“ 14D],"&gt;=50")/Table3[[#This Row],[Count]]</f>
        <v>0.33333333333333331</v>
      </c>
      <c r="I75" s="1">
        <f>COUNTIFS(Table2[Sub-Sector],Table3[[#This Row],[Sub-Sector]],Table2[Relative Volume],"&gt;=1")/Table3[[#This Row],[Count]]</f>
        <v>0.66666666666666663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0.33333333333333331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0.33333333333333331</v>
      </c>
      <c r="O75" s="1">
        <f>COUNTIFS(Table2[Sub-Sector],Table3[[#This Row],[Sub-Sector]],Table2[% Away From Current Month High],"&lt;=0.05")/Table3[[#This Row],[Count]]</f>
        <v>0.33333333333333331</v>
      </c>
      <c r="P75" s="1">
        <f>COUNTIFS(Table2[Sub-Sector],Table3[[#This Row],[Sub-Sector]],Table2[% Away From 52W High],"&lt;=10")/Table3[[#This Row],[Count]]</f>
        <v>0.16666666666666666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0.33333333333333331</v>
      </c>
      <c r="S75" s="1">
        <f>COUNTIFS(Table2[Sub-Sector],Table3[[#This Row],[Sub-Sector]],Table2[% Price above 50 EMA],"&gt;=0")/Table3[[#This Row],[Count]]</f>
        <v>0.33333333333333331</v>
      </c>
      <c r="T75" s="1">
        <f>COUNTIFS(Table2[Sub-Sector],Table3[[#This Row],[Sub-Sector]],Table2[% Price above 200 EMA],"&gt;=0")/Table3[[#This Row],[Count]]</f>
        <v>0.33333333333333331</v>
      </c>
      <c r="U75" s="1">
        <f>COUNTIFS(Table2[Sub-Sector],Table3[[#This Row],[Sub-Sector]],Table2[Rate of Change - Zone],"Positive")/Table3[[#This Row],[Count]]</f>
        <v>0.33333333333333331</v>
      </c>
      <c r="V75" s="1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75">
        <f>_xlfn.RANK.AVG(Table3[[#This Row],[Score]],Table3[Score],1)</f>
        <v>62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75">
        <f>_xlfn.RANK.AVG(Table3[[#This Row],[Score 2 ]],Table3[[Score 2 ]],1)</f>
        <v>74</v>
      </c>
    </row>
    <row r="76" spans="1:26" x14ac:dyDescent="0.3">
      <c r="A76" t="s">
        <v>111</v>
      </c>
      <c r="B76">
        <f>COUNTIFS(Table2[Sub-Sector],Table3[[#This Row],[Sub-Sector]])</f>
        <v>3</v>
      </c>
      <c r="C76" s="1">
        <f>COUNTIFS(Table2[Sub-Sector],Table3[[#This Row],[Sub-Sector]],Table2[Uptrend],"Uptrend")/Table3[[#This Row],[Count]]</f>
        <v>0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0.33333333333333331</v>
      </c>
      <c r="F76" s="1">
        <f>COUNTIFS(Table2[Sub-Sector],Table3[[#This Row],[Sub-Sector]],Table2[6M Return vs Nifty],"&gt;=10")/Table3[[#This Row],[Count]]</f>
        <v>0.33333333333333331</v>
      </c>
      <c r="G76" s="1">
        <f>COUNTIFS(Table2[Sub-Sector],Table3[[#This Row],[Sub-Sector]],Table2[1Y Return vs Nifty],"&gt;=10")/Table3[[#This Row],[Count]]</f>
        <v>0.66666666666666663</v>
      </c>
      <c r="H76" s="1">
        <f>COUNTIFS(Table2[Sub-Sector],Table3[[#This Row],[Sub-Sector]],Table2[RSI Exponential â€“ 14D],"&gt;=50")/Table3[[#This Row],[Count]]</f>
        <v>0.66666666666666663</v>
      </c>
      <c r="I76" s="1">
        <f>COUNTIFS(Table2[Sub-Sector],Table3[[#This Row],[Sub-Sector]],Table2[Relative Volume],"&gt;=1")/Table3[[#This Row],[Count]]</f>
        <v>0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1</v>
      </c>
      <c r="N76" s="1">
        <f>COUNTIFS(Table2[Sub-Sector],Table3[[#This Row],[Sub-Sector]],Table2[% Away From Current Month Low],"&gt;=0.05")/Table3[[#This Row],[Count]]</f>
        <v>0.33333333333333331</v>
      </c>
      <c r="O76" s="1">
        <f>COUNTIFS(Table2[Sub-Sector],Table3[[#This Row],[Sub-Sector]],Table2[% Away From Current Month High],"&lt;=0.05")/Table3[[#This Row],[Count]]</f>
        <v>0.33333333333333331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0.66666666666666663</v>
      </c>
      <c r="S76" s="1">
        <f>COUNTIFS(Table2[Sub-Sector],Table3[[#This Row],[Sub-Sector]],Table2[% Price above 50 EMA],"&gt;=0")/Table3[[#This Row],[Count]]</f>
        <v>0.33333333333333331</v>
      </c>
      <c r="T76" s="1">
        <f>COUNTIFS(Table2[Sub-Sector],Table3[[#This Row],[Sub-Sector]],Table2[% Price above 200 EMA],"&gt;=0")/Table3[[#This Row],[Count]]</f>
        <v>0.66666666666666663</v>
      </c>
      <c r="U76" s="1">
        <f>COUNTIFS(Table2[Sub-Sector],Table3[[#This Row],[Sub-Sector]],Table2[Rate of Change - Zone],"Positive")/Table3[[#This Row],[Count]]</f>
        <v>0.33333333333333331</v>
      </c>
      <c r="V76" s="1">
        <f>COUNTIFS(Table2[Sub-Sector],Table3[[#This Row],[Sub-Sector]],Table2[Sharpe Ratio],"&gt;=0.10")/Table3[[#This Row],[Count]]</f>
        <v>0.33333333333333331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501.5</v>
      </c>
      <c r="X76">
        <f>_xlfn.RANK.AVG(Table3[[#This Row],[Score]],Table3[Score],1)</f>
        <v>77.5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259.5</v>
      </c>
      <c r="Z76">
        <f>_xlfn.RANK.AVG(Table3[[#This Row],[Score 2 ]],Table3[[Score 2 ]],1)</f>
        <v>75</v>
      </c>
    </row>
    <row r="77" spans="1:26" x14ac:dyDescent="0.3">
      <c r="A77" t="s">
        <v>710</v>
      </c>
      <c r="B77">
        <f>COUNTIFS(Table2[Sub-Sector],Table3[[#This Row],[Sub-Sector]])</f>
        <v>3</v>
      </c>
      <c r="C77" s="1">
        <f>COUNTIFS(Table2[Sub-Sector],Table3[[#This Row],[Sub-Sector]],Table2[Uptrend],"Uptrend")/Table3[[#This Row],[Count]]</f>
        <v>0.66666666666666663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0.66666666666666663</v>
      </c>
      <c r="G77" s="1">
        <f>COUNTIFS(Table2[Sub-Sector],Table3[[#This Row],[Sub-Sector]],Table2[1Y Return vs Nifty],"&gt;=10")/Table3[[#This Row],[Count]]</f>
        <v>0.66666666666666663</v>
      </c>
      <c r="H77" s="1">
        <f>COUNTIFS(Table2[Sub-Sector],Table3[[#This Row],[Sub-Sector]],Table2[RSI Exponential â€“ 14D],"&gt;=50")/Table3[[#This Row],[Count]]</f>
        <v>0</v>
      </c>
      <c r="I77" s="1">
        <f>COUNTIFS(Table2[Sub-Sector],Table3[[#This Row],[Sub-Sector]],Table2[Relative Volume],"&gt;=1")/Table3[[#This Row],[Count]]</f>
        <v>0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0.66666666666666663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0.66666666666666663</v>
      </c>
      <c r="N77" s="1">
        <f>COUNTIFS(Table2[Sub-Sector],Table3[[#This Row],[Sub-Sector]],Table2[% Away From Current Month Low],"&gt;=0.05")/Table3[[#This Row],[Count]]</f>
        <v>0.33333333333333331</v>
      </c>
      <c r="O77" s="1">
        <f>COUNTIFS(Table2[Sub-Sector],Table3[[#This Row],[Sub-Sector]],Table2[% Away From Current Month High],"&lt;=0.05")/Table3[[#This Row],[Count]]</f>
        <v>0.33333333333333331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</v>
      </c>
      <c r="S77" s="1">
        <f>COUNTIFS(Table2[Sub-Sector],Table3[[#This Row],[Sub-Sector]],Table2[% Price above 50 EMA],"&gt;=0")/Table3[[#This Row],[Count]]</f>
        <v>0</v>
      </c>
      <c r="T77" s="1">
        <f>COUNTIFS(Table2[Sub-Sector],Table3[[#This Row],[Sub-Sector]],Table2[% Price above 200 EMA],"&gt;=0")/Table3[[#This Row],[Count]]</f>
        <v>0.66666666666666663</v>
      </c>
      <c r="U77" s="1">
        <f>COUNTIFS(Table2[Sub-Sector],Table3[[#This Row],[Sub-Sector]],Table2[Rate of Change - Zone],"Positive")/Table3[[#This Row],[Count]]</f>
        <v>0</v>
      </c>
      <c r="V77" s="1">
        <f>COUNTIFS(Table2[Sub-Sector],Table3[[#This Row],[Sub-Sector]],Table2[Sharpe Ratio],"&gt;=0.10")/Table3[[#This Row],[Count]]</f>
        <v>0.33333333333333331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</v>
      </c>
      <c r="X77">
        <f>_xlfn.RANK.AVG(Table3[[#This Row],[Score]],Table3[Score],1)</f>
        <v>82.5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77">
        <f>_xlfn.RANK.AVG(Table3[[#This Row],[Score 2 ]],Table3[[Score 2 ]],1)</f>
        <v>77</v>
      </c>
    </row>
    <row r="78" spans="1:26" x14ac:dyDescent="0.3">
      <c r="A78" t="s">
        <v>315</v>
      </c>
      <c r="B78">
        <f>COUNTIFS(Table2[Sub-Sector],Table3[[#This Row],[Sub-Sector]])</f>
        <v>6</v>
      </c>
      <c r="C78" s="1">
        <f>COUNTIFS(Table2[Sub-Sector],Table3[[#This Row],[Sub-Sector]],Table2[Uptrend],"Uptrend")/Table3[[#This Row],[Count]]</f>
        <v>0.16666666666666666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</v>
      </c>
      <c r="F78" s="1">
        <f>COUNTIFS(Table2[Sub-Sector],Table3[[#This Row],[Sub-Sector]],Table2[6M Return vs Nifty],"&gt;=10")/Table3[[#This Row],[Count]]</f>
        <v>0</v>
      </c>
      <c r="G78" s="1">
        <f>COUNTIFS(Table2[Sub-Sector],Table3[[#This Row],[Sub-Sector]],Table2[1Y Return vs Nifty],"&gt;=10")/Table3[[#This Row],[Count]]</f>
        <v>0.5</v>
      </c>
      <c r="H78" s="1">
        <f>COUNTIFS(Table2[Sub-Sector],Table3[[#This Row],[Sub-Sector]],Table2[RSI Exponential â€“ 14D],"&gt;=50")/Table3[[#This Row],[Count]]</f>
        <v>0.16666666666666666</v>
      </c>
      <c r="I78" s="1">
        <f>COUNTIFS(Table2[Sub-Sector],Table3[[#This Row],[Sub-Sector]],Table2[Relative Volume],"&gt;=1")/Table3[[#This Row],[Count]]</f>
        <v>0.5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0.83333333333333337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0.5</v>
      </c>
      <c r="N78" s="1">
        <f>COUNTIFS(Table2[Sub-Sector],Table3[[#This Row],[Sub-Sector]],Table2[% Away From Current Month Low],"&gt;=0.05")/Table3[[#This Row],[Count]]</f>
        <v>0.16666666666666666</v>
      </c>
      <c r="O78" s="1">
        <f>COUNTIFS(Table2[Sub-Sector],Table3[[#This Row],[Sub-Sector]],Table2[% Away From Current Month High],"&lt;=0.05")/Table3[[#This Row],[Count]]</f>
        <v>0</v>
      </c>
      <c r="P78" s="1">
        <f>COUNTIFS(Table2[Sub-Sector],Table3[[#This Row],[Sub-Sector]],Table2[% Away From 52W High],"&lt;=10")/Table3[[#This Row],[Count]]</f>
        <v>0.16666666666666666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0.16666666666666666</v>
      </c>
      <c r="S78" s="1">
        <f>COUNTIFS(Table2[Sub-Sector],Table3[[#This Row],[Sub-Sector]],Table2[% Price above 50 EMA],"&gt;=0")/Table3[[#This Row],[Count]]</f>
        <v>0.33333333333333331</v>
      </c>
      <c r="T78" s="1">
        <f>COUNTIFS(Table2[Sub-Sector],Table3[[#This Row],[Sub-Sector]],Table2[% Price above 200 EMA],"&gt;=0")/Table3[[#This Row],[Count]]</f>
        <v>0.5</v>
      </c>
      <c r="U78" s="1">
        <f>COUNTIFS(Table2[Sub-Sector],Table3[[#This Row],[Sub-Sector]],Table2[Rate of Change - Zone],"Positive")/Table3[[#This Row],[Count]]</f>
        <v>0.16666666666666666</v>
      </c>
      <c r="V78" s="1">
        <f>COUNTIFS(Table2[Sub-Sector],Table3[[#This Row],[Sub-Sector]],Table2[Sharpe Ratio],"&gt;=0.10")/Table3[[#This Row],[Count]]</f>
        <v>0.66666666666666663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565.5</v>
      </c>
      <c r="X78">
        <f>_xlfn.RANK.AVG(Table3[[#This Row],[Score]],Table3[Score],1)</f>
        <v>102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78">
        <f>_xlfn.RANK.AVG(Table3[[#This Row],[Score 2 ]],Table3[[Score 2 ]],1)</f>
        <v>77</v>
      </c>
    </row>
    <row r="79" spans="1:26" x14ac:dyDescent="0.3">
      <c r="A79" t="s">
        <v>258</v>
      </c>
      <c r="B79">
        <f>COUNTIFS(Table2[Sub-Sector],Table3[[#This Row],[Sub-Sector]])</f>
        <v>23</v>
      </c>
      <c r="C79" s="1">
        <f>COUNTIFS(Table2[Sub-Sector],Table3[[#This Row],[Sub-Sector]],Table2[Uptrend],"Uptrend")/Table3[[#This Row],[Count]]</f>
        <v>0.47826086956521741</v>
      </c>
      <c r="D79" s="1">
        <f>COUNTIFS(Table2[Sub-Sector],Table3[[#This Row],[Sub-Sector]],Table2[1W Return vs Nifty],"&gt;=5")/Table3[[#This Row],[Count]]</f>
        <v>4.3478260869565216E-2</v>
      </c>
      <c r="E79" s="1">
        <f>COUNTIFS(Table2[Sub-Sector],Table3[[#This Row],[Sub-Sector]],Table2[1M Return vs Nifty],"&gt;=5")/Table3[[#This Row],[Count]]</f>
        <v>4.3478260869565216E-2</v>
      </c>
      <c r="F79" s="1">
        <f>COUNTIFS(Table2[Sub-Sector],Table3[[#This Row],[Sub-Sector]],Table2[6M Return vs Nifty],"&gt;=10")/Table3[[#This Row],[Count]]</f>
        <v>0.39130434782608697</v>
      </c>
      <c r="G79" s="1">
        <f>COUNTIFS(Table2[Sub-Sector],Table3[[#This Row],[Sub-Sector]],Table2[1Y Return vs Nifty],"&gt;=10")/Table3[[#This Row],[Count]]</f>
        <v>0.39130434782608697</v>
      </c>
      <c r="H79" s="1">
        <f>COUNTIFS(Table2[Sub-Sector],Table3[[#This Row],[Sub-Sector]],Table2[RSI Exponential â€“ 14D],"&gt;=50")/Table3[[#This Row],[Count]]</f>
        <v>0.21739130434782608</v>
      </c>
      <c r="I79" s="1">
        <f>COUNTIFS(Table2[Sub-Sector],Table3[[#This Row],[Sub-Sector]],Table2[Relative Volume],"&gt;=1")/Table3[[#This Row],[Count]]</f>
        <v>0.30434782608695654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0.95652173913043481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0.56521739130434778</v>
      </c>
      <c r="N79" s="1">
        <f>COUNTIFS(Table2[Sub-Sector],Table3[[#This Row],[Sub-Sector]],Table2[% Away From Current Month Low],"&gt;=0.05")/Table3[[#This Row],[Count]]</f>
        <v>0.21739130434782608</v>
      </c>
      <c r="O79" s="1">
        <f>COUNTIFS(Table2[Sub-Sector],Table3[[#This Row],[Sub-Sector]],Table2[% Away From Current Month High],"&lt;=0.05")/Table3[[#This Row],[Count]]</f>
        <v>8.6956521739130432E-2</v>
      </c>
      <c r="P79" s="1">
        <f>COUNTIFS(Table2[Sub-Sector],Table3[[#This Row],[Sub-Sector]],Table2[% Away From 52W High],"&lt;=10")/Table3[[#This Row],[Count]]</f>
        <v>8.6956521739130432E-2</v>
      </c>
      <c r="Q79" s="1">
        <f>COUNTIFS(Table2[Sub-Sector],Table3[[#This Row],[Sub-Sector]],Table2[% Away From 52W Low],"&gt;=10")/Table3[[#This Row],[Count]]</f>
        <v>0.86956521739130432</v>
      </c>
      <c r="R79" s="1">
        <f>COUNTIFS(Table2[Sub-Sector],Table3[[#This Row],[Sub-Sector]],Table2[% Price above 20 EMA],"&gt;=0")/Table3[[#This Row],[Count]]</f>
        <v>0.21739130434782608</v>
      </c>
      <c r="S79" s="1">
        <f>COUNTIFS(Table2[Sub-Sector],Table3[[#This Row],[Sub-Sector]],Table2[% Price above 50 EMA],"&gt;=0")/Table3[[#This Row],[Count]]</f>
        <v>0.2608695652173913</v>
      </c>
      <c r="T79" s="1">
        <f>COUNTIFS(Table2[Sub-Sector],Table3[[#This Row],[Sub-Sector]],Table2[% Price above 200 EMA],"&gt;=0")/Table3[[#This Row],[Count]]</f>
        <v>0.69565217391304346</v>
      </c>
      <c r="U79" s="1">
        <f>COUNTIFS(Table2[Sub-Sector],Table3[[#This Row],[Sub-Sector]],Table2[Rate of Change - Zone],"Positive")/Table3[[#This Row],[Count]]</f>
        <v>8.6956521739130432E-2</v>
      </c>
      <c r="V79" s="1">
        <f>COUNTIFS(Table2[Sub-Sector],Table3[[#This Row],[Sub-Sector]],Table2[Sharpe Ratio],"&gt;=0.10")/Table3[[#This Row],[Count]]</f>
        <v>0.47826086956521741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</v>
      </c>
      <c r="X79">
        <f>_xlfn.RANK.AVG(Table3[[#This Row],[Score]],Table3[Score],1)</f>
        <v>73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79">
        <f>_xlfn.RANK.AVG(Table3[[#This Row],[Score 2 ]],Table3[[Score 2 ]],1)</f>
        <v>77</v>
      </c>
    </row>
    <row r="80" spans="1:26" x14ac:dyDescent="0.3">
      <c r="A80" t="s">
        <v>590</v>
      </c>
      <c r="B80">
        <f>COUNTIFS(Table2[Sub-Sector],Table3[[#This Row],[Sub-Sector]])</f>
        <v>3</v>
      </c>
      <c r="C80" s="1">
        <f>COUNTIFS(Table2[Sub-Sector],Table3[[#This Row],[Sub-Sector]],Table2[Uptrend],"Uptrend")/Table3[[#This Row],[Count]]</f>
        <v>0.33333333333333331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0.33333333333333331</v>
      </c>
      <c r="F80" s="1">
        <f>COUNTIFS(Table2[Sub-Sector],Table3[[#This Row],[Sub-Sector]],Table2[6M Return vs Nifty],"&gt;=10")/Table3[[#This Row],[Count]]</f>
        <v>0.33333333333333331</v>
      </c>
      <c r="G80" s="1">
        <f>COUNTIFS(Table2[Sub-Sector],Table3[[#This Row],[Sub-Sector]],Table2[1Y Return vs Nifty],"&gt;=10")/Table3[[#This Row],[Count]]</f>
        <v>0.33333333333333331</v>
      </c>
      <c r="H80" s="1">
        <f>COUNTIFS(Table2[Sub-Sector],Table3[[#This Row],[Sub-Sector]],Table2[RSI Exponential â€“ 14D],"&gt;=50")/Table3[[#This Row],[Count]]</f>
        <v>0.33333333333333331</v>
      </c>
      <c r="I80" s="1">
        <f>COUNTIFS(Table2[Sub-Sector],Table3[[#This Row],[Sub-Sector]],Table2[Relative Volume],"&gt;=1")/Table3[[#This Row],[Count]]</f>
        <v>0.66666666666666663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0.33333333333333331</v>
      </c>
      <c r="N80" s="1">
        <f>COUNTIFS(Table2[Sub-Sector],Table3[[#This Row],[Sub-Sector]],Table2[% Away From Current Month Low],"&gt;=0.05")/Table3[[#This Row],[Count]]</f>
        <v>0.33333333333333331</v>
      </c>
      <c r="O80" s="1">
        <f>COUNTIFS(Table2[Sub-Sector],Table3[[#This Row],[Sub-Sector]],Table2[% Away From Current Month High],"&lt;=0.05")/Table3[[#This Row],[Count]]</f>
        <v>0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0.66666666666666663</v>
      </c>
      <c r="R80" s="1">
        <f>COUNTIFS(Table2[Sub-Sector],Table3[[#This Row],[Sub-Sector]],Table2[% Price above 20 EMA],"&gt;=0")/Table3[[#This Row],[Count]]</f>
        <v>0.33333333333333331</v>
      </c>
      <c r="S80" s="1">
        <f>COUNTIFS(Table2[Sub-Sector],Table3[[#This Row],[Sub-Sector]],Table2[% Price above 50 EMA],"&gt;=0")/Table3[[#This Row],[Count]]</f>
        <v>0.66666666666666663</v>
      </c>
      <c r="T80" s="1">
        <f>COUNTIFS(Table2[Sub-Sector],Table3[[#This Row],[Sub-Sector]],Table2[% Price above 200 EMA],"&gt;=0")/Table3[[#This Row],[Count]]</f>
        <v>0.33333333333333331</v>
      </c>
      <c r="U80" s="1">
        <f>COUNTIFS(Table2[Sub-Sector],Table3[[#This Row],[Sub-Sector]],Table2[Rate of Change - Zone],"Positive")/Table3[[#This Row],[Count]]</f>
        <v>0</v>
      </c>
      <c r="V80" s="1">
        <f>COUNTIFS(Table2[Sub-Sector],Table3[[#This Row],[Sub-Sector]],Table2[Sharpe Ratio],"&gt;=0.10")/Table3[[#This Row],[Count]]</f>
        <v>0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499.5</v>
      </c>
      <c r="X80">
        <f>_xlfn.RANK.AVG(Table3[[#This Row],[Score]],Table3[Score],1)</f>
        <v>75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</v>
      </c>
      <c r="Z80">
        <f>_xlfn.RANK.AVG(Table3[[#This Row],[Score 2 ]],Table3[[Score 2 ]],1)</f>
        <v>79</v>
      </c>
    </row>
    <row r="81" spans="1:26" x14ac:dyDescent="0.3">
      <c r="A81" t="s">
        <v>72</v>
      </c>
      <c r="B81">
        <f>COUNTIFS(Table2[Sub-Sector],Table3[[#This Row],[Sub-Sector]])</f>
        <v>3</v>
      </c>
      <c r="C81" s="1">
        <f>COUNTIFS(Table2[Sub-Sector],Table3[[#This Row],[Sub-Sector]],Table2[Uptrend],"Uptrend")/Table3[[#This Row],[Count]]</f>
        <v>0.33333333333333331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0.33333333333333331</v>
      </c>
      <c r="F81" s="1">
        <f>COUNTIFS(Table2[Sub-Sector],Table3[[#This Row],[Sub-Sector]],Table2[6M Return vs Nifty],"&gt;=10")/Table3[[#This Row],[Count]]</f>
        <v>0.33333333333333331</v>
      </c>
      <c r="G81" s="1">
        <f>COUNTIFS(Table2[Sub-Sector],Table3[[#This Row],[Sub-Sector]],Table2[1Y Return vs Nifty],"&gt;=10")/Table3[[#This Row],[Count]]</f>
        <v>0.66666666666666663</v>
      </c>
      <c r="H81" s="1">
        <f>COUNTIFS(Table2[Sub-Sector],Table3[[#This Row],[Sub-Sector]],Table2[RSI Exponential â€“ 14D],"&gt;=50")/Table3[[#This Row],[Count]]</f>
        <v>0</v>
      </c>
      <c r="I81" s="1">
        <f>COUNTIFS(Table2[Sub-Sector],Table3[[#This Row],[Sub-Sector]],Table2[Relative Volume],"&gt;=1")/Table3[[#This Row],[Count]]</f>
        <v>0.33333333333333331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0.66666666666666663</v>
      </c>
      <c r="N81" s="1">
        <f>COUNTIFS(Table2[Sub-Sector],Table3[[#This Row],[Sub-Sector]],Table2[% Away From Current Month Low],"&gt;=0.05")/Table3[[#This Row],[Count]]</f>
        <v>0</v>
      </c>
      <c r="O81" s="1">
        <f>COUNTIFS(Table2[Sub-Sector],Table3[[#This Row],[Sub-Sector]],Table2[% Away From Current Month High],"&lt;=0.05")/Table3[[#This Row],[Count]]</f>
        <v>0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0.33333333333333331</v>
      </c>
      <c r="S81" s="1">
        <f>COUNTIFS(Table2[Sub-Sector],Table3[[#This Row],[Sub-Sector]],Table2[% Price above 50 EMA],"&gt;=0")/Table3[[#This Row],[Count]]</f>
        <v>0.33333333333333331</v>
      </c>
      <c r="T81" s="1">
        <f>COUNTIFS(Table2[Sub-Sector],Table3[[#This Row],[Sub-Sector]],Table2[% Price above 200 EMA],"&gt;=0")/Table3[[#This Row],[Count]]</f>
        <v>1</v>
      </c>
      <c r="U81" s="1">
        <f>COUNTIFS(Table2[Sub-Sector],Table3[[#This Row],[Sub-Sector]],Table2[Rate of Change - Zone],"Positive")/Table3[[#This Row],[Count]]</f>
        <v>0</v>
      </c>
      <c r="V81" s="1">
        <f>COUNTIFS(Table2[Sub-Sector],Table3[[#This Row],[Sub-Sector]],Table2[Sharpe Ratio],"&gt;=0.10")/Table3[[#This Row],[Count]]</f>
        <v>0.33333333333333331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</v>
      </c>
      <c r="X81">
        <f>_xlfn.RANK.AVG(Table3[[#This Row],[Score]],Table3[Score],1)</f>
        <v>76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276.5</v>
      </c>
      <c r="Z81">
        <f>_xlfn.RANK.AVG(Table3[[#This Row],[Score 2 ]],Table3[[Score 2 ]],1)</f>
        <v>80</v>
      </c>
    </row>
    <row r="82" spans="1:26" x14ac:dyDescent="0.3">
      <c r="A82" t="s">
        <v>40</v>
      </c>
      <c r="B82">
        <f>COUNTIFS(Table2[Sub-Sector],Table3[[#This Row],[Sub-Sector]])</f>
        <v>2</v>
      </c>
      <c r="C82" s="1">
        <f>COUNTIFS(Table2[Sub-Sector],Table3[[#This Row],[Sub-Sector]],Table2[Uptrend],"Uptrend")/Table3[[#This Row],[Count]]</f>
        <v>1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1</v>
      </c>
      <c r="F82" s="1">
        <f>COUNTIFS(Table2[Sub-Sector],Table3[[#This Row],[Sub-Sector]],Table2[6M Return vs Nifty],"&gt;=10")/Table3[[#This Row],[Count]]</f>
        <v>0</v>
      </c>
      <c r="G82" s="1">
        <f>COUNTIFS(Table2[Sub-Sector],Table3[[#This Row],[Sub-Sector]],Table2[1Y Return vs Nifty],"&gt;=10")/Table3[[#This Row],[Count]]</f>
        <v>0.5</v>
      </c>
      <c r="H82" s="1">
        <f>COUNTIFS(Table2[Sub-Sector],Table3[[#This Row],[Sub-Sector]],Table2[RSI Exponential â€“ 14D],"&gt;=50")/Table3[[#This Row],[Count]]</f>
        <v>1</v>
      </c>
      <c r="I82" s="1">
        <f>COUNTIFS(Table2[Sub-Sector],Table3[[#This Row],[Sub-Sector]],Table2[Relative Volume],"&gt;=1")/Table3[[#This Row],[Count]]</f>
        <v>0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0.5</v>
      </c>
      <c r="N82" s="1">
        <f>COUNTIFS(Table2[Sub-Sector],Table3[[#This Row],[Sub-Sector]],Table2[% Away From Current Month Low],"&gt;=0.05")/Table3[[#This Row],[Count]]</f>
        <v>0.5</v>
      </c>
      <c r="O82" s="1">
        <f>COUNTIFS(Table2[Sub-Sector],Table3[[#This Row],[Sub-Sector]],Table2[% Away From Current Month High],"&lt;=0.05")/Table3[[#This Row],[Count]]</f>
        <v>0.5</v>
      </c>
      <c r="P82" s="1">
        <f>COUNTIFS(Table2[Sub-Sector],Table3[[#This Row],[Sub-Sector]],Table2[% Away From 52W High],"&lt;=10")/Table3[[#This Row],[Count]]</f>
        <v>1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1</v>
      </c>
      <c r="S82" s="1">
        <f>COUNTIFS(Table2[Sub-Sector],Table3[[#This Row],[Sub-Sector]],Table2[% Price above 50 EMA],"&gt;=0")/Table3[[#This Row],[Count]]</f>
        <v>1</v>
      </c>
      <c r="T82" s="1">
        <f>COUNTIFS(Table2[Sub-Sector],Table3[[#This Row],[Sub-Sector]],Table2[% Price above 200 EMA],"&gt;=0")/Table3[[#This Row],[Count]]</f>
        <v>1</v>
      </c>
      <c r="U82" s="1">
        <f>COUNTIFS(Table2[Sub-Sector],Table3[[#This Row],[Sub-Sector]],Table2[Rate of Change - Zone],"Positive")/Table3[[#This Row],[Count]]</f>
        <v>1</v>
      </c>
      <c r="V82" s="1">
        <f>COUNTIFS(Table2[Sub-Sector],Table3[[#This Row],[Sub-Sector]],Table2[Sharpe Ratio],"&gt;=0.10")/Table3[[#This Row],[Count]]</f>
        <v>0.5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395.5</v>
      </c>
      <c r="X82">
        <f>_xlfn.RANK.AVG(Table3[[#This Row],[Score]],Table3[Score],1)</f>
        <v>55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</v>
      </c>
      <c r="Z82">
        <f>_xlfn.RANK.AVG(Table3[[#This Row],[Score 2 ]],Table3[[Score 2 ]],1)</f>
        <v>81</v>
      </c>
    </row>
    <row r="83" spans="1:26" x14ac:dyDescent="0.3">
      <c r="A83" t="s">
        <v>397</v>
      </c>
      <c r="B83">
        <f>COUNTIFS(Table2[Sub-Sector],Table3[[#This Row],[Sub-Sector]])</f>
        <v>11</v>
      </c>
      <c r="C83" s="1">
        <f>COUNTIFS(Table2[Sub-Sector],Table3[[#This Row],[Sub-Sector]],Table2[Uptrend],"Uptrend")/Table3[[#This Row],[Count]]</f>
        <v>0.27272727272727271</v>
      </c>
      <c r="D83" s="1">
        <f>COUNTIFS(Table2[Sub-Sector],Table3[[#This Row],[Sub-Sector]],Table2[1W Return vs Nifty],"&gt;=5")/Table3[[#This Row],[Count]]</f>
        <v>9.0909090909090912E-2</v>
      </c>
      <c r="E83" s="1">
        <f>COUNTIFS(Table2[Sub-Sector],Table3[[#This Row],[Sub-Sector]],Table2[1M Return vs Nifty],"&gt;=5")/Table3[[#This Row],[Count]]</f>
        <v>0.18181818181818182</v>
      </c>
      <c r="F83" s="1">
        <f>COUNTIFS(Table2[Sub-Sector],Table3[[#This Row],[Sub-Sector]],Table2[6M Return vs Nifty],"&gt;=10")/Table3[[#This Row],[Count]]</f>
        <v>0.18181818181818182</v>
      </c>
      <c r="G83" s="1">
        <f>COUNTIFS(Table2[Sub-Sector],Table3[[#This Row],[Sub-Sector]],Table2[1Y Return vs Nifty],"&gt;=10")/Table3[[#This Row],[Count]]</f>
        <v>0.18181818181818182</v>
      </c>
      <c r="H83" s="1">
        <f>COUNTIFS(Table2[Sub-Sector],Table3[[#This Row],[Sub-Sector]],Table2[RSI Exponential â€“ 14D],"&gt;=50")/Table3[[#This Row],[Count]]</f>
        <v>0.18181818181818182</v>
      </c>
      <c r="I83" s="1">
        <f>COUNTIFS(Table2[Sub-Sector],Table3[[#This Row],[Sub-Sector]],Table2[Relative Volume],"&gt;=1")/Table3[[#This Row],[Count]]</f>
        <v>0.36363636363636365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9.0909090909090912E-2</v>
      </c>
      <c r="M83" s="1">
        <f>COUNTIFS(Table2[Sub-Sector],Table3[[#This Row],[Sub-Sector]],Table2[% Away From Current Week High],"&lt;=0.05")/Table3[[#This Row],[Count]]</f>
        <v>0.54545454545454541</v>
      </c>
      <c r="N83" s="1">
        <f>COUNTIFS(Table2[Sub-Sector],Table3[[#This Row],[Sub-Sector]],Table2[% Away From Current Month Low],"&gt;=0.05")/Table3[[#This Row],[Count]]</f>
        <v>0.36363636363636365</v>
      </c>
      <c r="O83" s="1">
        <f>COUNTIFS(Table2[Sub-Sector],Table3[[#This Row],[Sub-Sector]],Table2[% Away From Current Month High],"&lt;=0.05")/Table3[[#This Row],[Count]]</f>
        <v>0.27272727272727271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0.72727272727272729</v>
      </c>
      <c r="R83" s="1">
        <f>COUNTIFS(Table2[Sub-Sector],Table3[[#This Row],[Sub-Sector]],Table2[% Price above 20 EMA],"&gt;=0")/Table3[[#This Row],[Count]]</f>
        <v>0.18181818181818182</v>
      </c>
      <c r="S83" s="1">
        <f>COUNTIFS(Table2[Sub-Sector],Table3[[#This Row],[Sub-Sector]],Table2[% Price above 50 EMA],"&gt;=0")/Table3[[#This Row],[Count]]</f>
        <v>0.27272727272727271</v>
      </c>
      <c r="T83" s="1">
        <f>COUNTIFS(Table2[Sub-Sector],Table3[[#This Row],[Sub-Sector]],Table2[% Price above 200 EMA],"&gt;=0")/Table3[[#This Row],[Count]]</f>
        <v>0.45454545454545453</v>
      </c>
      <c r="U83" s="1">
        <f>COUNTIFS(Table2[Sub-Sector],Table3[[#This Row],[Sub-Sector]],Table2[Rate of Change - Zone],"Positive")/Table3[[#This Row],[Count]]</f>
        <v>0.27272727272727271</v>
      </c>
      <c r="V83" s="1">
        <f>COUNTIFS(Table2[Sub-Sector],Table3[[#This Row],[Sub-Sector]],Table2[Sharpe Ratio],"&gt;=0.10")/Table3[[#This Row],[Count]]</f>
        <v>9.0909090909090912E-2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495.5</v>
      </c>
      <c r="X83">
        <f>_xlfn.RANK.AVG(Table3[[#This Row],[Score]],Table3[Score],1)</f>
        <v>74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288.5</v>
      </c>
      <c r="Z83">
        <f>_xlfn.RANK.AVG(Table3[[#This Row],[Score 2 ]],Table3[[Score 2 ]],1)</f>
        <v>82</v>
      </c>
    </row>
    <row r="84" spans="1:26" x14ac:dyDescent="0.3">
      <c r="A84" t="s">
        <v>536</v>
      </c>
      <c r="B84">
        <f>COUNTIFS(Table2[Sub-Sector],Table3[[#This Row],[Sub-Sector]])</f>
        <v>9</v>
      </c>
      <c r="C84" s="1">
        <f>COUNTIFS(Table2[Sub-Sector],Table3[[#This Row],[Sub-Sector]],Table2[Uptrend],"Uptrend")/Table3[[#This Row],[Count]]</f>
        <v>0.66666666666666663</v>
      </c>
      <c r="D84" s="1">
        <f>COUNTIFS(Table2[Sub-Sector],Table3[[#This Row],[Sub-Sector]],Table2[1W Return vs Nifty],"&gt;=5")/Table3[[#This Row],[Count]]</f>
        <v>0.1111111111111111</v>
      </c>
      <c r="E84" s="1">
        <f>COUNTIFS(Table2[Sub-Sector],Table3[[#This Row],[Sub-Sector]],Table2[1M Return vs Nifty],"&gt;=5")/Table3[[#This Row],[Count]]</f>
        <v>0.1111111111111111</v>
      </c>
      <c r="F84" s="1">
        <f>COUNTIFS(Table2[Sub-Sector],Table3[[#This Row],[Sub-Sector]],Table2[6M Return vs Nifty],"&gt;=10")/Table3[[#This Row],[Count]]</f>
        <v>0.33333333333333331</v>
      </c>
      <c r="G84" s="1">
        <f>COUNTIFS(Table2[Sub-Sector],Table3[[#This Row],[Sub-Sector]],Table2[1Y Return vs Nifty],"&gt;=10")/Table3[[#This Row],[Count]]</f>
        <v>0.22222222222222221</v>
      </c>
      <c r="H84" s="1">
        <f>COUNTIFS(Table2[Sub-Sector],Table3[[#This Row],[Sub-Sector]],Table2[RSI Exponential â€“ 14D],"&gt;=50")/Table3[[#This Row],[Count]]</f>
        <v>0.22222222222222221</v>
      </c>
      <c r="I84" s="1">
        <f>COUNTIFS(Table2[Sub-Sector],Table3[[#This Row],[Sub-Sector]],Table2[Relative Volume],"&gt;=1")/Table3[[#This Row],[Count]]</f>
        <v>0.33333333333333331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0.1111111111111111</v>
      </c>
      <c r="M84" s="1">
        <f>COUNTIFS(Table2[Sub-Sector],Table3[[#This Row],[Sub-Sector]],Table2[% Away From Current Week High],"&lt;=0.05")/Table3[[#This Row],[Count]]</f>
        <v>0.66666666666666663</v>
      </c>
      <c r="N84" s="1">
        <f>COUNTIFS(Table2[Sub-Sector],Table3[[#This Row],[Sub-Sector]],Table2[% Away From Current Month Low],"&gt;=0.05")/Table3[[#This Row],[Count]]</f>
        <v>0.1111111111111111</v>
      </c>
      <c r="O84" s="1">
        <f>COUNTIFS(Table2[Sub-Sector],Table3[[#This Row],[Sub-Sector]],Table2[% Away From Current Month High],"&lt;=0.05")/Table3[[#This Row],[Count]]</f>
        <v>0.22222222222222221</v>
      </c>
      <c r="P84" s="1">
        <f>COUNTIFS(Table2[Sub-Sector],Table3[[#This Row],[Sub-Sector]],Table2[% Away From 52W High],"&lt;=10")/Table3[[#This Row],[Count]]</f>
        <v>0.1111111111111111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0.33333333333333331</v>
      </c>
      <c r="S84" s="1">
        <f>COUNTIFS(Table2[Sub-Sector],Table3[[#This Row],[Sub-Sector]],Table2[% Price above 50 EMA],"&gt;=0")/Table3[[#This Row],[Count]]</f>
        <v>0.33333333333333331</v>
      </c>
      <c r="T84" s="1">
        <f>COUNTIFS(Table2[Sub-Sector],Table3[[#This Row],[Sub-Sector]],Table2[% Price above 200 EMA],"&gt;=0")/Table3[[#This Row],[Count]]</f>
        <v>0.66666666666666663</v>
      </c>
      <c r="U84" s="1">
        <f>COUNTIFS(Table2[Sub-Sector],Table3[[#This Row],[Sub-Sector]],Table2[Rate of Change - Zone],"Positive")/Table3[[#This Row],[Count]]</f>
        <v>0.1111111111111111</v>
      </c>
      <c r="V84" s="1">
        <f>COUNTIFS(Table2[Sub-Sector],Table3[[#This Row],[Sub-Sector]],Table2[Sharpe Ratio],"&gt;=0.10")/Table3[[#This Row],[Count]]</f>
        <v>0.33333333333333331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457.5</v>
      </c>
      <c r="X84">
        <f>_xlfn.RANK.AVG(Table3[[#This Row],[Score]],Table3[Score],1)</f>
        <v>65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</v>
      </c>
      <c r="Z84">
        <f>_xlfn.RANK.AVG(Table3[[#This Row],[Score 2 ]],Table3[[Score 2 ]],1)</f>
        <v>83</v>
      </c>
    </row>
    <row r="85" spans="1:26" x14ac:dyDescent="0.3">
      <c r="A85" t="s">
        <v>440</v>
      </c>
      <c r="B85">
        <f>COUNTIFS(Table2[Sub-Sector],Table3[[#This Row],[Sub-Sector]])</f>
        <v>9</v>
      </c>
      <c r="C85" s="1">
        <f>COUNTIFS(Table2[Sub-Sector],Table3[[#This Row],[Sub-Sector]],Table2[Uptrend],"Uptrend")/Table3[[#This Row],[Count]]</f>
        <v>0.44444444444444442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0.22222222222222221</v>
      </c>
      <c r="F85" s="1">
        <f>COUNTIFS(Table2[Sub-Sector],Table3[[#This Row],[Sub-Sector]],Table2[6M Return vs Nifty],"&gt;=10")/Table3[[#This Row],[Count]]</f>
        <v>0.22222222222222221</v>
      </c>
      <c r="G85" s="1">
        <f>COUNTIFS(Table2[Sub-Sector],Table3[[#This Row],[Sub-Sector]],Table2[1Y Return vs Nifty],"&gt;=10")/Table3[[#This Row],[Count]]</f>
        <v>0.22222222222222221</v>
      </c>
      <c r="H85" s="1">
        <f>COUNTIFS(Table2[Sub-Sector],Table3[[#This Row],[Sub-Sector]],Table2[RSI Exponential â€“ 14D],"&gt;=50")/Table3[[#This Row],[Count]]</f>
        <v>0.1111111111111111</v>
      </c>
      <c r="I85" s="1">
        <f>COUNTIFS(Table2[Sub-Sector],Table3[[#This Row],[Sub-Sector]],Table2[Relative Volume],"&gt;=1")/Table3[[#This Row],[Count]]</f>
        <v>0.44444444444444442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0.44444444444444442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0</v>
      </c>
      <c r="P85" s="1">
        <f>COUNTIFS(Table2[Sub-Sector],Table3[[#This Row],[Sub-Sector]],Table2[% Away From 52W High],"&lt;=10")/Table3[[#This Row],[Count]]</f>
        <v>0.1111111111111111</v>
      </c>
      <c r="Q85" s="1">
        <f>COUNTIFS(Table2[Sub-Sector],Table3[[#This Row],[Sub-Sector]],Table2[% Away From 52W Low],"&gt;=10")/Table3[[#This Row],[Count]]</f>
        <v>0.77777777777777779</v>
      </c>
      <c r="R85" s="1">
        <f>COUNTIFS(Table2[Sub-Sector],Table3[[#This Row],[Sub-Sector]],Table2[% Price above 20 EMA],"&gt;=0")/Table3[[#This Row],[Count]]</f>
        <v>0.1111111111111111</v>
      </c>
      <c r="S85" s="1">
        <f>COUNTIFS(Table2[Sub-Sector],Table3[[#This Row],[Sub-Sector]],Table2[% Price above 50 EMA],"&gt;=0")/Table3[[#This Row],[Count]]</f>
        <v>0.33333333333333331</v>
      </c>
      <c r="T85" s="1">
        <f>COUNTIFS(Table2[Sub-Sector],Table3[[#This Row],[Sub-Sector]],Table2[% Price above 200 EMA],"&gt;=0")/Table3[[#This Row],[Count]]</f>
        <v>0.44444444444444442</v>
      </c>
      <c r="U85" s="1">
        <f>COUNTIFS(Table2[Sub-Sector],Table3[[#This Row],[Sub-Sector]],Table2[Rate of Change - Zone],"Positive")/Table3[[#This Row],[Count]]</f>
        <v>0.1111111111111111</v>
      </c>
      <c r="V85" s="1">
        <f>COUNTIFS(Table2[Sub-Sector],Table3[[#This Row],[Sub-Sector]],Table2[Sharpe Ratio],"&gt;=0.10")/Table3[[#This Row],[Count]]</f>
        <v>0.44444444444444442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85">
        <f>_xlfn.RANK.AVG(Table3[[#This Row],[Score]],Table3[Score],1)</f>
        <v>91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</v>
      </c>
      <c r="Z85">
        <f>_xlfn.RANK.AVG(Table3[[#This Row],[Score 2 ]],Table3[[Score 2 ]],1)</f>
        <v>84</v>
      </c>
    </row>
    <row r="86" spans="1:26" x14ac:dyDescent="0.3">
      <c r="A86" t="s">
        <v>116</v>
      </c>
      <c r="B86">
        <f>COUNTIFS(Table2[Sub-Sector],Table3[[#This Row],[Sub-Sector]])</f>
        <v>4</v>
      </c>
      <c r="C86" s="1">
        <f>COUNTIFS(Table2[Sub-Sector],Table3[[#This Row],[Sub-Sector]],Table2[Uptrend],"Uptrend")/Table3[[#This Row],[Count]]</f>
        <v>0.5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0.25</v>
      </c>
      <c r="G86" s="1">
        <f>COUNTIFS(Table2[Sub-Sector],Table3[[#This Row],[Sub-Sector]],Table2[1Y Return vs Nifty],"&gt;=10")/Table3[[#This Row],[Count]]</f>
        <v>1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</v>
      </c>
      <c r="J86" s="1">
        <f>COUNTIFS(Table2[Sub-Sector],Table3[[#This Row],[Sub-Sector]],Table2[% Away From Day Low],"&gt;=0.05")/Table3[[#This Row],[Count]]</f>
        <v>0.25</v>
      </c>
      <c r="K86" s="1">
        <f>COUNTIFS(Table2[Sub-Sector],Table3[[#This Row],[Sub-Sector]],Table2[% Away From Day High],"&lt;=0.05")/Table3[[#This Row],[Count]]</f>
        <v>0.75</v>
      </c>
      <c r="L86" s="1">
        <f>COUNTIFS(Table2[Sub-Sector],Table3[[#This Row],[Sub-Sector]],Table2[% Away From Current Week Low],"&gt;=0.05")/Table3[[#This Row],[Count]]</f>
        <v>0.25</v>
      </c>
      <c r="M86" s="1">
        <f>COUNTIFS(Table2[Sub-Sector],Table3[[#This Row],[Sub-Sector]],Table2[% Away From Current Week High],"&lt;=0.05")/Table3[[#This Row],[Count]]</f>
        <v>0.5</v>
      </c>
      <c r="N86" s="1">
        <f>COUNTIFS(Table2[Sub-Sector],Table3[[#This Row],[Sub-Sector]],Table2[% Away From Current Month Low],"&gt;=0.05")/Table3[[#This Row],[Count]]</f>
        <v>0.5</v>
      </c>
      <c r="O86" s="1">
        <f>COUNTIFS(Table2[Sub-Sector],Table3[[#This Row],[Sub-Sector]],Table2[% Away From Current Month High],"&lt;=0.05")/Table3[[#This Row],[Count]]</f>
        <v>0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</v>
      </c>
      <c r="S86" s="1">
        <f>COUNTIFS(Table2[Sub-Sector],Table3[[#This Row],[Sub-Sector]],Table2[% Price above 50 EMA],"&gt;=0")/Table3[[#This Row],[Count]]</f>
        <v>0</v>
      </c>
      <c r="T86" s="1">
        <f>COUNTIFS(Table2[Sub-Sector],Table3[[#This Row],[Sub-Sector]],Table2[% Price above 200 EMA],"&gt;=0")/Table3[[#This Row],[Count]]</f>
        <v>0.75</v>
      </c>
      <c r="U86" s="1">
        <f>COUNTIFS(Table2[Sub-Sector],Table3[[#This Row],[Sub-Sector]],Table2[Rate of Change - Zone],"Positive")/Table3[[#This Row],[Count]]</f>
        <v>0</v>
      </c>
      <c r="V86" s="1">
        <f>COUNTIFS(Table2[Sub-Sector],Table3[[#This Row],[Sub-Sector]],Table2[Sharpe Ratio],"&gt;=0.10")/Table3[[#This Row],[Count]]</f>
        <v>0.25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556.5</v>
      </c>
      <c r="X86">
        <f>_xlfn.RANK.AVG(Table3[[#This Row],[Score]],Table3[Score],1)</f>
        <v>99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</v>
      </c>
      <c r="Z86">
        <f>_xlfn.RANK.AVG(Table3[[#This Row],[Score 2 ]],Table3[[Score 2 ]],1)</f>
        <v>85</v>
      </c>
    </row>
    <row r="87" spans="1:26" x14ac:dyDescent="0.3">
      <c r="A87" t="s">
        <v>251</v>
      </c>
      <c r="B87">
        <f>COUNTIFS(Table2[Sub-Sector],Table3[[#This Row],[Sub-Sector]])</f>
        <v>7</v>
      </c>
      <c r="C87" s="1">
        <f>COUNTIFS(Table2[Sub-Sector],Table3[[#This Row],[Sub-Sector]],Table2[Uptrend],"Uptrend")/Table3[[#This Row],[Count]]</f>
        <v>0.5714285714285714</v>
      </c>
      <c r="D87" s="1">
        <f>COUNTIFS(Table2[Sub-Sector],Table3[[#This Row],[Sub-Sector]],Table2[1W Return vs Nifty],"&gt;=5")/Table3[[#This Row],[Count]]</f>
        <v>0.14285714285714285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0.14285714285714285</v>
      </c>
      <c r="G87" s="1">
        <f>COUNTIFS(Table2[Sub-Sector],Table3[[#This Row],[Sub-Sector]],Table2[1Y Return vs Nifty],"&gt;=10")/Table3[[#This Row],[Count]]</f>
        <v>0.7142857142857143</v>
      </c>
      <c r="H87" s="1">
        <f>COUNTIFS(Table2[Sub-Sector],Table3[[#This Row],[Sub-Sector]],Table2[RSI Exponential â€“ 14D],"&gt;=50")/Table3[[#This Row],[Count]]</f>
        <v>0.2857142857142857</v>
      </c>
      <c r="I87" s="1">
        <f>COUNTIFS(Table2[Sub-Sector],Table3[[#This Row],[Sub-Sector]],Table2[Relative Volume],"&gt;=1")/Table3[[#This Row],[Count]]</f>
        <v>0.14285714285714285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0.14285714285714285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0.2857142857142857</v>
      </c>
      <c r="O87" s="1">
        <f>COUNTIFS(Table2[Sub-Sector],Table3[[#This Row],[Sub-Sector]],Table2[% Away From Current Month High],"&lt;=0.05")/Table3[[#This Row],[Count]]</f>
        <v>0.5714285714285714</v>
      </c>
      <c r="P87" s="1">
        <f>COUNTIFS(Table2[Sub-Sector],Table3[[#This Row],[Sub-Sector]],Table2[% Away From 52W High],"&lt;=10")/Table3[[#This Row],[Count]]</f>
        <v>0.5714285714285714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0.2857142857142857</v>
      </c>
      <c r="S87" s="1">
        <f>COUNTIFS(Table2[Sub-Sector],Table3[[#This Row],[Sub-Sector]],Table2[% Price above 50 EMA],"&gt;=0")/Table3[[#This Row],[Count]]</f>
        <v>0.5714285714285714</v>
      </c>
      <c r="T87" s="1">
        <f>COUNTIFS(Table2[Sub-Sector],Table3[[#This Row],[Sub-Sector]],Table2[% Price above 200 EMA],"&gt;=0")/Table3[[#This Row],[Count]]</f>
        <v>1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0.2857142857142857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520.5</v>
      </c>
      <c r="X87">
        <f>_xlfn.RANK.AVG(Table3[[#This Row],[Score]],Table3[Score],1)</f>
        <v>88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</v>
      </c>
      <c r="Z87">
        <f>_xlfn.RANK.AVG(Table3[[#This Row],[Score 2 ]],Table3[[Score 2 ]],1)</f>
        <v>86</v>
      </c>
    </row>
    <row r="88" spans="1:26" x14ac:dyDescent="0.3">
      <c r="A88" t="s">
        <v>18</v>
      </c>
      <c r="B88">
        <f>COUNTIFS(Table2[Sub-Sector],Table3[[#This Row],[Sub-Sector]])</f>
        <v>6</v>
      </c>
      <c r="C88" s="1">
        <f>COUNTIFS(Table2[Sub-Sector],Table3[[#This Row],[Sub-Sector]],Table2[Uptrend],"Uptrend")/Table3[[#This Row],[Count]]</f>
        <v>0.5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0.33333333333333331</v>
      </c>
      <c r="F88" s="1">
        <f>COUNTIFS(Table2[Sub-Sector],Table3[[#This Row],[Sub-Sector]],Table2[6M Return vs Nifty],"&gt;=10")/Table3[[#This Row],[Count]]</f>
        <v>0</v>
      </c>
      <c r="G88" s="1">
        <f>COUNTIFS(Table2[Sub-Sector],Table3[[#This Row],[Sub-Sector]],Table2[1Y Return vs Nifty],"&gt;=10")/Table3[[#This Row],[Count]]</f>
        <v>0.83333333333333337</v>
      </c>
      <c r="H88" s="1">
        <f>COUNTIFS(Table2[Sub-Sector],Table3[[#This Row],[Sub-Sector]],Table2[RSI Exponential â€“ 14D],"&gt;=50")/Table3[[#This Row],[Count]]</f>
        <v>0.16666666666666666</v>
      </c>
      <c r="I88" s="1">
        <f>COUNTIFS(Table2[Sub-Sector],Table3[[#This Row],[Sub-Sector]],Table2[Relative Volume],"&gt;=1")/Table3[[#This Row],[Count]]</f>
        <v>0.16666666666666666</v>
      </c>
      <c r="J88" s="1">
        <f>COUNTIFS(Table2[Sub-Sector],Table3[[#This Row],[Sub-Sector]],Table2[% Away From Day Low],"&gt;=0.05")/Table3[[#This Row],[Count]]</f>
        <v>0.16666666666666666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0.16666666666666666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0.16666666666666666</v>
      </c>
      <c r="O88" s="1">
        <f>COUNTIFS(Table2[Sub-Sector],Table3[[#This Row],[Sub-Sector]],Table2[% Away From Current Month High],"&lt;=0.05")/Table3[[#This Row],[Count]]</f>
        <v>0.16666666666666666</v>
      </c>
      <c r="P88" s="1">
        <f>COUNTIFS(Table2[Sub-Sector],Table3[[#This Row],[Sub-Sector]],Table2[% Away From 52W High],"&lt;=10")/Table3[[#This Row],[Count]]</f>
        <v>0.16666666666666666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</v>
      </c>
      <c r="S88" s="1">
        <f>COUNTIFS(Table2[Sub-Sector],Table3[[#This Row],[Sub-Sector]],Table2[% Price above 50 EMA],"&gt;=0")/Table3[[#This Row],[Count]]</f>
        <v>0.33333333333333331</v>
      </c>
      <c r="T88" s="1">
        <f>COUNTIFS(Table2[Sub-Sector],Table3[[#This Row],[Sub-Sector]],Table2[% Price above 200 EMA],"&gt;=0")/Table3[[#This Row],[Count]]</f>
        <v>1</v>
      </c>
      <c r="U88" s="1">
        <f>COUNTIFS(Table2[Sub-Sector],Table3[[#This Row],[Sub-Sector]],Table2[Rate of Change - Zone],"Positive")/Table3[[#This Row],[Count]]</f>
        <v>0</v>
      </c>
      <c r="V88" s="1">
        <f>COUNTIFS(Table2[Sub-Sector],Table3[[#This Row],[Sub-Sector]],Table2[Sharpe Ratio],"&gt;=0.10")/Table3[[#This Row],[Count]]</f>
        <v>0.5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520</v>
      </c>
      <c r="X88">
        <f>_xlfn.RANK.AVG(Table3[[#This Row],[Score]],Table3[Score],1)</f>
        <v>87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312.5</v>
      </c>
      <c r="Z88">
        <f>_xlfn.RANK.AVG(Table3[[#This Row],[Score 2 ]],Table3[[Score 2 ]],1)</f>
        <v>87</v>
      </c>
    </row>
    <row r="89" spans="1:26" x14ac:dyDescent="0.3">
      <c r="A89" t="s">
        <v>27</v>
      </c>
      <c r="B89">
        <f>COUNTIFS(Table2[Sub-Sector],Table3[[#This Row],[Sub-Sector]])</f>
        <v>4</v>
      </c>
      <c r="C89" s="1">
        <f>COUNTIFS(Table2[Sub-Sector],Table3[[#This Row],[Sub-Sector]],Table2[Uptrend],"Uptrend")/Table3[[#This Row],[Count]]</f>
        <v>1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0.25</v>
      </c>
      <c r="F89" s="1">
        <f>COUNTIFS(Table2[Sub-Sector],Table3[[#This Row],[Sub-Sector]],Table2[6M Return vs Nifty],"&gt;=10")/Table3[[#This Row],[Count]]</f>
        <v>0.25</v>
      </c>
      <c r="G89" s="1">
        <f>COUNTIFS(Table2[Sub-Sector],Table3[[#This Row],[Sub-Sector]],Table2[1Y Return vs Nifty],"&gt;=10")/Table3[[#This Row],[Count]]</f>
        <v>0.5</v>
      </c>
      <c r="H89" s="1">
        <f>COUNTIFS(Table2[Sub-Sector],Table3[[#This Row],[Sub-Sector]],Table2[RSI Exponential â€“ 14D],"&gt;=50")/Table3[[#This Row],[Count]]</f>
        <v>0.25</v>
      </c>
      <c r="I89" s="1">
        <f>COUNTIFS(Table2[Sub-Sector],Table3[[#This Row],[Sub-Sector]],Table2[Relative Volume],"&gt;=1")/Table3[[#This Row],[Count]]</f>
        <v>0.25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0.75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0.5</v>
      </c>
      <c r="P89" s="1">
        <f>COUNTIFS(Table2[Sub-Sector],Table3[[#This Row],[Sub-Sector]],Table2[% Away From 52W High],"&lt;=10")/Table3[[#This Row],[Count]]</f>
        <v>0.25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0.25</v>
      </c>
      <c r="S89" s="1">
        <f>COUNTIFS(Table2[Sub-Sector],Table3[[#This Row],[Sub-Sector]],Table2[% Price above 50 EMA],"&gt;=0")/Table3[[#This Row],[Count]]</f>
        <v>0.5</v>
      </c>
      <c r="T89" s="1">
        <f>COUNTIFS(Table2[Sub-Sector],Table3[[#This Row],[Sub-Sector]],Table2[% Price above 200 EMA],"&gt;=0")/Table3[[#This Row],[Count]]</f>
        <v>1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0.25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</v>
      </c>
      <c r="X89">
        <f>_xlfn.RANK.AVG(Table3[[#This Row],[Score]],Table3[Score],1)</f>
        <v>68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313.5</v>
      </c>
      <c r="Z89">
        <f>_xlfn.RANK.AVG(Table3[[#This Row],[Score 2 ]],Table3[[Score 2 ]],1)</f>
        <v>88</v>
      </c>
    </row>
    <row r="90" spans="1:26" x14ac:dyDescent="0.3">
      <c r="A90" t="s">
        <v>1558</v>
      </c>
      <c r="B90">
        <f>COUNTIFS(Table2[Sub-Sector],Table3[[#This Row],[Sub-Sector]])</f>
        <v>2</v>
      </c>
      <c r="C90" s="1">
        <f>COUNTIFS(Table2[Sub-Sector],Table3[[#This Row],[Sub-Sector]],Table2[Uptrend],"Uptrend")/Table3[[#This Row],[Count]]</f>
        <v>1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0.5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0.5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0.5</v>
      </c>
      <c r="N90" s="1">
        <f>COUNTIFS(Table2[Sub-Sector],Table3[[#This Row],[Sub-Sector]],Table2[% Away From Current Month Low],"&gt;=0.05")/Table3[[#This Row],[Count]]</f>
        <v>0.5</v>
      </c>
      <c r="O90" s="1">
        <f>COUNTIFS(Table2[Sub-Sector],Table3[[#This Row],[Sub-Sector]],Table2[% Away From Current Month High],"&lt;=0.05")/Table3[[#This Row],[Count]]</f>
        <v>0.5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0.5</v>
      </c>
      <c r="T90" s="1">
        <f>COUNTIFS(Table2[Sub-Sector],Table3[[#This Row],[Sub-Sector]],Table2[% Price above 200 EMA],"&gt;=0")/Table3[[#This Row],[Count]]</f>
        <v>1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0.5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</v>
      </c>
      <c r="X90">
        <f>_xlfn.RANK.AVG(Table3[[#This Row],[Score]],Table3[Score],1)</f>
        <v>79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0">
        <f>_xlfn.RANK.AVG(Table3[[#This Row],[Score 2 ]],Table3[[Score 2 ]],1)</f>
        <v>89.5</v>
      </c>
    </row>
    <row r="91" spans="1:26" x14ac:dyDescent="0.3">
      <c r="A91" t="s">
        <v>936</v>
      </c>
      <c r="B91">
        <f>COUNTIFS(Table2[Sub-Sector],Table3[[#This Row],[Sub-Sector]])</f>
        <v>2</v>
      </c>
      <c r="C91" s="1">
        <f>COUNTIFS(Table2[Sub-Sector],Table3[[#This Row],[Sub-Sector]],Table2[Uptrend],"Uptrend")/Table3[[#This Row],[Count]]</f>
        <v>0.5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0.5</v>
      </c>
      <c r="G91" s="1">
        <f>COUNTIFS(Table2[Sub-Sector],Table3[[#This Row],[Sub-Sector]],Table2[1Y Return vs Nifty],"&gt;=10")/Table3[[#This Row],[Count]]</f>
        <v>0.5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0.5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0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0.5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0.5</v>
      </c>
      <c r="T91" s="1">
        <f>COUNTIFS(Table2[Sub-Sector],Table3[[#This Row],[Sub-Sector]],Table2[% Price above 200 EMA],"&gt;=0")/Table3[[#This Row],[Count]]</f>
        <v>0.5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0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579.5</v>
      </c>
      <c r="X91">
        <f>_xlfn.RANK.AVG(Table3[[#This Row],[Score]],Table3[Score],1)</f>
        <v>104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1">
        <f>_xlfn.RANK.AVG(Table3[[#This Row],[Score 2 ]],Table3[[Score 2 ]],1)</f>
        <v>89.5</v>
      </c>
    </row>
    <row r="92" spans="1:26" x14ac:dyDescent="0.3">
      <c r="A92" t="s">
        <v>156</v>
      </c>
      <c r="B92">
        <f>COUNTIFS(Table2[Sub-Sector],Table3[[#This Row],[Sub-Sector]])</f>
        <v>3</v>
      </c>
      <c r="C92" s="1">
        <f>COUNTIFS(Table2[Sub-Sector],Table3[[#This Row],[Sub-Sector]],Table2[Uptrend],"Uptrend")/Table3[[#This Row],[Count]]</f>
        <v>0.33333333333333331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0.33333333333333331</v>
      </c>
      <c r="G92" s="1">
        <f>COUNTIFS(Table2[Sub-Sector],Table3[[#This Row],[Sub-Sector]],Table2[1Y Return vs Nifty],"&gt;=10")/Table3[[#This Row],[Count]]</f>
        <v>0.66666666666666663</v>
      </c>
      <c r="H92" s="1">
        <f>COUNTIFS(Table2[Sub-Sector],Table3[[#This Row],[Sub-Sector]],Table2[RSI Exponential â€“ 14D],"&gt;=50")/Table3[[#This Row],[Count]]</f>
        <v>0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0.66666666666666663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0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</v>
      </c>
      <c r="S92" s="1">
        <f>COUNTIFS(Table2[Sub-Sector],Table3[[#This Row],[Sub-Sector]],Table2[% Price above 50 EMA],"&gt;=0")/Table3[[#This Row],[Count]]</f>
        <v>0</v>
      </c>
      <c r="T92" s="1">
        <f>COUNTIFS(Table2[Sub-Sector],Table3[[#This Row],[Sub-Sector]],Table2[% Price above 200 EMA],"&gt;=0")/Table3[[#This Row],[Count]]</f>
        <v>0.66666666666666663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0.33333333333333331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598</v>
      </c>
      <c r="X92">
        <f>_xlfn.RANK.AVG(Table3[[#This Row],[Score]],Table3[Score],1)</f>
        <v>105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317.5</v>
      </c>
      <c r="Z92">
        <f>_xlfn.RANK.AVG(Table3[[#This Row],[Score 2 ]],Table3[[Score 2 ]],1)</f>
        <v>91</v>
      </c>
    </row>
    <row r="93" spans="1:26" x14ac:dyDescent="0.3">
      <c r="A93" t="s">
        <v>1351</v>
      </c>
      <c r="B93">
        <f>COUNTIFS(Table2[Sub-Sector],Table3[[#This Row],[Sub-Sector]])</f>
        <v>1</v>
      </c>
      <c r="C93" s="1">
        <f>COUNTIFS(Table2[Sub-Sector],Table3[[#This Row],[Sub-Sector]],Table2[Uptrend],"Uptrend")/Table3[[#This Row],[Count]]</f>
        <v>1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1</v>
      </c>
      <c r="G93" s="1">
        <f>COUNTIFS(Table2[Sub-Sector],Table3[[#This Row],[Sub-Sector]],Table2[1Y Return vs Nifty],"&gt;=10")/Table3[[#This Row],[Count]]</f>
        <v>0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0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0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1</v>
      </c>
      <c r="T93" s="1">
        <f>COUNTIFS(Table2[Sub-Sector],Table3[[#This Row],[Sub-Sector]],Table2[% Price above 200 EMA],"&gt;=0")/Table3[[#This Row],[Count]]</f>
        <v>1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1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</v>
      </c>
      <c r="X93">
        <f>_xlfn.RANK.AVG(Table3[[#This Row],[Score]],Table3[Score],1)</f>
        <v>84.5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93">
        <f>_xlfn.RANK.AVG(Table3[[#This Row],[Score 2 ]],Table3[[Score 2 ]],1)</f>
        <v>92.5</v>
      </c>
    </row>
    <row r="94" spans="1:26" x14ac:dyDescent="0.3">
      <c r="A94" t="s">
        <v>514</v>
      </c>
      <c r="B94">
        <f>COUNTIFS(Table2[Sub-Sector],Table3[[#This Row],[Sub-Sector]])</f>
        <v>1</v>
      </c>
      <c r="C94" s="1">
        <f>COUNTIFS(Table2[Sub-Sector],Table3[[#This Row],[Sub-Sector]],Table2[Uptrend],"Uptrend")/Table3[[#This Row],[Count]]</f>
        <v>1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1</v>
      </c>
      <c r="G94" s="1">
        <f>COUNTIFS(Table2[Sub-Sector],Table3[[#This Row],[Sub-Sector]],Table2[1Y Return vs Nifty],"&gt;=10")/Table3[[#This Row],[Count]]</f>
        <v>0</v>
      </c>
      <c r="H94" s="1">
        <f>COUNTIFS(Table2[Sub-Sector],Table3[[#This Row],[Sub-Sector]],Table2[RSI Exponential â€“ 14D],"&gt;=50")/Table3[[#This Row],[Count]]</f>
        <v>0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0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1</v>
      </c>
      <c r="U94" s="1">
        <f>COUNTIFS(Table2[Sub-Sector],Table3[[#This Row],[Sub-Sector]],Table2[Rate of Change - Zone],"Positive")/Table3[[#This Row],[Count]]</f>
        <v>0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</v>
      </c>
      <c r="X94">
        <f>_xlfn.RANK.AVG(Table3[[#This Row],[Score]],Table3[Score],1)</f>
        <v>84.5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94">
        <f>_xlfn.RANK.AVG(Table3[[#This Row],[Score 2 ]],Table3[[Score 2 ]],1)</f>
        <v>92.5</v>
      </c>
    </row>
    <row r="95" spans="1:26" x14ac:dyDescent="0.3">
      <c r="A95" t="s">
        <v>554</v>
      </c>
      <c r="B95">
        <f>COUNTIFS(Table2[Sub-Sector],Table3[[#This Row],[Sub-Sector]])</f>
        <v>7</v>
      </c>
      <c r="C95" s="1">
        <f>COUNTIFS(Table2[Sub-Sector],Table3[[#This Row],[Sub-Sector]],Table2[Uptrend],"Uptrend")/Table3[[#This Row],[Count]]</f>
        <v>0.2857142857142857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0.14285714285714285</v>
      </c>
      <c r="H95" s="1">
        <f>COUNTIFS(Table2[Sub-Sector],Table3[[#This Row],[Sub-Sector]],Table2[RSI Exponential â€“ 14D],"&gt;=50")/Table3[[#This Row],[Count]]</f>
        <v>0.14285714285714285</v>
      </c>
      <c r="I95" s="1">
        <f>COUNTIFS(Table2[Sub-Sector],Table3[[#This Row],[Sub-Sector]],Table2[Relative Volume],"&gt;=1")/Table3[[#This Row],[Count]]</f>
        <v>0.42857142857142855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0.7142857142857143</v>
      </c>
      <c r="N95" s="1">
        <f>COUNTIFS(Table2[Sub-Sector],Table3[[#This Row],[Sub-Sector]],Table2[% Away From Current Month Low],"&gt;=0.05")/Table3[[#This Row],[Count]]</f>
        <v>0.2857142857142857</v>
      </c>
      <c r="O95" s="1">
        <f>COUNTIFS(Table2[Sub-Sector],Table3[[#This Row],[Sub-Sector]],Table2[% Away From Current Month High],"&lt;=0.05")/Table3[[#This Row],[Count]]</f>
        <v>0.14285714285714285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0.14285714285714285</v>
      </c>
      <c r="S95" s="1">
        <f>COUNTIFS(Table2[Sub-Sector],Table3[[#This Row],[Sub-Sector]],Table2[% Price above 50 EMA],"&gt;=0")/Table3[[#This Row],[Count]]</f>
        <v>0.14285714285714285</v>
      </c>
      <c r="T95" s="1">
        <f>COUNTIFS(Table2[Sub-Sector],Table3[[#This Row],[Sub-Sector]],Table2[% Price above 200 EMA],"&gt;=0")/Table3[[#This Row],[Count]]</f>
        <v>0.7142857142857143</v>
      </c>
      <c r="U95" s="1">
        <f>COUNTIFS(Table2[Sub-Sector],Table3[[#This Row],[Sub-Sector]],Table2[Rate of Change - Zone],"Positive")/Table3[[#This Row],[Count]]</f>
        <v>0.14285714285714285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605.5</v>
      </c>
      <c r="X95">
        <f>_xlfn.RANK.AVG(Table3[[#This Row],[Score]],Table3[Score],1)</f>
        <v>106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</v>
      </c>
      <c r="Z95">
        <f>_xlfn.RANK.AVG(Table3[[#This Row],[Score 2 ]],Table3[[Score 2 ]],1)</f>
        <v>94</v>
      </c>
    </row>
    <row r="96" spans="1:26" x14ac:dyDescent="0.3">
      <c r="A96" t="s">
        <v>628</v>
      </c>
      <c r="B96">
        <f>COUNTIFS(Table2[Sub-Sector],Table3[[#This Row],[Sub-Sector]])</f>
        <v>1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1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1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0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0</v>
      </c>
      <c r="N96" s="1">
        <f>COUNTIFS(Table2[Sub-Sector],Table3[[#This Row],[Sub-Sector]],Table2[% Away From Current Month Low],"&gt;=0.05")/Table3[[#This Row],[Count]]</f>
        <v>1</v>
      </c>
      <c r="O96" s="1">
        <f>COUNTIFS(Table2[Sub-Sector],Table3[[#This Row],[Sub-Sector]],Table2[% Away From Current Month High],"&lt;=0.05")/Table3[[#This Row],[Count]]</f>
        <v>0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1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535.5</v>
      </c>
      <c r="X96">
        <f>_xlfn.RANK.AVG(Table3[[#This Row],[Score]],Table3[Score],1)</f>
        <v>94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</v>
      </c>
      <c r="Z96">
        <f>_xlfn.RANK.AVG(Table3[[#This Row],[Score 2 ]],Table3[[Score 2 ]],1)</f>
        <v>96.5</v>
      </c>
    </row>
    <row r="97" spans="1:26" x14ac:dyDescent="0.3">
      <c r="A97" t="s">
        <v>144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1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1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1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620</v>
      </c>
      <c r="X97">
        <f>_xlfn.RANK.AVG(Table3[[#This Row],[Score]],Table3[Score],1)</f>
        <v>111.5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</v>
      </c>
      <c r="Z97">
        <f>_xlfn.RANK.AVG(Table3[[#This Row],[Score 2 ]],Table3[[Score 2 ]],1)</f>
        <v>96.5</v>
      </c>
    </row>
    <row r="98" spans="1:26" x14ac:dyDescent="0.3">
      <c r="A98" t="s">
        <v>328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1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1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1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1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</v>
      </c>
      <c r="X98">
        <f>_xlfn.RANK.AVG(Table3[[#This Row],[Score]],Table3[Score],1)</f>
        <v>89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</v>
      </c>
      <c r="Z98">
        <f>_xlfn.RANK.AVG(Table3[[#This Row],[Score 2 ]],Table3[[Score 2 ]],1)</f>
        <v>96.5</v>
      </c>
    </row>
    <row r="99" spans="1:26" x14ac:dyDescent="0.3">
      <c r="A99" t="s">
        <v>381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1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0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0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0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620</v>
      </c>
      <c r="X99">
        <f>_xlfn.RANK.AVG(Table3[[#This Row],[Score]],Table3[Score],1)</f>
        <v>111.5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</v>
      </c>
      <c r="Z99">
        <f>_xlfn.RANK.AVG(Table3[[#This Row],[Score 2 ]],Table3[[Score 2 ]],1)</f>
        <v>96.5</v>
      </c>
    </row>
    <row r="100" spans="1:26" x14ac:dyDescent="0.3">
      <c r="A100" t="s">
        <v>1431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1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0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0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0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621</v>
      </c>
      <c r="X100">
        <f>_xlfn.RANK.AVG(Table3[[#This Row],[Score]],Table3[Score],1)</f>
        <v>113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</v>
      </c>
      <c r="Z100">
        <f>_xlfn.RANK.AVG(Table3[[#This Row],[Score 2 ]],Table3[[Score 2 ]],1)</f>
        <v>99.5</v>
      </c>
    </row>
    <row r="101" spans="1:26" x14ac:dyDescent="0.3">
      <c r="A101" t="s">
        <v>1535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1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1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1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</v>
      </c>
      <c r="X101">
        <f>_xlfn.RANK.AVG(Table3[[#This Row],[Score]],Table3[Score],1)</f>
        <v>90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</v>
      </c>
      <c r="Z101">
        <f>_xlfn.RANK.AVG(Table3[[#This Row],[Score 2 ]],Table3[[Score 2 ]],1)</f>
        <v>99.5</v>
      </c>
    </row>
    <row r="102" spans="1:26" x14ac:dyDescent="0.3">
      <c r="A102" t="s">
        <v>24</v>
      </c>
      <c r="B102">
        <f>COUNTIFS(Table2[Sub-Sector],Table3[[#This Row],[Sub-Sector]])</f>
        <v>20</v>
      </c>
      <c r="C102" s="1">
        <f>COUNTIFS(Table2[Sub-Sector],Table3[[#This Row],[Sub-Sector]],Table2[Uptrend],"Uptrend")/Table3[[#This Row],[Count]]</f>
        <v>0.35</v>
      </c>
      <c r="D102" s="1">
        <f>COUNTIFS(Table2[Sub-Sector],Table3[[#This Row],[Sub-Sector]],Table2[1W Return vs Nifty],"&gt;=5")/Table3[[#This Row],[Count]]</f>
        <v>0.05</v>
      </c>
      <c r="E102" s="1">
        <f>COUNTIFS(Table2[Sub-Sector],Table3[[#This Row],[Sub-Sector]],Table2[1M Return vs Nifty],"&gt;=5")/Table3[[#This Row],[Count]]</f>
        <v>0.05</v>
      </c>
      <c r="F102" s="1">
        <f>COUNTIFS(Table2[Sub-Sector],Table3[[#This Row],[Sub-Sector]],Table2[6M Return vs Nifty],"&gt;=10")/Table3[[#This Row],[Count]]</f>
        <v>0.05</v>
      </c>
      <c r="G102" s="1">
        <f>COUNTIFS(Table2[Sub-Sector],Table3[[#This Row],[Sub-Sector]],Table2[1Y Return vs Nifty],"&gt;=10")/Table3[[#This Row],[Count]]</f>
        <v>0.2</v>
      </c>
      <c r="H102" s="1">
        <f>COUNTIFS(Table2[Sub-Sector],Table3[[#This Row],[Sub-Sector]],Table2[RSI Exponential â€“ 14D],"&gt;=50")/Table3[[#This Row],[Count]]</f>
        <v>0.05</v>
      </c>
      <c r="I102" s="1">
        <f>COUNTIFS(Table2[Sub-Sector],Table3[[#This Row],[Sub-Sector]],Table2[Relative Volume],"&gt;=1")/Table3[[#This Row],[Count]]</f>
        <v>0.3</v>
      </c>
      <c r="J102" s="1">
        <f>COUNTIFS(Table2[Sub-Sector],Table3[[#This Row],[Sub-Sector]],Table2[% Away From Day Low],"&gt;=0.05")/Table3[[#This Row],[Count]]</f>
        <v>0.05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0.05</v>
      </c>
      <c r="M102" s="1">
        <f>COUNTIFS(Table2[Sub-Sector],Table3[[#This Row],[Sub-Sector]],Table2[% Away From Current Week High],"&lt;=0.05")/Table3[[#This Row],[Count]]</f>
        <v>0.85</v>
      </c>
      <c r="N102" s="1">
        <f>COUNTIFS(Table2[Sub-Sector],Table3[[#This Row],[Sub-Sector]],Table2[% Away From Current Month Low],"&gt;=0.05")/Table3[[#This Row],[Count]]</f>
        <v>0.1</v>
      </c>
      <c r="O102" s="1">
        <f>COUNTIFS(Table2[Sub-Sector],Table3[[#This Row],[Sub-Sector]],Table2[% Away From Current Month High],"&lt;=0.05")/Table3[[#This Row],[Count]]</f>
        <v>0.25</v>
      </c>
      <c r="P102" s="1">
        <f>COUNTIFS(Table2[Sub-Sector],Table3[[#This Row],[Sub-Sector]],Table2[% Away From 52W High],"&lt;=10")/Table3[[#This Row],[Count]]</f>
        <v>0.2</v>
      </c>
      <c r="Q102" s="1">
        <f>COUNTIFS(Table2[Sub-Sector],Table3[[#This Row],[Sub-Sector]],Table2[% Away From 52W Low],"&gt;=10")/Table3[[#This Row],[Count]]</f>
        <v>0.6</v>
      </c>
      <c r="R102" s="1">
        <f>COUNTIFS(Table2[Sub-Sector],Table3[[#This Row],[Sub-Sector]],Table2[% Price above 20 EMA],"&gt;=0")/Table3[[#This Row],[Count]]</f>
        <v>0.05</v>
      </c>
      <c r="S102" s="1">
        <f>COUNTIFS(Table2[Sub-Sector],Table3[[#This Row],[Sub-Sector]],Table2[% Price above 50 EMA],"&gt;=0")/Table3[[#This Row],[Count]]</f>
        <v>0.15</v>
      </c>
      <c r="T102" s="1">
        <f>COUNTIFS(Table2[Sub-Sector],Table3[[#This Row],[Sub-Sector]],Table2[% Price above 200 EMA],"&gt;=0")/Table3[[#This Row],[Count]]</f>
        <v>0.35</v>
      </c>
      <c r="U102" s="1">
        <f>COUNTIFS(Table2[Sub-Sector],Table3[[#This Row],[Sub-Sector]],Table2[Rate of Change - Zone],"Positive")/Table3[[#This Row],[Count]]</f>
        <v>0.1</v>
      </c>
      <c r="V102" s="1">
        <f>COUNTIFS(Table2[Sub-Sector],Table3[[#This Row],[Sub-Sector]],Table2[Sharpe Ratio],"&gt;=0.10")/Table3[[#This Row],[Count]]</f>
        <v>0.25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</v>
      </c>
      <c r="X102">
        <f>_xlfn.RANK.AVG(Table3[[#This Row],[Score]],Table3[Score],1)</f>
        <v>95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102">
        <f>_xlfn.RANK.AVG(Table3[[#This Row],[Score 2 ]],Table3[[Score 2 ]],1)</f>
        <v>101</v>
      </c>
    </row>
    <row r="103" spans="1:26" x14ac:dyDescent="0.3">
      <c r="A103" t="s">
        <v>297</v>
      </c>
      <c r="B103">
        <f>COUNTIFS(Table2[Sub-Sector],Table3[[#This Row],[Sub-Sector]])</f>
        <v>14</v>
      </c>
      <c r="C103" s="1">
        <f>COUNTIFS(Table2[Sub-Sector],Table3[[#This Row],[Sub-Sector]],Table2[Uptrend],"Uptrend")/Table3[[#This Row],[Count]]</f>
        <v>0.6428571428571429</v>
      </c>
      <c r="D103" s="1">
        <f>COUNTIFS(Table2[Sub-Sector],Table3[[#This Row],[Sub-Sector]],Table2[1W Return vs Nifty],"&gt;=5")/Table3[[#This Row],[Count]]</f>
        <v>0.14285714285714285</v>
      </c>
      <c r="E103" s="1">
        <f>COUNTIFS(Table2[Sub-Sector],Table3[[#This Row],[Sub-Sector]],Table2[1M Return vs Nifty],"&gt;=5")/Table3[[#This Row],[Count]]</f>
        <v>7.1428571428571425E-2</v>
      </c>
      <c r="F103" s="1">
        <f>COUNTIFS(Table2[Sub-Sector],Table3[[#This Row],[Sub-Sector]],Table2[6M Return vs Nifty],"&gt;=10")/Table3[[#This Row],[Count]]</f>
        <v>0.2857142857142857</v>
      </c>
      <c r="G103" s="1">
        <f>COUNTIFS(Table2[Sub-Sector],Table3[[#This Row],[Sub-Sector]],Table2[1Y Return vs Nifty],"&gt;=10")/Table3[[#This Row],[Count]]</f>
        <v>0.35714285714285715</v>
      </c>
      <c r="H103" s="1">
        <f>COUNTIFS(Table2[Sub-Sector],Table3[[#This Row],[Sub-Sector]],Table2[RSI Exponential â€“ 14D],"&gt;=50")/Table3[[#This Row],[Count]]</f>
        <v>0.35714285714285715</v>
      </c>
      <c r="I103" s="1">
        <f>COUNTIFS(Table2[Sub-Sector],Table3[[#This Row],[Sub-Sector]],Table2[Relative Volume],"&gt;=1")/Table3[[#This Row],[Count]]</f>
        <v>0.21428571428571427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0.9285714285714286</v>
      </c>
      <c r="L103" s="1">
        <f>COUNTIFS(Table2[Sub-Sector],Table3[[#This Row],[Sub-Sector]],Table2[% Away From Current Week Low],"&gt;=0.05")/Table3[[#This Row],[Count]]</f>
        <v>7.1428571428571425E-2</v>
      </c>
      <c r="M103" s="1">
        <f>COUNTIFS(Table2[Sub-Sector],Table3[[#This Row],[Sub-Sector]],Table2[% Away From Current Week High],"&lt;=0.05")/Table3[[#This Row],[Count]]</f>
        <v>0.6428571428571429</v>
      </c>
      <c r="N103" s="1">
        <f>COUNTIFS(Table2[Sub-Sector],Table3[[#This Row],[Sub-Sector]],Table2[% Away From Current Month Low],"&gt;=0.05")/Table3[[#This Row],[Count]]</f>
        <v>0.35714285714285715</v>
      </c>
      <c r="O103" s="1">
        <f>COUNTIFS(Table2[Sub-Sector],Table3[[#This Row],[Sub-Sector]],Table2[% Away From Current Month High],"&lt;=0.05")/Table3[[#This Row],[Count]]</f>
        <v>0.42857142857142855</v>
      </c>
      <c r="P103" s="1">
        <f>COUNTIFS(Table2[Sub-Sector],Table3[[#This Row],[Sub-Sector]],Table2[% Away From 52W High],"&lt;=10")/Table3[[#This Row],[Count]]</f>
        <v>0.2857142857142857</v>
      </c>
      <c r="Q103" s="1">
        <f>COUNTIFS(Table2[Sub-Sector],Table3[[#This Row],[Sub-Sector]],Table2[% Away From 52W Low],"&gt;=10")/Table3[[#This Row],[Count]]</f>
        <v>0.9285714285714286</v>
      </c>
      <c r="R103" s="1">
        <f>COUNTIFS(Table2[Sub-Sector],Table3[[#This Row],[Sub-Sector]],Table2[% Price above 20 EMA],"&gt;=0")/Table3[[#This Row],[Count]]</f>
        <v>0.2857142857142857</v>
      </c>
      <c r="S103" s="1">
        <f>COUNTIFS(Table2[Sub-Sector],Table3[[#This Row],[Sub-Sector]],Table2[% Price above 50 EMA],"&gt;=0")/Table3[[#This Row],[Count]]</f>
        <v>0.35714285714285715</v>
      </c>
      <c r="T103" s="1">
        <f>COUNTIFS(Table2[Sub-Sector],Table3[[#This Row],[Sub-Sector]],Table2[% Price above 200 EMA],"&gt;=0")/Table3[[#This Row],[Count]]</f>
        <v>0.7142857142857143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0.2857142857142857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501.5</v>
      </c>
      <c r="X103">
        <f>_xlfn.RANK.AVG(Table3[[#This Row],[Score]],Table3[Score],1)</f>
        <v>77.5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103">
        <f>_xlfn.RANK.AVG(Table3[[#This Row],[Score 2 ]],Table3[[Score 2 ]],1)</f>
        <v>102</v>
      </c>
    </row>
    <row r="104" spans="1:26" x14ac:dyDescent="0.3">
      <c r="A104" t="s">
        <v>57</v>
      </c>
      <c r="B104">
        <f>COUNTIFS(Table2[Sub-Sector],Table3[[#This Row],[Sub-Sector]])</f>
        <v>17</v>
      </c>
      <c r="C104" s="1">
        <f>COUNTIFS(Table2[Sub-Sector],Table3[[#This Row],[Sub-Sector]],Table2[Uptrend],"Uptrend")/Table3[[#This Row],[Count]]</f>
        <v>0.29411764705882354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0.11764705882352941</v>
      </c>
      <c r="G104" s="1">
        <f>COUNTIFS(Table2[Sub-Sector],Table3[[#This Row],[Sub-Sector]],Table2[1Y Return vs Nifty],"&gt;=10")/Table3[[#This Row],[Count]]</f>
        <v>0.29411764705882354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0.17647058823529413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0.94117647058823528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0.52941176470588236</v>
      </c>
      <c r="N104" s="1">
        <f>COUNTIFS(Table2[Sub-Sector],Table3[[#This Row],[Sub-Sector]],Table2[% Away From Current Month Low],"&gt;=0.05")/Table3[[#This Row],[Count]]</f>
        <v>5.8823529411764705E-2</v>
      </c>
      <c r="O104" s="1">
        <f>COUNTIFS(Table2[Sub-Sector],Table3[[#This Row],[Sub-Sector]],Table2[% Away From Current Month High],"&lt;=0.05")/Table3[[#This Row],[Count]]</f>
        <v>0.11764705882352941</v>
      </c>
      <c r="P104" s="1">
        <f>COUNTIFS(Table2[Sub-Sector],Table3[[#This Row],[Sub-Sector]],Table2[% Away From 52W High],"&lt;=10")/Table3[[#This Row],[Count]]</f>
        <v>0.23529411764705882</v>
      </c>
      <c r="Q104" s="1">
        <f>COUNTIFS(Table2[Sub-Sector],Table3[[#This Row],[Sub-Sector]],Table2[% Away From 52W Low],"&gt;=10")/Table3[[#This Row],[Count]]</f>
        <v>0.58823529411764708</v>
      </c>
      <c r="R104" s="1">
        <f>COUNTIFS(Table2[Sub-Sector],Table3[[#This Row],[Sub-Sector]],Table2[% Price above 20 EMA],"&gt;=0")/Table3[[#This Row],[Count]]</f>
        <v>5.8823529411764705E-2</v>
      </c>
      <c r="S104" s="1">
        <f>COUNTIFS(Table2[Sub-Sector],Table3[[#This Row],[Sub-Sector]],Table2[% Price above 50 EMA],"&gt;=0")/Table3[[#This Row],[Count]]</f>
        <v>0.11764705882352941</v>
      </c>
      <c r="T104" s="1">
        <f>COUNTIFS(Table2[Sub-Sector],Table3[[#This Row],[Sub-Sector]],Table2[% Price above 200 EMA],"&gt;=0")/Table3[[#This Row],[Count]]</f>
        <v>0.41176470588235292</v>
      </c>
      <c r="U104" s="1">
        <f>COUNTIFS(Table2[Sub-Sector],Table3[[#This Row],[Sub-Sector]],Table2[Rate of Change - Zone],"Positive")/Table3[[#This Row],[Count]]</f>
        <v>5.8823529411764705E-2</v>
      </c>
      <c r="V104" s="1">
        <f>COUNTIFS(Table2[Sub-Sector],Table3[[#This Row],[Sub-Sector]],Table2[Sharpe Ratio],"&gt;=0.10")/Table3[[#This Row],[Count]]</f>
        <v>0.11764705882352941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612.5</v>
      </c>
      <c r="X104">
        <f>_xlfn.RANK.AVG(Table3[[#This Row],[Score]],Table3[Score],1)</f>
        <v>107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104">
        <f>_xlfn.RANK.AVG(Table3[[#This Row],[Score 2 ]],Table3[[Score 2 ]],1)</f>
        <v>103</v>
      </c>
    </row>
    <row r="105" spans="1:26" x14ac:dyDescent="0.3">
      <c r="A105" t="s">
        <v>174</v>
      </c>
      <c r="B105">
        <f>COUNTIFS(Table2[Sub-Sector],Table3[[#This Row],[Sub-Sector]])</f>
        <v>6</v>
      </c>
      <c r="C105" s="1">
        <f>COUNTIFS(Table2[Sub-Sector],Table3[[#This Row],[Sub-Sector]],Table2[Uptrend],"Uptrend")/Table3[[#This Row],[Count]]</f>
        <v>0.83333333333333337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0.16666666666666666</v>
      </c>
      <c r="F105" s="1">
        <f>COUNTIFS(Table2[Sub-Sector],Table3[[#This Row],[Sub-Sector]],Table2[6M Return vs Nifty],"&gt;=10")/Table3[[#This Row],[Count]]</f>
        <v>0.33333333333333331</v>
      </c>
      <c r="G105" s="1">
        <f>COUNTIFS(Table2[Sub-Sector],Table3[[#This Row],[Sub-Sector]],Table2[1Y Return vs Nifty],"&gt;=10")/Table3[[#This Row],[Count]]</f>
        <v>0.33333333333333331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0.16666666666666666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0.16666666666666666</v>
      </c>
      <c r="M105" s="1">
        <f>COUNTIFS(Table2[Sub-Sector],Table3[[#This Row],[Sub-Sector]],Table2[% Away From Current Week High],"&lt;=0.05")/Table3[[#This Row],[Count]]</f>
        <v>0.66666666666666663</v>
      </c>
      <c r="N105" s="1">
        <f>COUNTIFS(Table2[Sub-Sector],Table3[[#This Row],[Sub-Sector]],Table2[% Away From Current Month Low],"&gt;=0.05")/Table3[[#This Row],[Count]]</f>
        <v>0.16666666666666666</v>
      </c>
      <c r="O105" s="1">
        <f>COUNTIFS(Table2[Sub-Sector],Table3[[#This Row],[Sub-Sector]],Table2[% Away From Current Month High],"&lt;=0.05")/Table3[[#This Row],[Count]]</f>
        <v>0.16666666666666666</v>
      </c>
      <c r="P105" s="1">
        <f>COUNTIFS(Table2[Sub-Sector],Table3[[#This Row],[Sub-Sector]],Table2[% Away From 52W High],"&lt;=10")/Table3[[#This Row],[Count]]</f>
        <v>0.33333333333333331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0.16666666666666666</v>
      </c>
      <c r="S105" s="1">
        <f>COUNTIFS(Table2[Sub-Sector],Table3[[#This Row],[Sub-Sector]],Table2[% Price above 50 EMA],"&gt;=0")/Table3[[#This Row],[Count]]</f>
        <v>0.5</v>
      </c>
      <c r="T105" s="1">
        <f>COUNTIFS(Table2[Sub-Sector],Table3[[#This Row],[Sub-Sector]],Table2[% Price above 200 EMA],"&gt;=0")/Table3[[#This Row],[Count]]</f>
        <v>0.83333333333333337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0.16666666666666666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</v>
      </c>
      <c r="X105">
        <f>_xlfn.RANK.AVG(Table3[[#This Row],[Score]],Table3[Score],1)</f>
        <v>82.5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5">
        <f>_xlfn.RANK.AVG(Table3[[#This Row],[Score 2 ]],Table3[[Score 2 ]],1)</f>
        <v>104</v>
      </c>
    </row>
    <row r="106" spans="1:26" x14ac:dyDescent="0.3">
      <c r="A106" t="s">
        <v>37</v>
      </c>
      <c r="B106">
        <f>COUNTIFS(Table2[Sub-Sector],Table3[[#This Row],[Sub-Sector]])</f>
        <v>10</v>
      </c>
      <c r="C106" s="1">
        <f>COUNTIFS(Table2[Sub-Sector],Table3[[#This Row],[Sub-Sector]],Table2[Uptrend],"Uptrend")/Table3[[#This Row],[Count]]</f>
        <v>0.9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0.4</v>
      </c>
      <c r="F106" s="1">
        <f>COUNTIFS(Table2[Sub-Sector],Table3[[#This Row],[Sub-Sector]],Table2[6M Return vs Nifty],"&gt;=10")/Table3[[#This Row],[Count]]</f>
        <v>0.2</v>
      </c>
      <c r="G106" s="1">
        <f>COUNTIFS(Table2[Sub-Sector],Table3[[#This Row],[Sub-Sector]],Table2[1Y Return vs Nifty],"&gt;=10")/Table3[[#This Row],[Count]]</f>
        <v>0.4</v>
      </c>
      <c r="H106" s="1">
        <f>COUNTIFS(Table2[Sub-Sector],Table3[[#This Row],[Sub-Sector]],Table2[RSI Exponential â€“ 14D],"&gt;=50")/Table3[[#This Row],[Count]]</f>
        <v>0.2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0.1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0.1</v>
      </c>
      <c r="M106" s="1">
        <f>COUNTIFS(Table2[Sub-Sector],Table3[[#This Row],[Sub-Sector]],Table2[% Away From Current Week High],"&lt;=0.05")/Table3[[#This Row],[Count]]</f>
        <v>0.6</v>
      </c>
      <c r="N106" s="1">
        <f>COUNTIFS(Table2[Sub-Sector],Table3[[#This Row],[Sub-Sector]],Table2[% Away From Current Month Low],"&gt;=0.05")/Table3[[#This Row],[Count]]</f>
        <v>0.1</v>
      </c>
      <c r="O106" s="1">
        <f>COUNTIFS(Table2[Sub-Sector],Table3[[#This Row],[Sub-Sector]],Table2[% Away From Current Month High],"&lt;=0.05")/Table3[[#This Row],[Count]]</f>
        <v>0.2</v>
      </c>
      <c r="P106" s="1">
        <f>COUNTIFS(Table2[Sub-Sector],Table3[[#This Row],[Sub-Sector]],Table2[% Away From 52W High],"&lt;=10")/Table3[[#This Row],[Count]]</f>
        <v>0.5</v>
      </c>
      <c r="Q106" s="1">
        <f>COUNTIFS(Table2[Sub-Sector],Table3[[#This Row],[Sub-Sector]],Table2[% Away From 52W Low],"&gt;=10")/Table3[[#This Row],[Count]]</f>
        <v>0.9</v>
      </c>
      <c r="R106" s="1">
        <f>COUNTIFS(Table2[Sub-Sector],Table3[[#This Row],[Sub-Sector]],Table2[% Price above 20 EMA],"&gt;=0")/Table3[[#This Row],[Count]]</f>
        <v>0.4</v>
      </c>
      <c r="S106" s="1">
        <f>COUNTIFS(Table2[Sub-Sector],Table3[[#This Row],[Sub-Sector]],Table2[% Price above 50 EMA],"&gt;=0")/Table3[[#This Row],[Count]]</f>
        <v>0.5</v>
      </c>
      <c r="T106" s="1">
        <f>COUNTIFS(Table2[Sub-Sector],Table3[[#This Row],[Sub-Sector]],Table2[% Price above 200 EMA],"&gt;=0")/Table3[[#This Row],[Count]]</f>
        <v>0.9</v>
      </c>
      <c r="U106" s="1">
        <f>COUNTIFS(Table2[Sub-Sector],Table3[[#This Row],[Sub-Sector]],Table2[Rate of Change - Zone],"Positive")/Table3[[#This Row],[Count]]</f>
        <v>0.1</v>
      </c>
      <c r="V106" s="1">
        <f>COUNTIFS(Table2[Sub-Sector],Table3[[#This Row],[Sub-Sector]],Table2[Sharpe Ratio],"&gt;=0.10")/Table3[[#This Row],[Count]]</f>
        <v>0.1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483</v>
      </c>
      <c r="X106">
        <f>_xlfn.RANK.AVG(Table3[[#This Row],[Score]],Table3[Score],1)</f>
        <v>71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6">
        <f>_xlfn.RANK.AVG(Table3[[#This Row],[Score 2 ]],Table3[[Score 2 ]],1)</f>
        <v>105</v>
      </c>
    </row>
    <row r="107" spans="1:26" x14ac:dyDescent="0.3">
      <c r="A107" t="s">
        <v>525</v>
      </c>
      <c r="B107">
        <f>COUNTIFS(Table2[Sub-Sector],Table3[[#This Row],[Sub-Sector]])</f>
        <v>5</v>
      </c>
      <c r="C107" s="1">
        <f>COUNTIFS(Table2[Sub-Sector],Table3[[#This Row],[Sub-Sector]],Table2[Uptrend],"Uptrend")/Table3[[#This Row],[Count]]</f>
        <v>0.6</v>
      </c>
      <c r="D107" s="1">
        <f>COUNTIFS(Table2[Sub-Sector],Table3[[#This Row],[Sub-Sector]],Table2[1W Return vs Nifty],"&gt;=5")/Table3[[#This Row],[Count]]</f>
        <v>0.2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0.4</v>
      </c>
      <c r="G107" s="1">
        <f>COUNTIFS(Table2[Sub-Sector],Table3[[#This Row],[Sub-Sector]],Table2[1Y Return vs Nifty],"&gt;=10")/Table3[[#This Row],[Count]]</f>
        <v>0.4</v>
      </c>
      <c r="H107" s="1">
        <f>COUNTIFS(Table2[Sub-Sector],Table3[[#This Row],[Sub-Sector]],Table2[RSI Exponential â€“ 14D],"&gt;=50")/Table3[[#This Row],[Count]]</f>
        <v>0.2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0.8</v>
      </c>
      <c r="N107" s="1">
        <f>COUNTIFS(Table2[Sub-Sector],Table3[[#This Row],[Sub-Sector]],Table2[% Away From Current Month Low],"&gt;=0.05")/Table3[[#This Row],[Count]]</f>
        <v>0.2</v>
      </c>
      <c r="O107" s="1">
        <f>COUNTIFS(Table2[Sub-Sector],Table3[[#This Row],[Sub-Sector]],Table2[% Away From Current Month High],"&lt;=0.05")/Table3[[#This Row],[Count]]</f>
        <v>0.4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0.2</v>
      </c>
      <c r="S107" s="1">
        <f>COUNTIFS(Table2[Sub-Sector],Table3[[#This Row],[Sub-Sector]],Table2[% Price above 50 EMA],"&gt;=0")/Table3[[#This Row],[Count]]</f>
        <v>0.2</v>
      </c>
      <c r="T107" s="1">
        <f>COUNTIFS(Table2[Sub-Sector],Table3[[#This Row],[Sub-Sector]],Table2[% Price above 200 EMA],"&gt;=0")/Table3[[#This Row],[Count]]</f>
        <v>0.6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0.4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540.5</v>
      </c>
      <c r="X107">
        <f>_xlfn.RANK.AVG(Table3[[#This Row],[Score]],Table3[Score],1)</f>
        <v>96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07">
        <f>_xlfn.RANK.AVG(Table3[[#This Row],[Score 2 ]],Table3[[Score 2 ]],1)</f>
        <v>106</v>
      </c>
    </row>
    <row r="108" spans="1:26" x14ac:dyDescent="0.3">
      <c r="A108" t="s">
        <v>34</v>
      </c>
      <c r="B108">
        <f>COUNTIFS(Table2[Sub-Sector],Table3[[#This Row],[Sub-Sector]])</f>
        <v>11</v>
      </c>
      <c r="C108" s="1">
        <f>COUNTIFS(Table2[Sub-Sector],Table3[[#This Row],[Sub-Sector]],Table2[Uptrend],"Uptrend")/Table3[[#This Row],[Count]]</f>
        <v>9.0909090909090912E-2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0.72727272727272729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0.81818181818181823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0.63636363636363635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0.81818181818181823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637</v>
      </c>
      <c r="X108">
        <f>_xlfn.RANK.AVG(Table3[[#This Row],[Score]],Table3[Score],1)</f>
        <v>114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345.5</v>
      </c>
      <c r="Z108">
        <f>_xlfn.RANK.AVG(Table3[[#This Row],[Score 2 ]],Table3[[Score 2 ]],1)</f>
        <v>107</v>
      </c>
    </row>
    <row r="109" spans="1:26" x14ac:dyDescent="0.3">
      <c r="A109" t="s">
        <v>21</v>
      </c>
      <c r="B109">
        <f>COUNTIFS(Table2[Sub-Sector],Table3[[#This Row],[Sub-Sector]])</f>
        <v>20</v>
      </c>
      <c r="C109" s="1">
        <f>COUNTIFS(Table2[Sub-Sector],Table3[[#This Row],[Sub-Sector]],Table2[Uptrend],"Uptrend")/Table3[[#This Row],[Count]]</f>
        <v>0.7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0.05</v>
      </c>
      <c r="F109" s="1">
        <f>COUNTIFS(Table2[Sub-Sector],Table3[[#This Row],[Sub-Sector]],Table2[6M Return vs Nifty],"&gt;=10")/Table3[[#This Row],[Count]]</f>
        <v>0.15</v>
      </c>
      <c r="G109" s="1">
        <f>COUNTIFS(Table2[Sub-Sector],Table3[[#This Row],[Sub-Sector]],Table2[1Y Return vs Nifty],"&gt;=10")/Table3[[#This Row],[Count]]</f>
        <v>0.3</v>
      </c>
      <c r="H109" s="1">
        <f>COUNTIFS(Table2[Sub-Sector],Table3[[#This Row],[Sub-Sector]],Table2[RSI Exponential â€“ 14D],"&gt;=50")/Table3[[#This Row],[Count]]</f>
        <v>0.25</v>
      </c>
      <c r="I109" s="1">
        <f>COUNTIFS(Table2[Sub-Sector],Table3[[#This Row],[Sub-Sector]],Table2[Relative Volume],"&gt;=1")/Table3[[#This Row],[Count]]</f>
        <v>0.25</v>
      </c>
      <c r="J109" s="1">
        <f>COUNTIFS(Table2[Sub-Sector],Table3[[#This Row],[Sub-Sector]],Table2[% Away From Day Low],"&gt;=0.05")/Table3[[#This Row],[Count]]</f>
        <v>0.05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0.05</v>
      </c>
      <c r="M109" s="1">
        <f>COUNTIFS(Table2[Sub-Sector],Table3[[#This Row],[Sub-Sector]],Table2[% Away From Current Week High],"&lt;=0.05")/Table3[[#This Row],[Count]]</f>
        <v>0.7</v>
      </c>
      <c r="N109" s="1">
        <f>COUNTIFS(Table2[Sub-Sector],Table3[[#This Row],[Sub-Sector]],Table2[% Away From Current Month Low],"&gt;=0.05")/Table3[[#This Row],[Count]]</f>
        <v>0.3</v>
      </c>
      <c r="O109" s="1">
        <f>COUNTIFS(Table2[Sub-Sector],Table3[[#This Row],[Sub-Sector]],Table2[% Away From Current Month High],"&lt;=0.05")/Table3[[#This Row],[Count]]</f>
        <v>0.2</v>
      </c>
      <c r="P109" s="1">
        <f>COUNTIFS(Table2[Sub-Sector],Table3[[#This Row],[Sub-Sector]],Table2[% Away From 52W High],"&lt;=10")/Table3[[#This Row],[Count]]</f>
        <v>0.25</v>
      </c>
      <c r="Q109" s="1">
        <f>COUNTIFS(Table2[Sub-Sector],Table3[[#This Row],[Sub-Sector]],Table2[% Away From 52W Low],"&gt;=10")/Table3[[#This Row],[Count]]</f>
        <v>0.95</v>
      </c>
      <c r="R109" s="1">
        <f>COUNTIFS(Table2[Sub-Sector],Table3[[#This Row],[Sub-Sector]],Table2[% Price above 20 EMA],"&gt;=0")/Table3[[#This Row],[Count]]</f>
        <v>0.25</v>
      </c>
      <c r="S109" s="1">
        <f>COUNTIFS(Table2[Sub-Sector],Table3[[#This Row],[Sub-Sector]],Table2[% Price above 50 EMA],"&gt;=0")/Table3[[#This Row],[Count]]</f>
        <v>0.45</v>
      </c>
      <c r="T109" s="1">
        <f>COUNTIFS(Table2[Sub-Sector],Table3[[#This Row],[Sub-Sector]],Table2[% Price above 200 EMA],"&gt;=0")/Table3[[#This Row],[Count]]</f>
        <v>0.75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0.1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558</v>
      </c>
      <c r="X109">
        <f>_xlfn.RANK.AVG(Table3[[#This Row],[Score]],Table3[Score],1)</f>
        <v>101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</v>
      </c>
      <c r="Z109">
        <f>_xlfn.RANK.AVG(Table3[[#This Row],[Score 2 ]],Table3[[Score 2 ]],1)</f>
        <v>108</v>
      </c>
    </row>
    <row r="110" spans="1:26" x14ac:dyDescent="0.3">
      <c r="A110" t="s">
        <v>837</v>
      </c>
      <c r="B110">
        <f>COUNTIFS(Table2[Sub-Sector],Table3[[#This Row],[Sub-Sector]])</f>
        <v>2</v>
      </c>
      <c r="C110" s="1">
        <f>COUNTIFS(Table2[Sub-Sector],Table3[[#This Row],[Sub-Sector]],Table2[Uptrend],"Uptrend")/Table3[[#This Row],[Count]]</f>
        <v>0.5</v>
      </c>
      <c r="D110" s="1">
        <f>COUNTIFS(Table2[Sub-Sector],Table3[[#This Row],[Sub-Sector]],Table2[1W Return vs Nifty],"&gt;=5")/Table3[[#This Row],[Count]]</f>
        <v>0.5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0.5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0.5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0.5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0.5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0.5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543.5</v>
      </c>
      <c r="X110">
        <f>_xlfn.RANK.AVG(Table3[[#This Row],[Score]],Table3[Score],1)</f>
        <v>97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356</v>
      </c>
      <c r="Z110">
        <f>_xlfn.RANK.AVG(Table3[[#This Row],[Score 2 ]],Table3[[Score 2 ]],1)</f>
        <v>109</v>
      </c>
    </row>
    <row r="111" spans="1:26" x14ac:dyDescent="0.3">
      <c r="A111" t="s">
        <v>80</v>
      </c>
      <c r="B111">
        <f>COUNTIFS(Table2[Sub-Sector],Table3[[#This Row],[Sub-Sector]])</f>
        <v>19</v>
      </c>
      <c r="C111" s="1">
        <f>COUNTIFS(Table2[Sub-Sector],Table3[[#This Row],[Sub-Sector]],Table2[Uptrend],"Uptrend")/Table3[[#This Row],[Count]]</f>
        <v>0.31578947368421051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0.10526315789473684</v>
      </c>
      <c r="F111" s="1">
        <f>COUNTIFS(Table2[Sub-Sector],Table3[[#This Row],[Sub-Sector]],Table2[6M Return vs Nifty],"&gt;=10")/Table3[[#This Row],[Count]]</f>
        <v>0.15789473684210525</v>
      </c>
      <c r="G111" s="1">
        <f>COUNTIFS(Table2[Sub-Sector],Table3[[#This Row],[Sub-Sector]],Table2[1Y Return vs Nifty],"&gt;=10")/Table3[[#This Row],[Count]]</f>
        <v>0.26315789473684209</v>
      </c>
      <c r="H111" s="1">
        <f>COUNTIFS(Table2[Sub-Sector],Table3[[#This Row],[Sub-Sector]],Table2[RSI Exponential â€“ 14D],"&gt;=50")/Table3[[#This Row],[Count]]</f>
        <v>0.10526315789473684</v>
      </c>
      <c r="I111" s="1">
        <f>COUNTIFS(Table2[Sub-Sector],Table3[[#This Row],[Sub-Sector]],Table2[Relative Volume],"&gt;=1")/Table3[[#This Row],[Count]]</f>
        <v>0.15789473684210525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0.94736842105263153</v>
      </c>
      <c r="L111" s="1">
        <f>COUNTIFS(Table2[Sub-Sector],Table3[[#This Row],[Sub-Sector]],Table2[% Away From Current Week Low],"&gt;=0.05")/Table3[[#This Row],[Count]]</f>
        <v>5.2631578947368418E-2</v>
      </c>
      <c r="M111" s="1">
        <f>COUNTIFS(Table2[Sub-Sector],Table3[[#This Row],[Sub-Sector]],Table2[% Away From Current Week High],"&lt;=0.05")/Table3[[#This Row],[Count]]</f>
        <v>0.84210526315789469</v>
      </c>
      <c r="N111" s="1">
        <f>COUNTIFS(Table2[Sub-Sector],Table3[[#This Row],[Sub-Sector]],Table2[% Away From Current Month Low],"&gt;=0.05")/Table3[[#This Row],[Count]]</f>
        <v>5.2631578947368418E-2</v>
      </c>
      <c r="O111" s="1">
        <f>COUNTIFS(Table2[Sub-Sector],Table3[[#This Row],[Sub-Sector]],Table2[% Away From Current Month High],"&lt;=0.05")/Table3[[#This Row],[Count]]</f>
        <v>0.15789473684210525</v>
      </c>
      <c r="P111" s="1">
        <f>COUNTIFS(Table2[Sub-Sector],Table3[[#This Row],[Sub-Sector]],Table2[% Away From 52W High],"&lt;=10")/Table3[[#This Row],[Count]]</f>
        <v>0.10526315789473684</v>
      </c>
      <c r="Q111" s="1">
        <f>COUNTIFS(Table2[Sub-Sector],Table3[[#This Row],[Sub-Sector]],Table2[% Away From 52W Low],"&gt;=10")/Table3[[#This Row],[Count]]</f>
        <v>0.84210526315789469</v>
      </c>
      <c r="R111" s="1">
        <f>COUNTIFS(Table2[Sub-Sector],Table3[[#This Row],[Sub-Sector]],Table2[% Price above 20 EMA],"&gt;=0")/Table3[[#This Row],[Count]]</f>
        <v>0.10526315789473684</v>
      </c>
      <c r="S111" s="1">
        <f>COUNTIFS(Table2[Sub-Sector],Table3[[#This Row],[Sub-Sector]],Table2[% Price above 50 EMA],"&gt;=0")/Table3[[#This Row],[Count]]</f>
        <v>0.10526315789473684</v>
      </c>
      <c r="T111" s="1">
        <f>COUNTIFS(Table2[Sub-Sector],Table3[[#This Row],[Sub-Sector]],Table2[% Price above 200 EMA],"&gt;=0")/Table3[[#This Row],[Count]]</f>
        <v>0.42105263157894735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614</v>
      </c>
      <c r="X111">
        <f>_xlfn.RANK.AVG(Table3[[#This Row],[Score]],Table3[Score],1)</f>
        <v>108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361</v>
      </c>
      <c r="Z111">
        <f>_xlfn.RANK.AVG(Table3[[#This Row],[Score 2 ]],Table3[[Score 2 ]],1)</f>
        <v>110</v>
      </c>
    </row>
    <row r="112" spans="1:26" x14ac:dyDescent="0.3">
      <c r="A112" t="s">
        <v>261</v>
      </c>
      <c r="B112">
        <f>COUNTIFS(Table2[Sub-Sector],Table3[[#This Row],[Sub-Sector]])</f>
        <v>6</v>
      </c>
      <c r="C112" s="1">
        <f>COUNTIFS(Table2[Sub-Sector],Table3[[#This Row],[Sub-Sector]],Table2[Uptrend],"Uptrend")/Table3[[#This Row],[Count]]</f>
        <v>0.33333333333333331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0.5</v>
      </c>
      <c r="F112" s="1">
        <f>COUNTIFS(Table2[Sub-Sector],Table3[[#This Row],[Sub-Sector]],Table2[6M Return vs Nifty],"&gt;=10")/Table3[[#This Row],[Count]]</f>
        <v>0.16666666666666666</v>
      </c>
      <c r="G112" s="1">
        <f>COUNTIFS(Table2[Sub-Sector],Table3[[#This Row],[Sub-Sector]],Table2[1Y Return vs Nifty],"&gt;=10")/Table3[[#This Row],[Count]]</f>
        <v>0.16666666666666666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0.16666666666666666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0.66666666666666663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0.16666666666666666</v>
      </c>
      <c r="Q112" s="1">
        <f>COUNTIFS(Table2[Sub-Sector],Table3[[#This Row],[Sub-Sector]],Table2[% Away From 52W Low],"&gt;=10")/Table3[[#This Row],[Count]]</f>
        <v>0.83333333333333337</v>
      </c>
      <c r="R112" s="1">
        <f>COUNTIFS(Table2[Sub-Sector],Table3[[#This Row],[Sub-Sector]],Table2[% Price above 20 EMA],"&gt;=0")/Table3[[#This Row],[Count]]</f>
        <v>0.16666666666666666</v>
      </c>
      <c r="S112" s="1">
        <f>COUNTIFS(Table2[Sub-Sector],Table3[[#This Row],[Sub-Sector]],Table2[% Price above 50 EMA],"&gt;=0")/Table3[[#This Row],[Count]]</f>
        <v>0.33333333333333331</v>
      </c>
      <c r="T112" s="1">
        <f>COUNTIFS(Table2[Sub-Sector],Table3[[#This Row],[Sub-Sector]],Table2[% Price above 200 EMA],"&gt;=0")/Table3[[#This Row],[Count]]</f>
        <v>0.83333333333333337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0.16666666666666666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567</v>
      </c>
      <c r="X112">
        <f>_xlfn.RANK.AVG(Table3[[#This Row],[Score]],Table3[Score],1)</f>
        <v>103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361.5</v>
      </c>
      <c r="Z112">
        <f>_xlfn.RANK.AVG(Table3[[#This Row],[Score 2 ]],Table3[[Score 2 ]],1)</f>
        <v>111</v>
      </c>
    </row>
    <row r="113" spans="1:26" x14ac:dyDescent="0.3">
      <c r="A113" t="s">
        <v>400</v>
      </c>
      <c r="B113">
        <f>COUNTIFS(Table2[Sub-Sector],Table3[[#This Row],[Sub-Sector]])</f>
        <v>6</v>
      </c>
      <c r="C113" s="1">
        <f>COUNTIFS(Table2[Sub-Sector],Table3[[#This Row],[Sub-Sector]],Table2[Uptrend],"Uptrend")/Table3[[#This Row],[Count]]</f>
        <v>0.83333333333333337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0.16666666666666666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0.33333333333333331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0.16666666666666666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0.5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0.16666666666666666</v>
      </c>
      <c r="T113" s="1">
        <f>COUNTIFS(Table2[Sub-Sector],Table3[[#This Row],[Sub-Sector]],Table2[% Price above 200 EMA],"&gt;=0")/Table3[[#This Row],[Count]]</f>
        <v>0.83333333333333337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0.33333333333333331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556</v>
      </c>
      <c r="X113">
        <f>_xlfn.RANK.AVG(Table3[[#This Row],[Score]],Table3[Score],1)</f>
        <v>98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369.5</v>
      </c>
      <c r="Z113">
        <f>_xlfn.RANK.AVG(Table3[[#This Row],[Score 2 ]],Table3[[Score 2 ]],1)</f>
        <v>112</v>
      </c>
    </row>
    <row r="114" spans="1:26" x14ac:dyDescent="0.3">
      <c r="A114" t="s">
        <v>557</v>
      </c>
      <c r="B114">
        <f>COUNTIFS(Table2[Sub-Sector],Table3[[#This Row],[Sub-Sector]])</f>
        <v>2</v>
      </c>
      <c r="C114" s="1">
        <f>COUNTIFS(Table2[Sub-Sector],Table3[[#This Row],[Sub-Sector]],Table2[Uptrend],"Uptrend")/Table3[[#This Row],[Count]]</f>
        <v>1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0.5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0.5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0.5</v>
      </c>
      <c r="O114" s="1">
        <f>COUNTIFS(Table2[Sub-Sector],Table3[[#This Row],[Sub-Sector]],Table2[% Away From Current Month High],"&lt;=0.05")/Table3[[#This Row],[Count]]</f>
        <v>0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0.5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0.5</v>
      </c>
      <c r="T114" s="1">
        <f>COUNTIFS(Table2[Sub-Sector],Table3[[#This Row],[Sub-Sector]],Table2[% Price above 200 EMA],"&gt;=0")/Table3[[#This Row],[Count]]</f>
        <v>0.5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0.5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619.5</v>
      </c>
      <c r="X114">
        <f>_xlfn.RANK.AVG(Table3[[#This Row],[Score]],Table3[Score],1)</f>
        <v>109.5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418.5</v>
      </c>
      <c r="Z114">
        <f>_xlfn.RANK.AVG(Table3[[#This Row],[Score 2 ]],Table3[[Score 2 ]],1)</f>
        <v>117</v>
      </c>
    </row>
    <row r="115" spans="1:26" x14ac:dyDescent="0.3">
      <c r="A115" t="s">
        <v>1702</v>
      </c>
      <c r="B115">
        <f>COUNTIFS(Table2[Sub-Sector],Table3[[#This Row],[Sub-Sector]])</f>
        <v>1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1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1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717.5</v>
      </c>
      <c r="X115">
        <f>_xlfn.RANK.AVG(Table3[[#This Row],[Score]],Table3[Score],1)</f>
        <v>118.5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418.5</v>
      </c>
      <c r="Z115">
        <f>_xlfn.RANK.AVG(Table3[[#This Row],[Score 2 ]],Table3[[Score 2 ]],1)</f>
        <v>117</v>
      </c>
    </row>
    <row r="116" spans="1:26" x14ac:dyDescent="0.3">
      <c r="A116" t="s">
        <v>496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1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0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1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619.5</v>
      </c>
      <c r="X116">
        <f>_xlfn.RANK.AVG(Table3[[#This Row],[Score]],Table3[Score],1)</f>
        <v>109.5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418.5</v>
      </c>
      <c r="Z116">
        <f>_xlfn.RANK.AVG(Table3[[#This Row],[Score 2 ]],Table3[[Score 2 ]],1)</f>
        <v>117</v>
      </c>
    </row>
    <row r="117" spans="1:26" x14ac:dyDescent="0.3">
      <c r="A117" t="s">
        <v>1514</v>
      </c>
      <c r="B117">
        <f>COUNTIFS(Table2[Sub-Sector],Table3[[#This Row],[Sub-Sector]])</f>
        <v>2</v>
      </c>
      <c r="C117" s="1">
        <f>COUNTIFS(Table2[Sub-Sector],Table3[[#This Row],[Sub-Sector]],Table2[Uptrend],"Uptrend")/Table3[[#This Row],[Count]]</f>
        <v>0.5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0.5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0.5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683</v>
      </c>
      <c r="X117">
        <f>_xlfn.RANK.AVG(Table3[[#This Row],[Score]],Table3[Score],1)</f>
        <v>115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418.5</v>
      </c>
      <c r="Z117">
        <f>_xlfn.RANK.AVG(Table3[[#This Row],[Score 2 ]],Table3[[Score 2 ]],1)</f>
        <v>117</v>
      </c>
    </row>
    <row r="118" spans="1:26" x14ac:dyDescent="0.3">
      <c r="A118" t="s">
        <v>1871</v>
      </c>
      <c r="B118">
        <f>COUNTIFS(Table2[Sub-Sector],Table3[[#This Row],[Sub-Sector]])</f>
        <v>3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717.5</v>
      </c>
      <c r="X118">
        <f>_xlfn.RANK.AVG(Table3[[#This Row],[Score]],Table3[Score],1)</f>
        <v>118.5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418.5</v>
      </c>
      <c r="Z118">
        <f>_xlfn.RANK.AVG(Table3[[#This Row],[Score 2 ]],Table3[[Score 2 ]],1)</f>
        <v>117</v>
      </c>
    </row>
    <row r="119" spans="1:26" x14ac:dyDescent="0.3">
      <c r="A119" t="s">
        <v>983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0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717.5</v>
      </c>
      <c r="X119">
        <f>_xlfn.RANK.AVG(Table3[[#This Row],[Score]],Table3[Score],1)</f>
        <v>118.5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418.5</v>
      </c>
      <c r="Z119">
        <f>_xlfn.RANK.AVG(Table3[[#This Row],[Score 2 ]],Table3[[Score 2 ]],1)</f>
        <v>117</v>
      </c>
    </row>
    <row r="120" spans="1:26" x14ac:dyDescent="0.3">
      <c r="A120" t="s">
        <v>1581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0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0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0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717.5</v>
      </c>
      <c r="X120">
        <f>_xlfn.RANK.AVG(Table3[[#This Row],[Score]],Table3[Score],1)</f>
        <v>118.5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418.5</v>
      </c>
      <c r="Z120">
        <f>_xlfn.RANK.AVG(Table3[[#This Row],[Score 2 ]],Table3[[Score 2 ]],1)</f>
        <v>117</v>
      </c>
    </row>
    <row r="121" spans="1:26" x14ac:dyDescent="0.3">
      <c r="A121" t="s">
        <v>1175</v>
      </c>
      <c r="B121">
        <f>COUNTIFS(Table2[Sub-Sector],Table3[[#This Row],[Sub-Sector]])</f>
        <v>2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0.5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0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0.5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717.5</v>
      </c>
      <c r="X121">
        <f>_xlfn.RANK.AVG(Table3[[#This Row],[Score]],Table3[Score],1)</f>
        <v>118.5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418.5</v>
      </c>
      <c r="Z121">
        <f>_xlfn.RANK.AVG(Table3[[#This Row],[Score 2 ]],Table3[[Score 2 ]],1)</f>
        <v>117</v>
      </c>
    </row>
    <row r="122" spans="1:26" x14ac:dyDescent="0.3">
      <c r="A122" t="s">
        <v>363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717.5</v>
      </c>
      <c r="X122">
        <f>_xlfn.RANK.AVG(Table3[[#This Row],[Score]],Table3[Score],1)</f>
        <v>118.5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418.5</v>
      </c>
      <c r="Z122">
        <f>_xlfn.RANK.AVG(Table3[[#This Row],[Score 2 ]],Table3[[Score 2 ]],1)</f>
        <v>117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743C-F28D-4D6F-A32A-26B725EBD21B}">
  <dimension ref="A1:AV735"/>
  <sheetViews>
    <sheetView tabSelected="1" topLeftCell="AL1" workbookViewId="0">
      <selection activeCell="AV1" sqref="AV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33203125" bestFit="1" customWidth="1"/>
    <col min="7" max="7" width="18.33203125" bestFit="1" customWidth="1"/>
    <col min="8" max="8" width="25.3320312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6640625" bestFit="1" customWidth="1"/>
    <col min="26" max="26" width="19.109375" bestFit="1" customWidth="1"/>
    <col min="27" max="27" width="19.88671875" bestFit="1" customWidth="1"/>
    <col min="28" max="28" width="20.3320312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33203125" bestFit="1" customWidth="1"/>
    <col min="33" max="33" width="32" bestFit="1" customWidth="1"/>
    <col min="34" max="34" width="32.33203125" bestFit="1" customWidth="1"/>
    <col min="35" max="35" width="23.33203125" bestFit="1" customWidth="1"/>
    <col min="36" max="36" width="22.88671875" bestFit="1" customWidth="1"/>
    <col min="37" max="37" width="18.33203125" bestFit="1" customWidth="1"/>
    <col min="38" max="38" width="28.88671875" bestFit="1" customWidth="1"/>
    <col min="39" max="39" width="34.664062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664062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3060</v>
      </c>
      <c r="D1" t="s">
        <v>2</v>
      </c>
      <c r="E1" t="s">
        <v>3</v>
      </c>
      <c r="F1" t="s">
        <v>4</v>
      </c>
      <c r="G1" t="s">
        <v>5</v>
      </c>
      <c r="H1" t="s">
        <v>3082</v>
      </c>
      <c r="I1" t="s">
        <v>6</v>
      </c>
      <c r="J1" t="s">
        <v>3083</v>
      </c>
      <c r="K1" t="s">
        <v>7</v>
      </c>
      <c r="L1" t="s">
        <v>3084</v>
      </c>
      <c r="M1" t="s">
        <v>8</v>
      </c>
      <c r="N1" t="s">
        <v>3085</v>
      </c>
      <c r="O1" t="s">
        <v>3086</v>
      </c>
      <c r="P1" t="s">
        <v>9</v>
      </c>
      <c r="Q1" t="s">
        <v>10</v>
      </c>
      <c r="R1" t="s">
        <v>11</v>
      </c>
      <c r="S1" s="1" t="s">
        <v>3087</v>
      </c>
      <c r="T1" s="1" t="s">
        <v>3088</v>
      </c>
      <c r="U1" s="1" t="s">
        <v>3089</v>
      </c>
      <c r="V1" t="s">
        <v>12</v>
      </c>
      <c r="W1" t="s">
        <v>3090</v>
      </c>
      <c r="X1" t="s">
        <v>3091</v>
      </c>
      <c r="Y1" t="s">
        <v>3092</v>
      </c>
      <c r="Z1" t="s">
        <v>3093</v>
      </c>
      <c r="AA1" t="s">
        <v>3094</v>
      </c>
      <c r="AB1" t="s">
        <v>3095</v>
      </c>
      <c r="AC1" s="1" t="s">
        <v>3096</v>
      </c>
      <c r="AD1" s="1" t="s">
        <v>3097</v>
      </c>
      <c r="AE1" s="1" t="s">
        <v>3098</v>
      </c>
      <c r="AF1" s="1" t="s">
        <v>3099</v>
      </c>
      <c r="AG1" s="1" t="s">
        <v>3100</v>
      </c>
      <c r="AH1" s="1" t="s">
        <v>3101</v>
      </c>
      <c r="AI1" t="s">
        <v>13</v>
      </c>
      <c r="AJ1" t="s">
        <v>14</v>
      </c>
      <c r="AK1" t="s">
        <v>3102</v>
      </c>
      <c r="AL1" t="s">
        <v>3103</v>
      </c>
      <c r="AM1" t="s">
        <v>3104</v>
      </c>
      <c r="AN1" t="s">
        <v>3105</v>
      </c>
      <c r="AO1" t="s">
        <v>3106</v>
      </c>
      <c r="AP1" t="s">
        <v>15</v>
      </c>
      <c r="AQ1" t="s">
        <v>3110</v>
      </c>
      <c r="AR1" t="s">
        <v>3111</v>
      </c>
      <c r="AS1" t="s">
        <v>3112</v>
      </c>
      <c r="AT1" t="s">
        <v>3113</v>
      </c>
      <c r="AU1" t="s">
        <v>3114</v>
      </c>
      <c r="AV1" t="s">
        <v>3115</v>
      </c>
    </row>
    <row r="2" spans="1:48" x14ac:dyDescent="0.3">
      <c r="A2" t="s">
        <v>393</v>
      </c>
      <c r="B2" t="s">
        <v>394</v>
      </c>
      <c r="C2" t="s">
        <v>3074</v>
      </c>
      <c r="D2" t="s">
        <v>268</v>
      </c>
      <c r="E2">
        <v>58285.546808999999</v>
      </c>
      <c r="F2">
        <v>2215.5</v>
      </c>
      <c r="G2">
        <v>519.90324883738197</v>
      </c>
      <c r="H2">
        <f>(Table2[[#This Row],[1Y Return vs Nifty]]-AVERAGE(Table2[1Y Return vs Nifty]))/_xlfn.STDEV.P(Table2[1Y Return vs Nifty])</f>
        <v>7.5051249236149928</v>
      </c>
      <c r="I2">
        <v>-21.0750069023401</v>
      </c>
      <c r="J2">
        <f>(Table2[[#This Row],[1M Return vs Nifty]]-AVERAGE(Table2[1M Return vs Nifty]))/_xlfn.STDEV.P(Table2[1M Return vs Nifty])</f>
        <v>-1.9566314400302163</v>
      </c>
      <c r="K2">
        <v>150.898725606325</v>
      </c>
      <c r="L2">
        <f>(Table2[[#This Row],[6M Return vs Nifty]]-AVERAGE(Table2[6M Return vs Nifty]))/_xlfn.STDEV.P(Table2[6M Return vs Nifty])</f>
        <v>4.8945321525282832</v>
      </c>
      <c r="M2">
        <v>-3.2504388043243999</v>
      </c>
      <c r="N2">
        <f>(Table2[[#This Row],[1W Return vs Nifty]]-AVERAGE(Table2[1W Return vs Nifty]))/_xlfn.STDEV.P(Table2[1W Return vs Nifty])</f>
        <v>-0.68996679434082486</v>
      </c>
      <c r="O2">
        <v>2415.36</v>
      </c>
      <c r="P2">
        <v>2291.21694453484</v>
      </c>
      <c r="Q2">
        <v>1485.30099219403</v>
      </c>
      <c r="R2">
        <v>30.579407318423101</v>
      </c>
      <c r="S2" s="1">
        <f>(Table2[[#This Row],[Close Price]]-Table2[[#This Row],[20D EMA]])/Table2[[#This Row],[20D EMA]]</f>
        <v>-8.2745429252782249E-2</v>
      </c>
      <c r="T2" s="1">
        <f>(Table2[[#This Row],[Close Price]]-Table2[[#This Row],[50D EMA]])/Table2[[#This Row],[50D EMA]]</f>
        <v>-3.3046606396415212E-2</v>
      </c>
      <c r="U2" s="1">
        <f>(Table2[[#This Row],[Close Price]]-Table2[[#This Row],[200D EMA]])/Table2[[#This Row],[200D EMA]]</f>
        <v>0.49161685856504272</v>
      </c>
      <c r="V2">
        <v>0.37106786428121502</v>
      </c>
      <c r="W2">
        <v>2140</v>
      </c>
      <c r="X2">
        <v>2256.75</v>
      </c>
      <c r="Y2">
        <v>2140</v>
      </c>
      <c r="Z2">
        <v>2384</v>
      </c>
      <c r="AA2">
        <v>2121</v>
      </c>
      <c r="AB2">
        <v>2689.8</v>
      </c>
      <c r="AC2" s="1">
        <f>(Table2[[#This Row],[Close Price]]/Table2[[#This Row],[Day Low]])-1</f>
        <v>3.5280373831775735E-2</v>
      </c>
      <c r="AD2" s="1">
        <f>(Table2[[#This Row],[Day High]]/Table2[[#This Row],[Close Price]])-1</f>
        <v>1.8618821936357444E-2</v>
      </c>
      <c r="AE2" s="1">
        <f>(Table2[[#This Row],[Close Price]]/Table2[[#This Row],[Current Week Low]])-1</f>
        <v>3.5280373831775735E-2</v>
      </c>
      <c r="AF2" s="1">
        <f>(Table2[[#This Row],[Current Week High]]/Table2[[#This Row],[Close Price]])-1</f>
        <v>7.6055066576393493E-2</v>
      </c>
      <c r="AG2" s="1">
        <f>(Table2[[#This Row],[Close Price]]/Table2[[#This Row],[Current Month Low]])-1</f>
        <v>4.4554455445544594E-2</v>
      </c>
      <c r="AH2" s="1">
        <f>(Table2[[#This Row],[Current Month High]]/Table2[[#This Row],[Close Price]])-1</f>
        <v>0.21408259986459055</v>
      </c>
      <c r="AI2">
        <v>34.482058226134001</v>
      </c>
      <c r="AJ2">
        <v>586.55097613882799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0.1</v>
      </c>
      <c r="AM2" t="s">
        <v>3108</v>
      </c>
      <c r="AN2">
        <v>-14.49</v>
      </c>
      <c r="AO2" t="s">
        <v>3107</v>
      </c>
      <c r="AP2">
        <v>0.23040847791989599</v>
      </c>
      <c r="AQ2">
        <f>(Table2[[#This Row],[Sharpe Ratio]]-AVERAGE(Table2[Sharpe Ratio]))/_xlfn.STDEV.P(Table2[Sharpe Ratio])</f>
        <v>1.8997207187366707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11.652779560508906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21</v>
      </c>
      <c r="AV2">
        <f>(Table2[[#This Row],[Rank 1Y]]+Table2[[#This Row],[Rank 6M]]+Table2[[#This Row],[Rank Sharpe]])/3</f>
        <v>7.666666666666667</v>
      </c>
    </row>
    <row r="3" spans="1:48" x14ac:dyDescent="0.3">
      <c r="A3" t="s">
        <v>218</v>
      </c>
      <c r="B3" t="s">
        <v>219</v>
      </c>
      <c r="C3" t="s">
        <v>3066</v>
      </c>
      <c r="D3" t="s">
        <v>122</v>
      </c>
      <c r="E3">
        <v>115530.963741</v>
      </c>
      <c r="F3">
        <v>554.1</v>
      </c>
      <c r="G3">
        <v>318.16413656911402</v>
      </c>
      <c r="H3">
        <f>(Table2[[#This Row],[1Y Return vs Nifty]]-AVERAGE(Table2[1Y Return vs Nifty]))/_xlfn.STDEV.P(Table2[1Y Return vs Nifty])</f>
        <v>4.3998635785965492</v>
      </c>
      <c r="I3">
        <v>-9.6232264068148794</v>
      </c>
      <c r="J3">
        <f>(Table2[[#This Row],[1M Return vs Nifty]]-AVERAGE(Table2[1M Return vs Nifty]))/_xlfn.STDEV.P(Table2[1M Return vs Nifty])</f>
        <v>-0.86476825109541666</v>
      </c>
      <c r="K3">
        <v>112.116202801043</v>
      </c>
      <c r="L3">
        <f>(Table2[[#This Row],[6M Return vs Nifty]]-AVERAGE(Table2[6M Return vs Nifty]))/_xlfn.STDEV.P(Table2[6M Return vs Nifty])</f>
        <v>3.5773662094915739</v>
      </c>
      <c r="M3">
        <v>1.4382334427652499</v>
      </c>
      <c r="N3">
        <f>(Table2[[#This Row],[1W Return vs Nifty]]-AVERAGE(Table2[1W Return vs Nifty]))/_xlfn.STDEV.P(Table2[1W Return vs Nifty])</f>
        <v>0.16697452355477696</v>
      </c>
      <c r="O3">
        <v>560.27</v>
      </c>
      <c r="P3">
        <v>506.15589103034</v>
      </c>
      <c r="Q3">
        <v>338.93685914021302</v>
      </c>
      <c r="R3">
        <v>46.551467034260099</v>
      </c>
      <c r="S3" s="1">
        <f>(Table2[[#This Row],[Close Price]]-Table2[[#This Row],[20D EMA]])/Table2[[#This Row],[20D EMA]]</f>
        <v>-1.1012547521730521E-2</v>
      </c>
      <c r="T3" s="1">
        <f>(Table2[[#This Row],[Close Price]]-Table2[[#This Row],[50D EMA]])/Table2[[#This Row],[50D EMA]]</f>
        <v>9.4722021059686051E-2</v>
      </c>
      <c r="U3" s="1">
        <f>(Table2[[#This Row],[Close Price]]-Table2[[#This Row],[200D EMA]])/Table2[[#This Row],[200D EMA]]</f>
        <v>0.63481776932020628</v>
      </c>
      <c r="V3">
        <v>0.54452173636386203</v>
      </c>
      <c r="W3">
        <v>550.15</v>
      </c>
      <c r="X3">
        <v>575</v>
      </c>
      <c r="Y3">
        <v>522.4</v>
      </c>
      <c r="Z3">
        <v>601.9</v>
      </c>
      <c r="AA3">
        <v>514</v>
      </c>
      <c r="AB3">
        <v>607</v>
      </c>
      <c r="AC3" s="1">
        <f>(Table2[[#This Row],[Close Price]]/Table2[[#This Row],[Day Low]])-1</f>
        <v>7.1798600381713928E-3</v>
      </c>
      <c r="AD3" s="1">
        <f>(Table2[[#This Row],[Day High]]/Table2[[#This Row],[Close Price]])-1</f>
        <v>3.7718823317090644E-2</v>
      </c>
      <c r="AE3" s="1">
        <f>(Table2[[#This Row],[Close Price]]/Table2[[#This Row],[Current Week Low]])-1</f>
        <v>6.0681470137825544E-2</v>
      </c>
      <c r="AF3" s="1">
        <f>(Table2[[#This Row],[Current Week High]]/Table2[[#This Row],[Close Price]])-1</f>
        <v>8.626601696444669E-2</v>
      </c>
      <c r="AG3" s="1">
        <f>(Table2[[#This Row],[Close Price]]/Table2[[#This Row],[Current Month Low]])-1</f>
        <v>7.8015564202334575E-2</v>
      </c>
      <c r="AH3" s="1">
        <f>(Table2[[#This Row],[Current Month High]]/Table2[[#This Row],[Close Price]])-1</f>
        <v>9.5470131745172271E-2</v>
      </c>
      <c r="AI3">
        <v>16.765926728027399</v>
      </c>
      <c r="AJ3">
        <v>352.69607843137197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0.44</v>
      </c>
      <c r="AM3" t="s">
        <v>3108</v>
      </c>
      <c r="AN3">
        <v>-8.61</v>
      </c>
      <c r="AO3" t="s">
        <v>3107</v>
      </c>
      <c r="AP3">
        <v>0.225572696823231</v>
      </c>
      <c r="AQ3">
        <f>(Table2[[#This Row],[Sharpe Ratio]]-AVERAGE(Table2[Sharpe Ratio]))/_xlfn.STDEV.P(Table2[Sharpe Ratio])</f>
        <v>1.8446414453942617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9.1240775059417452</v>
      </c>
      <c r="AS3">
        <f>_xlfn.RANK.AVG(Table2[[#This Row],[1Y Return vs Nifty Z-Score]],Table2[1Y Return vs Nifty Z-Score])</f>
        <v>4</v>
      </c>
      <c r="AT3">
        <f>_xlfn.RANK.AVG(Table2[[#This Row],[6M Return vs Nifty Z-Score]],Table2[6M Return vs Nifty Z-Score])</f>
        <v>5</v>
      </c>
      <c r="AU3">
        <f>_xlfn.RANK.AVG(Table2[[#This Row],[Sharpe Ratio Z-Score]],Table2[Sharpe Ratio Z-Score])</f>
        <v>26</v>
      </c>
      <c r="AV3">
        <f>(Table2[[#This Row],[Rank 1Y]]+Table2[[#This Row],[Rank 6M]]+Table2[[#This Row],[Rank Sharpe]])/3</f>
        <v>11.666666666666666</v>
      </c>
    </row>
    <row r="4" spans="1:48" x14ac:dyDescent="0.3">
      <c r="A4" t="s">
        <v>1096</v>
      </c>
      <c r="B4" t="s">
        <v>1097</v>
      </c>
      <c r="C4" t="s">
        <v>3075</v>
      </c>
      <c r="D4" t="s">
        <v>136</v>
      </c>
      <c r="E4">
        <v>11411.01120445</v>
      </c>
      <c r="F4">
        <v>436.15</v>
      </c>
      <c r="G4">
        <v>147.09085544861799</v>
      </c>
      <c r="H4">
        <f>(Table2[[#This Row],[1Y Return vs Nifty]]-AVERAGE(Table2[1Y Return vs Nifty]))/_xlfn.STDEV.P(Table2[1Y Return vs Nifty])</f>
        <v>1.7666248324949188</v>
      </c>
      <c r="I4">
        <v>15.650492494023799</v>
      </c>
      <c r="J4">
        <f>(Table2[[#This Row],[1M Return vs Nifty]]-AVERAGE(Table2[1M Return vs Nifty]))/_xlfn.STDEV.P(Table2[1M Return vs Nifty])</f>
        <v>1.5449394206587141</v>
      </c>
      <c r="K4">
        <v>135.66962815573299</v>
      </c>
      <c r="L4">
        <f>(Table2[[#This Row],[6M Return vs Nifty]]-AVERAGE(Table2[6M Return vs Nifty]))/_xlfn.STDEV.P(Table2[6M Return vs Nifty])</f>
        <v>4.3773082316962171</v>
      </c>
      <c r="M4">
        <v>-3.2509053851156898E-2</v>
      </c>
      <c r="N4">
        <f>(Table2[[#This Row],[1W Return vs Nifty]]-AVERAGE(Table2[1W Return vs Nifty]))/_xlfn.STDEV.P(Table2[1W Return vs Nifty])</f>
        <v>-0.10183078995756097</v>
      </c>
      <c r="O4">
        <v>418.25</v>
      </c>
      <c r="P4">
        <v>371.67458413577998</v>
      </c>
      <c r="Q4">
        <v>265.977938785135</v>
      </c>
      <c r="R4">
        <v>58.094885284238501</v>
      </c>
      <c r="S4" s="1">
        <f>(Table2[[#This Row],[Close Price]]-Table2[[#This Row],[20D EMA]])/Table2[[#This Row],[20D EMA]]</f>
        <v>4.2797369994022658E-2</v>
      </c>
      <c r="T4" s="1">
        <f>(Table2[[#This Row],[Close Price]]-Table2[[#This Row],[50D EMA]])/Table2[[#This Row],[50D EMA]]</f>
        <v>0.17347275981794297</v>
      </c>
      <c r="U4" s="1">
        <f>(Table2[[#This Row],[Close Price]]-Table2[[#This Row],[200D EMA]])/Table2[[#This Row],[200D EMA]]</f>
        <v>0.63979765386607912</v>
      </c>
      <c r="V4">
        <v>0.40291815298198203</v>
      </c>
      <c r="W4">
        <v>414.45</v>
      </c>
      <c r="X4">
        <v>445</v>
      </c>
      <c r="Y4">
        <v>414.45</v>
      </c>
      <c r="Z4">
        <v>451.8</v>
      </c>
      <c r="AA4">
        <v>404</v>
      </c>
      <c r="AB4">
        <v>451.8</v>
      </c>
      <c r="AC4" s="1">
        <f>(Table2[[#This Row],[Close Price]]/Table2[[#This Row],[Day Low]])-1</f>
        <v>5.2358547472553862E-2</v>
      </c>
      <c r="AD4" s="1">
        <f>(Table2[[#This Row],[Day High]]/Table2[[#This Row],[Close Price]])-1</f>
        <v>2.0291184225610603E-2</v>
      </c>
      <c r="AE4" s="1">
        <f>(Table2[[#This Row],[Close Price]]/Table2[[#This Row],[Current Week Low]])-1</f>
        <v>5.2358547472553862E-2</v>
      </c>
      <c r="AF4" s="1">
        <f>(Table2[[#This Row],[Current Week High]]/Table2[[#This Row],[Close Price]])-1</f>
        <v>3.5882150636248999E-2</v>
      </c>
      <c r="AG4" s="1">
        <f>(Table2[[#This Row],[Close Price]]/Table2[[#This Row],[Current Month Low]])-1</f>
        <v>7.9579207920791983E-2</v>
      </c>
      <c r="AH4" s="1">
        <f>(Table2[[#This Row],[Current Month High]]/Table2[[#This Row],[Close Price]])-1</f>
        <v>3.5882150636248999E-2</v>
      </c>
      <c r="AI4">
        <v>7.5088845580648798</v>
      </c>
      <c r="AJ4">
        <v>197.29729729729701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0.56000000000000005</v>
      </c>
      <c r="AM4" t="s">
        <v>3108</v>
      </c>
      <c r="AN4">
        <v>-5.59</v>
      </c>
      <c r="AO4" t="s">
        <v>3107</v>
      </c>
      <c r="AP4">
        <v>0.26974315174860902</v>
      </c>
      <c r="AQ4">
        <f>(Table2[[#This Row],[Sharpe Ratio]]-AVERAGE(Table2[Sharpe Ratio]))/_xlfn.STDEV.P(Table2[Sharpe Ratio])</f>
        <v>2.3477404302038289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9.9347821250961186</v>
      </c>
      <c r="AS4">
        <f>_xlfn.RANK.AVG(Table2[[#This Row],[1Y Return vs Nifty Z-Score]],Table2[1Y Return vs Nifty Z-Score])</f>
        <v>40</v>
      </c>
      <c r="AT4">
        <f>_xlfn.RANK.AVG(Table2[[#This Row],[6M Return vs Nifty Z-Score]],Table2[6M Return vs Nifty Z-Score])</f>
        <v>2</v>
      </c>
      <c r="AU4">
        <f>_xlfn.RANK.AVG(Table2[[#This Row],[Sharpe Ratio Z-Score]],Table2[Sharpe Ratio Z-Score])</f>
        <v>6</v>
      </c>
      <c r="AV4">
        <f>(Table2[[#This Row],[Rank 1Y]]+Table2[[#This Row],[Rank 6M]]+Table2[[#This Row],[Rank Sharpe]])/3</f>
        <v>16</v>
      </c>
    </row>
    <row r="5" spans="1:48" x14ac:dyDescent="0.3">
      <c r="A5" t="s">
        <v>266</v>
      </c>
      <c r="B5" t="s">
        <v>267</v>
      </c>
      <c r="C5" t="s">
        <v>3074</v>
      </c>
      <c r="D5" t="s">
        <v>268</v>
      </c>
      <c r="E5">
        <v>100814.74649999999</v>
      </c>
      <c r="F5">
        <v>4998.5</v>
      </c>
      <c r="G5">
        <v>144.05833711118899</v>
      </c>
      <c r="H5">
        <f>(Table2[[#This Row],[1Y Return vs Nifty]]-AVERAGE(Table2[1Y Return vs Nifty]))/_xlfn.STDEV.P(Table2[1Y Return vs Nifty])</f>
        <v>1.7199469133477596</v>
      </c>
      <c r="I5">
        <v>-10.4534443397852</v>
      </c>
      <c r="J5">
        <f>(Table2[[#This Row],[1M Return vs Nifty]]-AVERAGE(Table2[1M Return vs Nifty]))/_xlfn.STDEV.P(Table2[1M Return vs Nifty])</f>
        <v>-0.94392488531120877</v>
      </c>
      <c r="K5">
        <v>121.019434659089</v>
      </c>
      <c r="L5">
        <f>(Table2[[#This Row],[6M Return vs Nifty]]-AVERAGE(Table2[6M Return vs Nifty]))/_xlfn.STDEV.P(Table2[6M Return vs Nifty])</f>
        <v>3.879745553023616</v>
      </c>
      <c r="M5">
        <v>3.1677294967741099</v>
      </c>
      <c r="N5">
        <f>(Table2[[#This Row],[1W Return vs Nifty]]-AVERAGE(Table2[1W Return vs Nifty]))/_xlfn.STDEV.P(Table2[1W Return vs Nifty])</f>
        <v>0.48307182140654065</v>
      </c>
      <c r="O5">
        <v>4957.3599999999997</v>
      </c>
      <c r="P5">
        <v>4541.1426143917197</v>
      </c>
      <c r="Q5">
        <v>3105.9298281270499</v>
      </c>
      <c r="R5">
        <v>52.036978329452197</v>
      </c>
      <c r="S5" s="1">
        <f>(Table2[[#This Row],[Close Price]]-Table2[[#This Row],[20D EMA]])/Table2[[#This Row],[20D EMA]]</f>
        <v>8.2987719269934663E-3</v>
      </c>
      <c r="T5" s="1">
        <f>(Table2[[#This Row],[Close Price]]-Table2[[#This Row],[50D EMA]])/Table2[[#This Row],[50D EMA]]</f>
        <v>0.10071416479166065</v>
      </c>
      <c r="U5" s="1">
        <f>(Table2[[#This Row],[Close Price]]-Table2[[#This Row],[200D EMA]])/Table2[[#This Row],[200D EMA]]</f>
        <v>0.60934093060763561</v>
      </c>
      <c r="V5">
        <v>0.39514865801848598</v>
      </c>
      <c r="W5">
        <v>4680.3</v>
      </c>
      <c r="X5">
        <v>5077</v>
      </c>
      <c r="Y5">
        <v>4680.3</v>
      </c>
      <c r="Z5">
        <v>5077</v>
      </c>
      <c r="AA5">
        <v>4542.75</v>
      </c>
      <c r="AB5">
        <v>5359.6</v>
      </c>
      <c r="AC5" s="1">
        <f>(Table2[[#This Row],[Close Price]]/Table2[[#This Row],[Day Low]])-1</f>
        <v>6.7987094844347506E-2</v>
      </c>
      <c r="AD5" s="1">
        <f>(Table2[[#This Row],[Day High]]/Table2[[#This Row],[Close Price]])-1</f>
        <v>1.5704711413424111E-2</v>
      </c>
      <c r="AE5" s="1">
        <f>(Table2[[#This Row],[Close Price]]/Table2[[#This Row],[Current Week Low]])-1</f>
        <v>6.7987094844347506E-2</v>
      </c>
      <c r="AF5" s="1">
        <f>(Table2[[#This Row],[Current Week High]]/Table2[[#This Row],[Close Price]])-1</f>
        <v>1.5704711413424111E-2</v>
      </c>
      <c r="AG5" s="1">
        <f>(Table2[[#This Row],[Close Price]]/Table2[[#This Row],[Current Month Low]])-1</f>
        <v>0.10032469319244952</v>
      </c>
      <c r="AH5" s="1">
        <f>(Table2[[#This Row],[Current Month High]]/Table2[[#This Row],[Close Price]])-1</f>
        <v>7.2241672501750509E-2</v>
      </c>
      <c r="AI5">
        <v>17.2351705511653</v>
      </c>
      <c r="AJ5">
        <v>190.779522978475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0.56000000000000005</v>
      </c>
      <c r="AM5" t="s">
        <v>3108</v>
      </c>
      <c r="AN5">
        <v>-6.4</v>
      </c>
      <c r="AO5" t="s">
        <v>3107</v>
      </c>
      <c r="AP5">
        <v>0.27873072401697402</v>
      </c>
      <c r="AQ5">
        <f>(Table2[[#This Row],[Sharpe Ratio]]-AVERAGE(Table2[Sharpe Ratio]))/_xlfn.STDEV.P(Table2[Sharpe Ratio])</f>
        <v>2.4501083703066859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7.5889477727733938</v>
      </c>
      <c r="AS5">
        <f>_xlfn.RANK.AVG(Table2[[#This Row],[1Y Return vs Nifty Z-Score]],Table2[1Y Return vs Nifty Z-Score])</f>
        <v>44</v>
      </c>
      <c r="AT5">
        <f>_xlfn.RANK.AVG(Table2[[#This Row],[6M Return vs Nifty Z-Score]],Table2[6M Return vs Nifty Z-Score])</f>
        <v>4</v>
      </c>
      <c r="AU5">
        <f>_xlfn.RANK.AVG(Table2[[#This Row],[Sharpe Ratio Z-Score]],Table2[Sharpe Ratio Z-Score])</f>
        <v>3</v>
      </c>
      <c r="AV5">
        <f>(Table2[[#This Row],[Rank 1Y]]+Table2[[#This Row],[Rank 6M]]+Table2[[#This Row],[Rank Sharpe]])/3</f>
        <v>17</v>
      </c>
    </row>
    <row r="6" spans="1:48" x14ac:dyDescent="0.3">
      <c r="A6" t="s">
        <v>728</v>
      </c>
      <c r="B6" t="s">
        <v>729</v>
      </c>
      <c r="C6" t="s">
        <v>3074</v>
      </c>
      <c r="D6" t="s">
        <v>268</v>
      </c>
      <c r="E6">
        <v>22528.94184</v>
      </c>
      <c r="F6">
        <v>1966.7</v>
      </c>
      <c r="G6">
        <v>174.886797710709</v>
      </c>
      <c r="H6">
        <f>(Table2[[#This Row],[1Y Return vs Nifty]]-AVERAGE(Table2[1Y Return vs Nifty]))/_xlfn.STDEV.P(Table2[1Y Return vs Nifty])</f>
        <v>2.194472779699415</v>
      </c>
      <c r="I6">
        <v>-23.297725440267399</v>
      </c>
      <c r="J6">
        <f>(Table2[[#This Row],[1M Return vs Nifty]]-AVERAGE(Table2[1M Return vs Nifty]))/_xlfn.STDEV.P(Table2[1M Return vs Nifty])</f>
        <v>-2.1685552148418368</v>
      </c>
      <c r="K6">
        <v>131.88029853510201</v>
      </c>
      <c r="L6">
        <f>(Table2[[#This Row],[6M Return vs Nifty]]-AVERAGE(Table2[6M Return vs Nifty]))/_xlfn.STDEV.P(Table2[6M Return vs Nifty])</f>
        <v>4.2486117065038034</v>
      </c>
      <c r="M6">
        <v>-9.0585225938328708</v>
      </c>
      <c r="N6">
        <f>(Table2[[#This Row],[1W Return vs Nifty]]-AVERAGE(Table2[1W Return vs Nifty]))/_xlfn.STDEV.P(Table2[1W Return vs Nifty])</f>
        <v>-1.7515012149049636</v>
      </c>
      <c r="O6">
        <v>2184.5300000000002</v>
      </c>
      <c r="P6">
        <v>2045.28552876003</v>
      </c>
      <c r="Q6">
        <v>1361.0740041645299</v>
      </c>
      <c r="R6">
        <v>27.676874376852599</v>
      </c>
      <c r="S6" s="1">
        <f>(Table2[[#This Row],[Close Price]]-Table2[[#This Row],[20D EMA]])/Table2[[#This Row],[20D EMA]]</f>
        <v>-9.9714812797260799E-2</v>
      </c>
      <c r="T6" s="1">
        <f>(Table2[[#This Row],[Close Price]]-Table2[[#This Row],[50D EMA]])/Table2[[#This Row],[50D EMA]]</f>
        <v>-3.8422766726205253E-2</v>
      </c>
      <c r="U6" s="1">
        <f>(Table2[[#This Row],[Close Price]]-Table2[[#This Row],[200D EMA]])/Table2[[#This Row],[200D EMA]]</f>
        <v>0.44496184188546195</v>
      </c>
      <c r="V6">
        <v>0.334634308108754</v>
      </c>
      <c r="W6">
        <v>1891.3</v>
      </c>
      <c r="X6">
        <v>2006.8</v>
      </c>
      <c r="Y6">
        <v>1891.3</v>
      </c>
      <c r="Z6">
        <v>2053.25</v>
      </c>
      <c r="AA6">
        <v>1891.3</v>
      </c>
      <c r="AB6">
        <v>2474</v>
      </c>
      <c r="AC6" s="1">
        <f>(Table2[[#This Row],[Close Price]]/Table2[[#This Row],[Day Low]])-1</f>
        <v>3.9866758314387019E-2</v>
      </c>
      <c r="AD6" s="1">
        <f>(Table2[[#This Row],[Day High]]/Table2[[#This Row],[Close Price]])-1</f>
        <v>2.0389484923984291E-2</v>
      </c>
      <c r="AE6" s="1">
        <f>(Table2[[#This Row],[Close Price]]/Table2[[#This Row],[Current Week Low]])-1</f>
        <v>3.9866758314387019E-2</v>
      </c>
      <c r="AF6" s="1">
        <f>(Table2[[#This Row],[Current Week High]]/Table2[[#This Row],[Close Price]])-1</f>
        <v>4.400772868256464E-2</v>
      </c>
      <c r="AG6" s="1">
        <f>(Table2[[#This Row],[Close Price]]/Table2[[#This Row],[Current Month Low]])-1</f>
        <v>3.9866758314387019E-2</v>
      </c>
      <c r="AH6" s="1">
        <f>(Table2[[#This Row],[Current Month High]]/Table2[[#This Row],[Close Price]])-1</f>
        <v>0.25794478059693904</v>
      </c>
      <c r="AI6">
        <v>44.089083235877297</v>
      </c>
      <c r="AJ6">
        <v>230.37124139089499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0.36</v>
      </c>
      <c r="AM6" t="s">
        <v>3108</v>
      </c>
      <c r="AN6">
        <v>-15.35</v>
      </c>
      <c r="AO6" t="s">
        <v>3107</v>
      </c>
      <c r="AP6">
        <v>0.20393992736781999</v>
      </c>
      <c r="AQ6">
        <f>(Table2[[#This Row],[Sharpe Ratio]]-AVERAGE(Table2[Sharpe Ratio]))/_xlfn.STDEV.P(Table2[Sharpe Ratio])</f>
        <v>1.5982454241166171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4.1212734805730351</v>
      </c>
      <c r="AS6">
        <f>_xlfn.RANK.AVG(Table2[[#This Row],[1Y Return vs Nifty Z-Score]],Table2[1Y Return vs Nifty Z-Score])</f>
        <v>24</v>
      </c>
      <c r="AT6">
        <f>_xlfn.RANK.AVG(Table2[[#This Row],[6M Return vs Nifty Z-Score]],Table2[6M Return vs Nifty Z-Score])</f>
        <v>3</v>
      </c>
      <c r="AU6">
        <f>_xlfn.RANK.AVG(Table2[[#This Row],[Sharpe Ratio Z-Score]],Table2[Sharpe Ratio Z-Score])</f>
        <v>38</v>
      </c>
      <c r="AV6">
        <f>(Table2[[#This Row],[Rank 1Y]]+Table2[[#This Row],[Rank 6M]]+Table2[[#This Row],[Rank Sharpe]])/3</f>
        <v>21.666666666666668</v>
      </c>
    </row>
    <row r="7" spans="1:48" x14ac:dyDescent="0.3">
      <c r="A7" t="s">
        <v>1008</v>
      </c>
      <c r="B7" t="s">
        <v>1009</v>
      </c>
      <c r="C7" t="s">
        <v>3070</v>
      </c>
      <c r="D7" t="s">
        <v>1010</v>
      </c>
      <c r="E7">
        <v>13233.03408343</v>
      </c>
      <c r="F7">
        <v>1944.95</v>
      </c>
      <c r="G7">
        <v>135.545873695902</v>
      </c>
      <c r="H7">
        <f>(Table2[[#This Row],[1Y Return vs Nifty]]-AVERAGE(Table2[1Y Return vs Nifty]))/_xlfn.STDEV.P(Table2[1Y Return vs Nifty])</f>
        <v>1.5889191552835533</v>
      </c>
      <c r="I7">
        <v>31.246607494968298</v>
      </c>
      <c r="J7">
        <f>(Table2[[#This Row],[1M Return vs Nifty]]-AVERAGE(Table2[1M Return vs Nifty]))/_xlfn.STDEV.P(Table2[1M Return vs Nifty])</f>
        <v>3.0319417140207934</v>
      </c>
      <c r="K7">
        <v>105.185960868565</v>
      </c>
      <c r="L7">
        <f>(Table2[[#This Row],[6M Return vs Nifty]]-AVERAGE(Table2[6M Return vs Nifty]))/_xlfn.STDEV.P(Table2[6M Return vs Nifty])</f>
        <v>3.3419952745914414</v>
      </c>
      <c r="M7">
        <v>4.4487215172965797</v>
      </c>
      <c r="N7">
        <f>(Table2[[#This Row],[1W Return vs Nifty]]-AVERAGE(Table2[1W Return vs Nifty]))/_xlfn.STDEV.P(Table2[1W Return vs Nifty])</f>
        <v>0.71719673618634017</v>
      </c>
      <c r="O7">
        <v>1687.66</v>
      </c>
      <c r="P7">
        <v>1503.09470017576</v>
      </c>
      <c r="Q7">
        <v>1145.25309111299</v>
      </c>
      <c r="R7">
        <v>81.770781887395998</v>
      </c>
      <c r="S7" s="1">
        <f>(Table2[[#This Row],[Close Price]]-Table2[[#This Row],[20D EMA]])/Table2[[#This Row],[20D EMA]]</f>
        <v>0.15245369327945199</v>
      </c>
      <c r="T7" s="1">
        <f>(Table2[[#This Row],[Close Price]]-Table2[[#This Row],[50D EMA]])/Table2[[#This Row],[50D EMA]]</f>
        <v>0.29396371351224448</v>
      </c>
      <c r="U7" s="1">
        <f>(Table2[[#This Row],[Close Price]]-Table2[[#This Row],[200D EMA]])/Table2[[#This Row],[200D EMA]]</f>
        <v>0.69827090194521246</v>
      </c>
      <c r="V7">
        <v>1.0040139746663299</v>
      </c>
      <c r="W7">
        <v>1803.05</v>
      </c>
      <c r="X7">
        <v>1990</v>
      </c>
      <c r="Y7">
        <v>1760</v>
      </c>
      <c r="Z7">
        <v>1990</v>
      </c>
      <c r="AA7">
        <v>1550</v>
      </c>
      <c r="AB7">
        <v>1990</v>
      </c>
      <c r="AC7" s="1">
        <f>(Table2[[#This Row],[Close Price]]/Table2[[#This Row],[Day Low]])-1</f>
        <v>7.8699980588447405E-2</v>
      </c>
      <c r="AD7" s="1">
        <f>(Table2[[#This Row],[Day High]]/Table2[[#This Row],[Close Price]])-1</f>
        <v>2.3162549165788304E-2</v>
      </c>
      <c r="AE7" s="1">
        <f>(Table2[[#This Row],[Close Price]]/Table2[[#This Row],[Current Week Low]])-1</f>
        <v>0.1050852272727274</v>
      </c>
      <c r="AF7" s="1">
        <f>(Table2[[#This Row],[Current Week High]]/Table2[[#This Row],[Close Price]])-1</f>
        <v>2.3162549165788304E-2</v>
      </c>
      <c r="AG7" s="1">
        <f>(Table2[[#This Row],[Close Price]]/Table2[[#This Row],[Current Month Low]])-1</f>
        <v>0.25480645161290316</v>
      </c>
      <c r="AH7" s="1">
        <f>(Table2[[#This Row],[Current Month High]]/Table2[[#This Row],[Close Price]])-1</f>
        <v>2.3162549165788304E-2</v>
      </c>
      <c r="AI7">
        <v>2.31625491657883</v>
      </c>
      <c r="AJ7">
        <v>180.55535521096201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0.9</v>
      </c>
      <c r="AM7" t="s">
        <v>3108</v>
      </c>
      <c r="AN7">
        <v>15.16</v>
      </c>
      <c r="AO7" t="s">
        <v>3108</v>
      </c>
      <c r="AP7">
        <v>0.24017510135364101</v>
      </c>
      <c r="AQ7">
        <f>(Table2[[#This Row],[Sharpe Ratio]]-AVERAGE(Table2[Sharpe Ratio]))/_xlfn.STDEV.P(Table2[Sharpe Ratio])</f>
        <v>2.0109620075763597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10.691014887658488</v>
      </c>
      <c r="AS7">
        <f>_xlfn.RANK.AVG(Table2[[#This Row],[1Y Return vs Nifty Z-Score]],Table2[1Y Return vs Nifty Z-Score])</f>
        <v>51</v>
      </c>
      <c r="AT7">
        <f>_xlfn.RANK.AVG(Table2[[#This Row],[6M Return vs Nifty Z-Score]],Table2[6M Return vs Nifty Z-Score])</f>
        <v>6</v>
      </c>
      <c r="AU7">
        <f>_xlfn.RANK.AVG(Table2[[#This Row],[Sharpe Ratio Z-Score]],Table2[Sharpe Ratio Z-Score])</f>
        <v>15</v>
      </c>
      <c r="AV7">
        <f>(Table2[[#This Row],[Rank 1Y]]+Table2[[#This Row],[Rank 6M]]+Table2[[#This Row],[Rank Sharpe]])/3</f>
        <v>24</v>
      </c>
    </row>
    <row r="8" spans="1:48" x14ac:dyDescent="0.3">
      <c r="A8" t="s">
        <v>125</v>
      </c>
      <c r="B8" t="s">
        <v>126</v>
      </c>
      <c r="C8" t="s">
        <v>3071</v>
      </c>
      <c r="D8" t="s">
        <v>127</v>
      </c>
      <c r="E8">
        <v>228875.269452935</v>
      </c>
      <c r="F8">
        <v>6438.35</v>
      </c>
      <c r="G8">
        <v>209.43134406953601</v>
      </c>
      <c r="H8">
        <f>(Table2[[#This Row],[1Y Return vs Nifty]]-AVERAGE(Table2[1Y Return vs Nifty]))/_xlfn.STDEV.P(Table2[1Y Return vs Nifty])</f>
        <v>2.7261983498338673</v>
      </c>
      <c r="I8">
        <v>13.6250571989622</v>
      </c>
      <c r="J8">
        <f>(Table2[[#This Row],[1M Return vs Nifty]]-AVERAGE(Table2[1M Return vs Nifty]))/_xlfn.STDEV.P(Table2[1M Return vs Nifty])</f>
        <v>1.3518254991064107</v>
      </c>
      <c r="K8">
        <v>53.653681476861998</v>
      </c>
      <c r="L8">
        <f>(Table2[[#This Row],[6M Return vs Nifty]]-AVERAGE(Table2[6M Return vs Nifty]))/_xlfn.STDEV.P(Table2[6M Return vs Nifty])</f>
        <v>1.5918109525813418</v>
      </c>
      <c r="M8">
        <v>20.5963129284318</v>
      </c>
      <c r="N8">
        <f>(Table2[[#This Row],[1W Return vs Nifty]]-AVERAGE(Table2[1W Return vs Nifty]))/_xlfn.STDEV.P(Table2[1W Return vs Nifty])</f>
        <v>3.668466847524821</v>
      </c>
      <c r="O8">
        <v>5769.33</v>
      </c>
      <c r="P8">
        <v>5419.0449852899301</v>
      </c>
      <c r="Q8">
        <v>4181.3001823382901</v>
      </c>
      <c r="R8">
        <v>77.953481750552299</v>
      </c>
      <c r="S8" s="1">
        <f>(Table2[[#This Row],[Close Price]]-Table2[[#This Row],[20D EMA]])/Table2[[#This Row],[20D EMA]]</f>
        <v>0.11596147212934611</v>
      </c>
      <c r="T8" s="1">
        <f>(Table2[[#This Row],[Close Price]]-Table2[[#This Row],[50D EMA]])/Table2[[#This Row],[50D EMA]]</f>
        <v>0.18809679887821329</v>
      </c>
      <c r="U8" s="1">
        <f>(Table2[[#This Row],[Close Price]]-Table2[[#This Row],[200D EMA]])/Table2[[#This Row],[200D EMA]]</f>
        <v>0.53979616847301071</v>
      </c>
      <c r="V8">
        <v>1.86822790419844</v>
      </c>
      <c r="W8">
        <v>6291.1</v>
      </c>
      <c r="X8">
        <v>6452</v>
      </c>
      <c r="Y8">
        <v>6277</v>
      </c>
      <c r="Z8">
        <v>6452</v>
      </c>
      <c r="AA8">
        <v>5194.55</v>
      </c>
      <c r="AB8">
        <v>6452</v>
      </c>
      <c r="AC8" s="1">
        <f>(Table2[[#This Row],[Close Price]]/Table2[[#This Row],[Day Low]])-1</f>
        <v>2.3406081607350027E-2</v>
      </c>
      <c r="AD8" s="1">
        <f>(Table2[[#This Row],[Day High]]/Table2[[#This Row],[Close Price]])-1</f>
        <v>2.1201084128696923E-3</v>
      </c>
      <c r="AE8" s="1">
        <f>(Table2[[#This Row],[Close Price]]/Table2[[#This Row],[Current Week Low]])-1</f>
        <v>2.5704954596144747E-2</v>
      </c>
      <c r="AF8" s="1">
        <f>(Table2[[#This Row],[Current Week High]]/Table2[[#This Row],[Close Price]])-1</f>
        <v>2.1201084128696923E-3</v>
      </c>
      <c r="AG8" s="1">
        <f>(Table2[[#This Row],[Close Price]]/Table2[[#This Row],[Current Month Low]])-1</f>
        <v>0.23944326265027782</v>
      </c>
      <c r="AH8" s="1">
        <f>(Table2[[#This Row],[Current Month High]]/Table2[[#This Row],[Close Price]])-1</f>
        <v>2.1201084128696923E-3</v>
      </c>
      <c r="AI8">
        <v>0.21201084128696901</v>
      </c>
      <c r="AJ8">
        <v>246.119936564255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0.26</v>
      </c>
      <c r="AM8" t="s">
        <v>3108</v>
      </c>
      <c r="AN8">
        <v>16.690000000000001</v>
      </c>
      <c r="AO8" t="s">
        <v>3108</v>
      </c>
      <c r="AP8">
        <v>0.27554933999034498</v>
      </c>
      <c r="AQ8">
        <f>(Table2[[#This Row],[Sharpe Ratio]]-AVERAGE(Table2[Sharpe Ratio]))/_xlfn.STDEV.P(Table2[Sharpe Ratio])</f>
        <v>2.4138725860751125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11.752174235121554</v>
      </c>
      <c r="AS8">
        <f>_xlfn.RANK.AVG(Table2[[#This Row],[1Y Return vs Nifty Z-Score]],Table2[1Y Return vs Nifty Z-Score])</f>
        <v>16</v>
      </c>
      <c r="AT8">
        <f>_xlfn.RANK.AVG(Table2[[#This Row],[6M Return vs Nifty Z-Score]],Table2[6M Return vs Nifty Z-Score])</f>
        <v>54</v>
      </c>
      <c r="AU8">
        <f>_xlfn.RANK.AVG(Table2[[#This Row],[Sharpe Ratio Z-Score]],Table2[Sharpe Ratio Z-Score])</f>
        <v>5</v>
      </c>
      <c r="AV8">
        <f>(Table2[[#This Row],[Rank 1Y]]+Table2[[#This Row],[Rank 6M]]+Table2[[#This Row],[Rank Sharpe]])/3</f>
        <v>25</v>
      </c>
    </row>
    <row r="9" spans="1:48" x14ac:dyDescent="0.3">
      <c r="A9" t="s">
        <v>246</v>
      </c>
      <c r="B9" t="s">
        <v>247</v>
      </c>
      <c r="C9" t="s">
        <v>3074</v>
      </c>
      <c r="D9" t="s">
        <v>248</v>
      </c>
      <c r="E9">
        <v>104676.42497401799</v>
      </c>
      <c r="F9">
        <v>76.77</v>
      </c>
      <c r="G9">
        <v>258.66169506807603</v>
      </c>
      <c r="H9">
        <f>(Table2[[#This Row],[1Y Return vs Nifty]]-AVERAGE(Table2[1Y Return vs Nifty]))/_xlfn.STDEV.P(Table2[1Y Return vs Nifty])</f>
        <v>3.4839745898431396</v>
      </c>
      <c r="I9">
        <v>48.755345007014803</v>
      </c>
      <c r="J9">
        <f>(Table2[[#This Row],[1M Return vs Nifty]]-AVERAGE(Table2[1M Return vs Nifty]))/_xlfn.STDEV.P(Table2[1M Return vs Nifty])</f>
        <v>4.7013018612568906</v>
      </c>
      <c r="K9">
        <v>56.162044945265201</v>
      </c>
      <c r="L9">
        <f>(Table2[[#This Row],[6M Return vs Nifty]]-AVERAGE(Table2[6M Return vs Nifty]))/_xlfn.STDEV.P(Table2[6M Return vs Nifty])</f>
        <v>1.6770021854963948</v>
      </c>
      <c r="M9">
        <v>17.7197376720632</v>
      </c>
      <c r="N9">
        <f>(Table2[[#This Row],[1W Return vs Nifty]]-AVERAGE(Table2[1W Return vs Nifty]))/_xlfn.STDEV.P(Table2[1W Return vs Nifty])</f>
        <v>3.1427196719254824</v>
      </c>
      <c r="O9">
        <v>68.680000000000007</v>
      </c>
      <c r="P9">
        <v>60.272882476285702</v>
      </c>
      <c r="Q9">
        <v>45.384419787238102</v>
      </c>
      <c r="R9">
        <v>66.036994324373595</v>
      </c>
      <c r="S9" s="1">
        <f>(Table2[[#This Row],[Close Price]]-Table2[[#This Row],[20D EMA]])/Table2[[#This Row],[20D EMA]]</f>
        <v>0.11779266161910291</v>
      </c>
      <c r="T9" s="1">
        <f>(Table2[[#This Row],[Close Price]]-Table2[[#This Row],[50D EMA]])/Table2[[#This Row],[50D EMA]]</f>
        <v>0.27370712741679587</v>
      </c>
      <c r="U9" s="1">
        <f>(Table2[[#This Row],[Close Price]]-Table2[[#This Row],[200D EMA]])/Table2[[#This Row],[200D EMA]]</f>
        <v>0.6915496630759479</v>
      </c>
      <c r="V9">
        <v>1.83334910313523</v>
      </c>
      <c r="W9">
        <v>76.75</v>
      </c>
      <c r="X9">
        <v>82.41</v>
      </c>
      <c r="Y9">
        <v>74.650000000000006</v>
      </c>
      <c r="Z9">
        <v>84.29</v>
      </c>
      <c r="AA9">
        <v>65.599999999999994</v>
      </c>
      <c r="AB9">
        <v>84.29</v>
      </c>
      <c r="AC9" s="1">
        <f>(Table2[[#This Row],[Close Price]]/Table2[[#This Row],[Day Low]])-1</f>
        <v>2.6058631921821451E-4</v>
      </c>
      <c r="AD9" s="1">
        <f>(Table2[[#This Row],[Day High]]/Table2[[#This Row],[Close Price]])-1</f>
        <v>7.3466197733489613E-2</v>
      </c>
      <c r="AE9" s="1">
        <f>(Table2[[#This Row],[Close Price]]/Table2[[#This Row],[Current Week Low]])-1</f>
        <v>2.8399196249162539E-2</v>
      </c>
      <c r="AF9" s="1">
        <f>(Table2[[#This Row],[Current Week High]]/Table2[[#This Row],[Close Price]])-1</f>
        <v>9.7954930311319632E-2</v>
      </c>
      <c r="AG9" s="1">
        <f>(Table2[[#This Row],[Close Price]]/Table2[[#This Row],[Current Month Low]])-1</f>
        <v>0.17027439024390256</v>
      </c>
      <c r="AH9" s="1">
        <f>(Table2[[#This Row],[Current Month High]]/Table2[[#This Row],[Close Price]])-1</f>
        <v>9.7954930311319632E-2</v>
      </c>
      <c r="AI9">
        <v>9.7954930311319597</v>
      </c>
      <c r="AJ9">
        <v>297.77202072538802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0.66</v>
      </c>
      <c r="AM9" t="s">
        <v>3108</v>
      </c>
      <c r="AN9">
        <v>18.14</v>
      </c>
      <c r="AO9" t="s">
        <v>3108</v>
      </c>
      <c r="AP9">
        <v>0.227976104321781</v>
      </c>
      <c r="AQ9">
        <f>(Table2[[#This Row],[Sharpe Ratio]]-AVERAGE(Table2[Sharpe Ratio]))/_xlfn.STDEV.P(Table2[Sharpe Ratio])</f>
        <v>1.8720161209471162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14.877014429469023</v>
      </c>
      <c r="AS9">
        <f>_xlfn.RANK.AVG(Table2[[#This Row],[1Y Return vs Nifty Z-Score]],Table2[1Y Return vs Nifty Z-Score])</f>
        <v>9</v>
      </c>
      <c r="AT9">
        <f>_xlfn.RANK.AVG(Table2[[#This Row],[6M Return vs Nifty Z-Score]],Table2[6M Return vs Nifty Z-Score])</f>
        <v>48</v>
      </c>
      <c r="AU9">
        <f>_xlfn.RANK.AVG(Table2[[#This Row],[Sharpe Ratio Z-Score]],Table2[Sharpe Ratio Z-Score])</f>
        <v>24</v>
      </c>
      <c r="AV9">
        <f>(Table2[[#This Row],[Rank 1Y]]+Table2[[#This Row],[Rank 6M]]+Table2[[#This Row],[Rank Sharpe]])/3</f>
        <v>27</v>
      </c>
    </row>
    <row r="10" spans="1:48" x14ac:dyDescent="0.3">
      <c r="A10" t="s">
        <v>829</v>
      </c>
      <c r="B10" t="s">
        <v>830</v>
      </c>
      <c r="C10" t="s">
        <v>3066</v>
      </c>
      <c r="D10" t="s">
        <v>46</v>
      </c>
      <c r="E10">
        <v>18245.658666989999</v>
      </c>
      <c r="F10">
        <v>1568.85</v>
      </c>
      <c r="G10">
        <v>214.430556777806</v>
      </c>
      <c r="H10">
        <f>(Table2[[#This Row],[1Y Return vs Nifty]]-AVERAGE(Table2[1Y Return vs Nifty]))/_xlfn.STDEV.P(Table2[1Y Return vs Nifty])</f>
        <v>2.8031485346739418</v>
      </c>
      <c r="I10">
        <v>14.697614117983299</v>
      </c>
      <c r="J10">
        <f>(Table2[[#This Row],[1M Return vs Nifty]]-AVERAGE(Table2[1M Return vs Nifty]))/_xlfn.STDEV.P(Table2[1M Return vs Nifty])</f>
        <v>1.454087799573492</v>
      </c>
      <c r="K10">
        <v>91.636366324564193</v>
      </c>
      <c r="L10">
        <f>(Table2[[#This Row],[6M Return vs Nifty]]-AVERAGE(Table2[6M Return vs Nifty]))/_xlfn.STDEV.P(Table2[6M Return vs Nifty])</f>
        <v>2.8818120996876364</v>
      </c>
      <c r="M10">
        <v>4.1556528148730303</v>
      </c>
      <c r="N10">
        <f>(Table2[[#This Row],[1W Return vs Nifty]]-AVERAGE(Table2[1W Return vs Nifty]))/_xlfn.STDEV.P(Table2[1W Return vs Nifty])</f>
        <v>0.6636330262800485</v>
      </c>
      <c r="O10">
        <v>1611</v>
      </c>
      <c r="P10">
        <v>1496.1337424896601</v>
      </c>
      <c r="Q10">
        <v>1069.11772408923</v>
      </c>
      <c r="R10">
        <v>40.535488045126598</v>
      </c>
      <c r="S10" s="1">
        <f>(Table2[[#This Row],[Close Price]]-Table2[[#This Row],[20D EMA]])/Table2[[#This Row],[20D EMA]]</f>
        <v>-2.6163873370577337E-2</v>
      </c>
      <c r="T10" s="1">
        <f>(Table2[[#This Row],[Close Price]]-Table2[[#This Row],[50D EMA]])/Table2[[#This Row],[50D EMA]]</f>
        <v>4.8602778912890103E-2</v>
      </c>
      <c r="U10" s="1">
        <f>(Table2[[#This Row],[Close Price]]-Table2[[#This Row],[200D EMA]])/Table2[[#This Row],[200D EMA]]</f>
        <v>0.46742492865927043</v>
      </c>
      <c r="V10">
        <v>0.57562265344179098</v>
      </c>
      <c r="W10">
        <v>1551</v>
      </c>
      <c r="X10">
        <v>1691</v>
      </c>
      <c r="Y10">
        <v>1551</v>
      </c>
      <c r="Z10">
        <v>1745</v>
      </c>
      <c r="AA10">
        <v>1550</v>
      </c>
      <c r="AB10">
        <v>1777</v>
      </c>
      <c r="AC10" s="1">
        <f>(Table2[[#This Row],[Close Price]]/Table2[[#This Row],[Day Low]])-1</f>
        <v>1.1508704061895525E-2</v>
      </c>
      <c r="AD10" s="1">
        <f>(Table2[[#This Row],[Day High]]/Table2[[#This Row],[Close Price]])-1</f>
        <v>7.7859578672275997E-2</v>
      </c>
      <c r="AE10" s="1">
        <f>(Table2[[#This Row],[Close Price]]/Table2[[#This Row],[Current Week Low]])-1</f>
        <v>1.1508704061895525E-2</v>
      </c>
      <c r="AF10" s="1">
        <f>(Table2[[#This Row],[Current Week High]]/Table2[[#This Row],[Close Price]])-1</f>
        <v>0.11227969531822679</v>
      </c>
      <c r="AG10" s="1">
        <f>(Table2[[#This Row],[Close Price]]/Table2[[#This Row],[Current Month Low]])-1</f>
        <v>1.2161290322580509E-2</v>
      </c>
      <c r="AH10" s="1">
        <f>(Table2[[#This Row],[Current Month High]]/Table2[[#This Row],[Close Price]])-1</f>
        <v>0.13267680147879024</v>
      </c>
      <c r="AI10">
        <v>13.267680147879</v>
      </c>
      <c r="AJ10">
        <v>256.55681818181802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0.46</v>
      </c>
      <c r="AM10" t="s">
        <v>3108</v>
      </c>
      <c r="AN10">
        <v>-4.93</v>
      </c>
      <c r="AO10" t="s">
        <v>3107</v>
      </c>
      <c r="AP10">
        <v>0.186856545986119</v>
      </c>
      <c r="AQ10">
        <f>(Table2[[#This Row],[Sharpe Ratio]]-AVERAGE(Table2[Sharpe Ratio]))/_xlfn.STDEV.P(Table2[Sharpe Ratio])</f>
        <v>1.4036666758386498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9.2063481360537693</v>
      </c>
      <c r="AS10">
        <f>_xlfn.RANK.AVG(Table2[[#This Row],[1Y Return vs Nifty Z-Score]],Table2[1Y Return vs Nifty Z-Score])</f>
        <v>14</v>
      </c>
      <c r="AT10">
        <f>_xlfn.RANK.AVG(Table2[[#This Row],[6M Return vs Nifty Z-Score]],Table2[6M Return vs Nifty Z-Score])</f>
        <v>10</v>
      </c>
      <c r="AU10">
        <f>_xlfn.RANK.AVG(Table2[[#This Row],[Sharpe Ratio Z-Score]],Table2[Sharpe Ratio Z-Score])</f>
        <v>62</v>
      </c>
      <c r="AV10">
        <f>(Table2[[#This Row],[Rank 1Y]]+Table2[[#This Row],[Rank 6M]]+Table2[[#This Row],[Rank Sharpe]])/3</f>
        <v>28.666666666666668</v>
      </c>
    </row>
    <row r="11" spans="1:48" x14ac:dyDescent="0.3">
      <c r="A11" t="s">
        <v>1054</v>
      </c>
      <c r="B11" t="s">
        <v>1055</v>
      </c>
      <c r="C11" t="s">
        <v>3069</v>
      </c>
      <c r="D11" t="s">
        <v>101</v>
      </c>
      <c r="E11">
        <v>12083.04594752</v>
      </c>
      <c r="F11">
        <v>1002.2</v>
      </c>
      <c r="G11">
        <v>234.38056820964999</v>
      </c>
      <c r="H11">
        <f>(Table2[[#This Row],[1Y Return vs Nifty]]-AVERAGE(Table2[1Y Return vs Nifty]))/_xlfn.STDEV.P(Table2[1Y Return vs Nifty])</f>
        <v>3.1102283003943421</v>
      </c>
      <c r="I11">
        <v>12.403798975959299</v>
      </c>
      <c r="J11">
        <f>(Table2[[#This Row],[1M Return vs Nifty]]-AVERAGE(Table2[1M Return vs Nifty]))/_xlfn.STDEV.P(Table2[1M Return vs Nifty])</f>
        <v>1.2353853614001529</v>
      </c>
      <c r="K11">
        <v>39.208380087533499</v>
      </c>
      <c r="L11">
        <f>(Table2[[#This Row],[6M Return vs Nifty]]-AVERAGE(Table2[6M Return vs Nifty]))/_xlfn.STDEV.P(Table2[6M Return vs Nifty])</f>
        <v>1.1012069987732362</v>
      </c>
      <c r="M11">
        <v>11.804240149259099</v>
      </c>
      <c r="N11">
        <f>(Table2[[#This Row],[1W Return vs Nifty]]-AVERAGE(Table2[1W Return vs Nifty]))/_xlfn.STDEV.P(Table2[1W Return vs Nifty])</f>
        <v>2.0615534107634903</v>
      </c>
      <c r="O11">
        <v>988.68</v>
      </c>
      <c r="P11">
        <v>951.89021461787502</v>
      </c>
      <c r="Q11">
        <v>754.55898833612298</v>
      </c>
      <c r="R11">
        <v>50.2107002267282</v>
      </c>
      <c r="S11" s="1">
        <f>(Table2[[#This Row],[Close Price]]-Table2[[#This Row],[20D EMA]])/Table2[[#This Row],[20D EMA]]</f>
        <v>1.3674798721527791E-2</v>
      </c>
      <c r="T11" s="1">
        <f>(Table2[[#This Row],[Close Price]]-Table2[[#This Row],[50D EMA]])/Table2[[#This Row],[50D EMA]]</f>
        <v>5.2852508208965351E-2</v>
      </c>
      <c r="U11" s="1">
        <f>(Table2[[#This Row],[Close Price]]-Table2[[#This Row],[200D EMA]])/Table2[[#This Row],[200D EMA]]</f>
        <v>0.32819304453578896</v>
      </c>
      <c r="V11">
        <v>0.887586613694062</v>
      </c>
      <c r="W11">
        <v>991.7</v>
      </c>
      <c r="X11">
        <v>1030</v>
      </c>
      <c r="Y11">
        <v>991.7</v>
      </c>
      <c r="Z11">
        <v>1118</v>
      </c>
      <c r="AA11">
        <v>924</v>
      </c>
      <c r="AB11">
        <v>1118</v>
      </c>
      <c r="AC11" s="1">
        <f>(Table2[[#This Row],[Close Price]]/Table2[[#This Row],[Day Low]])-1</f>
        <v>1.0587879399011735E-2</v>
      </c>
      <c r="AD11" s="1">
        <f>(Table2[[#This Row],[Day High]]/Table2[[#This Row],[Close Price]])-1</f>
        <v>2.7738974256635407E-2</v>
      </c>
      <c r="AE11" s="1">
        <f>(Table2[[#This Row],[Close Price]]/Table2[[#This Row],[Current Week Low]])-1</f>
        <v>1.0587879399011735E-2</v>
      </c>
      <c r="AF11" s="1">
        <f>(Table2[[#This Row],[Current Week High]]/Table2[[#This Row],[Close Price]])-1</f>
        <v>0.11554579924166819</v>
      </c>
      <c r="AG11" s="1">
        <f>(Table2[[#This Row],[Close Price]]/Table2[[#This Row],[Current Month Low]])-1</f>
        <v>8.4632034632034614E-2</v>
      </c>
      <c r="AH11" s="1">
        <f>(Table2[[#This Row],[Current Month High]]/Table2[[#This Row],[Close Price]])-1</f>
        <v>0.11554579924166819</v>
      </c>
      <c r="AI11">
        <v>11.5545799241668</v>
      </c>
      <c r="AJ11">
        <v>292.50652741514301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7.0000000000000007E-2</v>
      </c>
      <c r="AM11" t="s">
        <v>3108</v>
      </c>
      <c r="AN11">
        <v>6.62</v>
      </c>
      <c r="AO11" t="s">
        <v>3108</v>
      </c>
      <c r="AP11">
        <v>0.30768761807533002</v>
      </c>
      <c r="AQ11">
        <f>(Table2[[#This Row],[Sharpe Ratio]]-AVERAGE(Table2[Sharpe Ratio]))/_xlfn.STDEV.P(Table2[Sharpe Ratio])</f>
        <v>2.7799257568065245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10.288299828137747</v>
      </c>
      <c r="AS11">
        <f>_xlfn.RANK.AVG(Table2[[#This Row],[1Y Return vs Nifty Z-Score]],Table2[1Y Return vs Nifty Z-Score])</f>
        <v>11</v>
      </c>
      <c r="AT11">
        <f>_xlfn.RANK.AVG(Table2[[#This Row],[6M Return vs Nifty Z-Score]],Table2[6M Return vs Nifty Z-Score])</f>
        <v>93</v>
      </c>
      <c r="AU11">
        <f>_xlfn.RANK.AVG(Table2[[#This Row],[Sharpe Ratio Z-Score]],Table2[Sharpe Ratio Z-Score])</f>
        <v>2</v>
      </c>
      <c r="AV11">
        <f>(Table2[[#This Row],[Rank 1Y]]+Table2[[#This Row],[Rank 6M]]+Table2[[#This Row],[Rank Sharpe]])/3</f>
        <v>35.333333333333336</v>
      </c>
    </row>
    <row r="12" spans="1:48" x14ac:dyDescent="0.3">
      <c r="A12" t="s">
        <v>242</v>
      </c>
      <c r="B12" t="s">
        <v>243</v>
      </c>
      <c r="C12" t="s">
        <v>3061</v>
      </c>
      <c r="D12" t="s">
        <v>54</v>
      </c>
      <c r="E12">
        <v>107177.18734899</v>
      </c>
      <c r="F12">
        <v>658.9</v>
      </c>
      <c r="G12">
        <v>229.572399334794</v>
      </c>
      <c r="H12">
        <f>(Table2[[#This Row],[1Y Return vs Nifty]]-AVERAGE(Table2[1Y Return vs Nifty]))/_xlfn.STDEV.P(Table2[1Y Return vs Nifty])</f>
        <v>3.036218750240494</v>
      </c>
      <c r="I12">
        <v>15.6215063926361</v>
      </c>
      <c r="J12">
        <f>(Table2[[#This Row],[1M Return vs Nifty]]-AVERAGE(Table2[1M Return vs Nifty]))/_xlfn.STDEV.P(Table2[1M Return vs Nifty])</f>
        <v>1.5421757580904063</v>
      </c>
      <c r="K12">
        <v>87.617360759230095</v>
      </c>
      <c r="L12">
        <f>(Table2[[#This Row],[6M Return vs Nifty]]-AVERAGE(Table2[6M Return vs Nifty]))/_xlfn.STDEV.P(Table2[6M Return vs Nifty])</f>
        <v>2.7453151192794385</v>
      </c>
      <c r="M12">
        <v>17.132781150324099</v>
      </c>
      <c r="N12">
        <f>(Table2[[#This Row],[1W Return vs Nifty]]-AVERAGE(Table2[1W Return vs Nifty]))/_xlfn.STDEV.P(Table2[1W Return vs Nifty])</f>
        <v>3.035442543395388</v>
      </c>
      <c r="O12">
        <v>602.80999999999995</v>
      </c>
      <c r="P12">
        <v>544.50384605536203</v>
      </c>
      <c r="Q12">
        <v>403.183778235754</v>
      </c>
      <c r="R12">
        <v>64.963115669798796</v>
      </c>
      <c r="S12" s="1">
        <f>(Table2[[#This Row],[Close Price]]-Table2[[#This Row],[20D EMA]])/Table2[[#This Row],[20D EMA]]</f>
        <v>9.3047560591231135E-2</v>
      </c>
      <c r="T12" s="1">
        <f>(Table2[[#This Row],[Close Price]]-Table2[[#This Row],[50D EMA]])/Table2[[#This Row],[50D EMA]]</f>
        <v>0.21009246265821013</v>
      </c>
      <c r="U12" s="1">
        <f>(Table2[[#This Row],[Close Price]]-Table2[[#This Row],[200D EMA]])/Table2[[#This Row],[200D EMA]]</f>
        <v>0.63424233703847277</v>
      </c>
      <c r="V12">
        <v>1.5724575517389801</v>
      </c>
      <c r="W12">
        <v>645.20000000000005</v>
      </c>
      <c r="X12">
        <v>714.3</v>
      </c>
      <c r="Y12">
        <v>630.54999999999995</v>
      </c>
      <c r="Z12">
        <v>714.3</v>
      </c>
      <c r="AA12">
        <v>568.29999999999995</v>
      </c>
      <c r="AB12">
        <v>714.3</v>
      </c>
      <c r="AC12" s="1">
        <f>(Table2[[#This Row],[Close Price]]/Table2[[#This Row],[Day Low]])-1</f>
        <v>2.1233725976441242E-2</v>
      </c>
      <c r="AD12" s="1">
        <f>(Table2[[#This Row],[Day High]]/Table2[[#This Row],[Close Price]])-1</f>
        <v>8.4079526483533229E-2</v>
      </c>
      <c r="AE12" s="1">
        <f>(Table2[[#This Row],[Close Price]]/Table2[[#This Row],[Current Week Low]])-1</f>
        <v>4.4960748552850704E-2</v>
      </c>
      <c r="AF12" s="1">
        <f>(Table2[[#This Row],[Current Week High]]/Table2[[#This Row],[Close Price]])-1</f>
        <v>8.4079526483533229E-2</v>
      </c>
      <c r="AG12" s="1">
        <f>(Table2[[#This Row],[Close Price]]/Table2[[#This Row],[Current Month Low]])-1</f>
        <v>0.15942284004926988</v>
      </c>
      <c r="AH12" s="1">
        <f>(Table2[[#This Row],[Current Month High]]/Table2[[#This Row],[Close Price]])-1</f>
        <v>8.4079526483533229E-2</v>
      </c>
      <c r="AI12">
        <v>8.4079526483533193</v>
      </c>
      <c r="AJ12">
        <v>265.37892791127501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0.44</v>
      </c>
      <c r="AM12" t="s">
        <v>3108</v>
      </c>
      <c r="AN12">
        <v>13.53</v>
      </c>
      <c r="AO12" t="s">
        <v>3108</v>
      </c>
      <c r="AP12">
        <v>0.17403852614752999</v>
      </c>
      <c r="AQ12">
        <f>(Table2[[#This Row],[Sharpe Ratio]]-AVERAGE(Table2[Sharpe Ratio]))/_xlfn.STDEV.P(Table2[Sharpe Ratio])</f>
        <v>1.257670154431805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11.616822325437532</v>
      </c>
      <c r="AS12">
        <f>_xlfn.RANK.AVG(Table2[[#This Row],[1Y Return vs Nifty Z-Score]],Table2[1Y Return vs Nifty Z-Score])</f>
        <v>12</v>
      </c>
      <c r="AT12">
        <f>_xlfn.RANK.AVG(Table2[[#This Row],[6M Return vs Nifty Z-Score]],Table2[6M Return vs Nifty Z-Score])</f>
        <v>13</v>
      </c>
      <c r="AU12">
        <f>_xlfn.RANK.AVG(Table2[[#This Row],[Sharpe Ratio Z-Score]],Table2[Sharpe Ratio Z-Score])</f>
        <v>83</v>
      </c>
      <c r="AV12">
        <f>(Table2[[#This Row],[Rank 1Y]]+Table2[[#This Row],[Rank 6M]]+Table2[[#This Row],[Rank Sharpe]])/3</f>
        <v>36</v>
      </c>
    </row>
    <row r="13" spans="1:48" x14ac:dyDescent="0.3">
      <c r="A13" t="s">
        <v>1201</v>
      </c>
      <c r="B13" t="s">
        <v>1202</v>
      </c>
      <c r="C13" t="s">
        <v>3066</v>
      </c>
      <c r="D13" t="s">
        <v>46</v>
      </c>
      <c r="E13">
        <v>9535.0698499199898</v>
      </c>
      <c r="F13">
        <v>555.04999999999995</v>
      </c>
      <c r="G13">
        <v>145.34153505044199</v>
      </c>
      <c r="H13">
        <f>(Table2[[#This Row],[1Y Return vs Nifty]]-AVERAGE(Table2[1Y Return vs Nifty]))/_xlfn.STDEV.P(Table2[1Y Return vs Nifty])</f>
        <v>1.7396984871202812</v>
      </c>
      <c r="I13">
        <v>14.334642686831</v>
      </c>
      <c r="J13">
        <f>(Table2[[#This Row],[1M Return vs Nifty]]-AVERAGE(Table2[1M Return vs Nifty]))/_xlfn.STDEV.P(Table2[1M Return vs Nifty])</f>
        <v>1.4194805047109125</v>
      </c>
      <c r="K13">
        <v>52.822072317374896</v>
      </c>
      <c r="L13">
        <f>(Table2[[#This Row],[6M Return vs Nifty]]-AVERAGE(Table2[6M Return vs Nifty]))/_xlfn.STDEV.P(Table2[6M Return vs Nifty])</f>
        <v>1.5635671153174955</v>
      </c>
      <c r="M13">
        <v>11.5963741386033</v>
      </c>
      <c r="N13">
        <f>(Table2[[#This Row],[1W Return vs Nifty]]-AVERAGE(Table2[1W Return vs Nifty]))/_xlfn.STDEV.P(Table2[1W Return vs Nifty])</f>
        <v>2.023562064017586</v>
      </c>
      <c r="O13">
        <v>518.44000000000005</v>
      </c>
      <c r="P13">
        <v>489.39805661116498</v>
      </c>
      <c r="Q13">
        <v>377.45240640209403</v>
      </c>
      <c r="R13">
        <v>63.379586473377998</v>
      </c>
      <c r="S13" s="1">
        <f>(Table2[[#This Row],[Close Price]]-Table2[[#This Row],[20D EMA]])/Table2[[#This Row],[20D EMA]]</f>
        <v>7.0615693233546592E-2</v>
      </c>
      <c r="T13" s="1">
        <f>(Table2[[#This Row],[Close Price]]-Table2[[#This Row],[50D EMA]])/Table2[[#This Row],[50D EMA]]</f>
        <v>0.13414835327185731</v>
      </c>
      <c r="U13" s="1">
        <f>(Table2[[#This Row],[Close Price]]-Table2[[#This Row],[200D EMA]])/Table2[[#This Row],[200D EMA]]</f>
        <v>0.47051652231013741</v>
      </c>
      <c r="V13">
        <v>1.63781021660876</v>
      </c>
      <c r="W13">
        <v>529.29999999999995</v>
      </c>
      <c r="X13">
        <v>564.85</v>
      </c>
      <c r="Y13">
        <v>529.29999999999995</v>
      </c>
      <c r="Z13">
        <v>569.15</v>
      </c>
      <c r="AA13">
        <v>463</v>
      </c>
      <c r="AB13">
        <v>582.70000000000005</v>
      </c>
      <c r="AC13" s="1">
        <f>(Table2[[#This Row],[Close Price]]/Table2[[#This Row],[Day Low]])-1</f>
        <v>4.8649159266956454E-2</v>
      </c>
      <c r="AD13" s="1">
        <f>(Table2[[#This Row],[Day High]]/Table2[[#This Row],[Close Price]])-1</f>
        <v>1.7656067020989319E-2</v>
      </c>
      <c r="AE13" s="1">
        <f>(Table2[[#This Row],[Close Price]]/Table2[[#This Row],[Current Week Low]])-1</f>
        <v>4.8649159266956454E-2</v>
      </c>
      <c r="AF13" s="1">
        <f>(Table2[[#This Row],[Current Week High]]/Table2[[#This Row],[Close Price]])-1</f>
        <v>2.5403116836321127E-2</v>
      </c>
      <c r="AG13" s="1">
        <f>(Table2[[#This Row],[Close Price]]/Table2[[#This Row],[Current Month Low]])-1</f>
        <v>0.19881209503239727</v>
      </c>
      <c r="AH13" s="1">
        <f>(Table2[[#This Row],[Current Month High]]/Table2[[#This Row],[Close Price]])-1</f>
        <v>4.9815331952076658E-2</v>
      </c>
      <c r="AI13">
        <v>6.28772182686245</v>
      </c>
      <c r="AJ13">
        <v>195.23936170212701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0.36</v>
      </c>
      <c r="AM13" t="s">
        <v>3108</v>
      </c>
      <c r="AN13">
        <v>8.85</v>
      </c>
      <c r="AO13" t="s">
        <v>3108</v>
      </c>
      <c r="AP13">
        <v>0.22800976795066999</v>
      </c>
      <c r="AQ13">
        <f>(Table2[[#This Row],[Sharpe Ratio]]-AVERAGE(Table2[Sharpe Ratio]))/_xlfn.STDEV.P(Table2[Sharpe Ratio])</f>
        <v>1.8723995477772832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8.6187077189435577</v>
      </c>
      <c r="AS13">
        <f>_xlfn.RANK.AVG(Table2[[#This Row],[1Y Return vs Nifty Z-Score]],Table2[1Y Return vs Nifty Z-Score])</f>
        <v>43</v>
      </c>
      <c r="AT13">
        <f>_xlfn.RANK.AVG(Table2[[#This Row],[6M Return vs Nifty Z-Score]],Table2[6M Return vs Nifty Z-Score])</f>
        <v>56</v>
      </c>
      <c r="AU13">
        <f>_xlfn.RANK.AVG(Table2[[#This Row],[Sharpe Ratio Z-Score]],Table2[Sharpe Ratio Z-Score])</f>
        <v>23</v>
      </c>
      <c r="AV13">
        <f>(Table2[[#This Row],[Rank 1Y]]+Table2[[#This Row],[Rank 6M]]+Table2[[#This Row],[Rank Sharpe]])/3</f>
        <v>40.666666666666664</v>
      </c>
    </row>
    <row r="14" spans="1:48" x14ac:dyDescent="0.3">
      <c r="A14" t="s">
        <v>1013</v>
      </c>
      <c r="B14" t="s">
        <v>1014</v>
      </c>
      <c r="C14" t="s">
        <v>3074</v>
      </c>
      <c r="D14" t="s">
        <v>153</v>
      </c>
      <c r="E14">
        <v>13204.005068799999</v>
      </c>
      <c r="F14">
        <v>13051.15</v>
      </c>
      <c r="G14">
        <v>118.359508032535</v>
      </c>
      <c r="H14">
        <f>(Table2[[#This Row],[1Y Return vs Nifty]]-AVERAGE(Table2[1Y Return vs Nifty]))/_xlfn.STDEV.P(Table2[1Y Return vs Nifty])</f>
        <v>1.3243786982757022</v>
      </c>
      <c r="I14">
        <v>8.1329844356236904</v>
      </c>
      <c r="J14">
        <f>(Table2[[#This Row],[1M Return vs Nifty]]-AVERAGE(Table2[1M Return vs Nifty]))/_xlfn.STDEV.P(Table2[1M Return vs Nifty])</f>
        <v>0.82818709339439855</v>
      </c>
      <c r="K14">
        <v>68.247070179022501</v>
      </c>
      <c r="L14">
        <f>(Table2[[#This Row],[6M Return vs Nifty]]-AVERAGE(Table2[6M Return vs Nifty]))/_xlfn.STDEV.P(Table2[6M Return vs Nifty])</f>
        <v>2.0874443771651743</v>
      </c>
      <c r="M14">
        <v>0.84649455380511496</v>
      </c>
      <c r="N14">
        <f>(Table2[[#This Row],[1W Return vs Nifty]]-AVERAGE(Table2[1W Return vs Nifty]))/_xlfn.STDEV.P(Table2[1W Return vs Nifty])</f>
        <v>5.8823329222450774E-2</v>
      </c>
      <c r="O14">
        <v>12936.44</v>
      </c>
      <c r="P14">
        <v>12203.679558944799</v>
      </c>
      <c r="Q14">
        <v>9392.8873670831999</v>
      </c>
      <c r="R14">
        <v>48.909049667764002</v>
      </c>
      <c r="S14" s="1">
        <f>(Table2[[#This Row],[Close Price]]-Table2[[#This Row],[20D EMA]])/Table2[[#This Row],[20D EMA]]</f>
        <v>8.8671999406327497E-3</v>
      </c>
      <c r="T14" s="1">
        <f>(Table2[[#This Row],[Close Price]]-Table2[[#This Row],[50D EMA]])/Table2[[#This Row],[50D EMA]]</f>
        <v>6.9443845764865161E-2</v>
      </c>
      <c r="U14" s="1">
        <f>(Table2[[#This Row],[Close Price]]-Table2[[#This Row],[200D EMA]])/Table2[[#This Row],[200D EMA]]</f>
        <v>0.38947157460196508</v>
      </c>
      <c r="V14">
        <v>0.72062603485885401</v>
      </c>
      <c r="W14">
        <v>12900.1</v>
      </c>
      <c r="X14">
        <v>13302</v>
      </c>
      <c r="Y14">
        <v>12900.1</v>
      </c>
      <c r="Z14">
        <v>13500</v>
      </c>
      <c r="AA14">
        <v>12900.1</v>
      </c>
      <c r="AB14">
        <v>13815</v>
      </c>
      <c r="AC14" s="1">
        <f>(Table2[[#This Row],[Close Price]]/Table2[[#This Row],[Day Low]])-1</f>
        <v>1.1709211556499399E-2</v>
      </c>
      <c r="AD14" s="1">
        <f>(Table2[[#This Row],[Day High]]/Table2[[#This Row],[Close Price]])-1</f>
        <v>1.9220528459177988E-2</v>
      </c>
      <c r="AE14" s="1">
        <f>(Table2[[#This Row],[Close Price]]/Table2[[#This Row],[Current Week Low]])-1</f>
        <v>1.1709211556499399E-2</v>
      </c>
      <c r="AF14" s="1">
        <f>(Table2[[#This Row],[Current Week High]]/Table2[[#This Row],[Close Price]])-1</f>
        <v>3.4391605337460662E-2</v>
      </c>
      <c r="AG14" s="1">
        <f>(Table2[[#This Row],[Close Price]]/Table2[[#This Row],[Current Month Low]])-1</f>
        <v>1.1709211556499399E-2</v>
      </c>
      <c r="AH14" s="1">
        <f>(Table2[[#This Row],[Current Month High]]/Table2[[#This Row],[Close Price]])-1</f>
        <v>5.8527409462001412E-2</v>
      </c>
      <c r="AI14">
        <v>11.6146852959317</v>
      </c>
      <c r="AJ14">
        <v>209.85268455977399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0.14000000000000001</v>
      </c>
      <c r="AM14" t="s">
        <v>3108</v>
      </c>
      <c r="AN14">
        <v>-7.92</v>
      </c>
      <c r="AO14" t="s">
        <v>3107</v>
      </c>
      <c r="AP14">
        <v>0.230561359907163</v>
      </c>
      <c r="AQ14">
        <f>(Table2[[#This Row],[Sharpe Ratio]]-AVERAGE(Table2[Sharpe Ratio]))/_xlfn.STDEV.P(Table2[Sharpe Ratio])</f>
        <v>1.9014620359297958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6.2002955339875214</v>
      </c>
      <c r="AS14">
        <f>_xlfn.RANK.AVG(Table2[[#This Row],[1Y Return vs Nifty Z-Score]],Table2[1Y Return vs Nifty Z-Score])</f>
        <v>72</v>
      </c>
      <c r="AT14">
        <f>_xlfn.RANK.AVG(Table2[[#This Row],[6M Return vs Nifty Z-Score]],Table2[6M Return vs Nifty Z-Score])</f>
        <v>30</v>
      </c>
      <c r="AU14">
        <f>_xlfn.RANK.AVG(Table2[[#This Row],[Sharpe Ratio Z-Score]],Table2[Sharpe Ratio Z-Score])</f>
        <v>20</v>
      </c>
      <c r="AV14">
        <f>(Table2[[#This Row],[Rank 1Y]]+Table2[[#This Row],[Rank 6M]]+Table2[[#This Row],[Rank Sharpe]])/3</f>
        <v>40.666666666666664</v>
      </c>
    </row>
    <row r="15" spans="1:48" x14ac:dyDescent="0.3">
      <c r="A15" t="s">
        <v>615</v>
      </c>
      <c r="B15" t="s">
        <v>616</v>
      </c>
      <c r="C15" t="s">
        <v>3063</v>
      </c>
      <c r="D15" t="s">
        <v>203</v>
      </c>
      <c r="E15">
        <v>29774.168796139998</v>
      </c>
      <c r="F15">
        <v>13446.1</v>
      </c>
      <c r="G15">
        <v>175.78971579794299</v>
      </c>
      <c r="H15">
        <f>(Table2[[#This Row],[1Y Return vs Nifty]]-AVERAGE(Table2[1Y Return vs Nifty]))/_xlfn.STDEV.P(Table2[1Y Return vs Nifty])</f>
        <v>2.2083709108177731</v>
      </c>
      <c r="I15">
        <v>6.21032372944623E-2</v>
      </c>
      <c r="J15">
        <f>(Table2[[#This Row],[1M Return vs Nifty]]-AVERAGE(Table2[1M Return vs Nifty]))/_xlfn.STDEV.P(Table2[1M Return vs Nifty])</f>
        <v>5.8673733776208825E-2</v>
      </c>
      <c r="K15">
        <v>53.174208343778503</v>
      </c>
      <c r="L15">
        <f>(Table2[[#This Row],[6M Return vs Nifty]]-AVERAGE(Table2[6M Return vs Nifty]))/_xlfn.STDEV.P(Table2[6M Return vs Nifty])</f>
        <v>1.5755266668820969</v>
      </c>
      <c r="M15">
        <v>2.42108153893553</v>
      </c>
      <c r="N15">
        <f>(Table2[[#This Row],[1W Return vs Nifty]]-AVERAGE(Table2[1W Return vs Nifty]))/_xlfn.STDEV.P(Table2[1W Return vs Nifty])</f>
        <v>0.34660813802764606</v>
      </c>
      <c r="O15">
        <v>13410.02</v>
      </c>
      <c r="P15">
        <v>12774.2111733812</v>
      </c>
      <c r="Q15">
        <v>9807.4062245818805</v>
      </c>
      <c r="R15">
        <v>49.313510142479998</v>
      </c>
      <c r="S15" s="1">
        <f>(Table2[[#This Row],[Close Price]]-Table2[[#This Row],[20D EMA]])/Table2[[#This Row],[20D EMA]]</f>
        <v>2.6905254429150684E-3</v>
      </c>
      <c r="T15" s="1">
        <f>(Table2[[#This Row],[Close Price]]-Table2[[#This Row],[50D EMA]])/Table2[[#This Row],[50D EMA]]</f>
        <v>5.2597285069067683E-2</v>
      </c>
      <c r="U15" s="1">
        <f>(Table2[[#This Row],[Close Price]]-Table2[[#This Row],[200D EMA]])/Table2[[#This Row],[200D EMA]]</f>
        <v>0.37101489344836924</v>
      </c>
      <c r="V15">
        <v>0.82190198824262095</v>
      </c>
      <c r="W15">
        <v>12985.05</v>
      </c>
      <c r="X15">
        <v>13541</v>
      </c>
      <c r="Y15">
        <v>12985.05</v>
      </c>
      <c r="Z15">
        <v>14055.05</v>
      </c>
      <c r="AA15">
        <v>12750</v>
      </c>
      <c r="AB15">
        <v>14055.05</v>
      </c>
      <c r="AC15" s="1">
        <f>(Table2[[#This Row],[Close Price]]/Table2[[#This Row],[Day Low]])-1</f>
        <v>3.5506216764664034E-2</v>
      </c>
      <c r="AD15" s="1">
        <f>(Table2[[#This Row],[Day High]]/Table2[[#This Row],[Close Price]])-1</f>
        <v>7.0578085839017035E-3</v>
      </c>
      <c r="AE15" s="1">
        <f>(Table2[[#This Row],[Close Price]]/Table2[[#This Row],[Current Week Low]])-1</f>
        <v>3.5506216764664034E-2</v>
      </c>
      <c r="AF15" s="1">
        <f>(Table2[[#This Row],[Current Week High]]/Table2[[#This Row],[Close Price]])-1</f>
        <v>4.5288224838428981E-2</v>
      </c>
      <c r="AG15" s="1">
        <f>(Table2[[#This Row],[Close Price]]/Table2[[#This Row],[Current Month Low]])-1</f>
        <v>5.4596078431372597E-2</v>
      </c>
      <c r="AH15" s="1">
        <f>(Table2[[#This Row],[Current Month High]]/Table2[[#This Row],[Close Price]])-1</f>
        <v>4.5288224838428981E-2</v>
      </c>
      <c r="AI15">
        <v>8.6248057057436593</v>
      </c>
      <c r="AJ15">
        <v>205.65264086130099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0.12</v>
      </c>
      <c r="AM15" t="s">
        <v>3108</v>
      </c>
      <c r="AN15">
        <v>-2.72</v>
      </c>
      <c r="AO15" t="s">
        <v>3107</v>
      </c>
      <c r="AP15">
        <v>0.19682307920778999</v>
      </c>
      <c r="AQ15">
        <f>(Table2[[#This Row],[Sharpe Ratio]]-AVERAGE(Table2[Sharpe Ratio]))/_xlfn.STDEV.P(Table2[Sharpe Ratio])</f>
        <v>1.517184925862664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5.7063643753663884</v>
      </c>
      <c r="AS15">
        <f>_xlfn.RANK.AVG(Table2[[#This Row],[1Y Return vs Nifty Z-Score]],Table2[1Y Return vs Nifty Z-Score])</f>
        <v>23</v>
      </c>
      <c r="AT15">
        <f>_xlfn.RANK.AVG(Table2[[#This Row],[6M Return vs Nifty Z-Score]],Table2[6M Return vs Nifty Z-Score])</f>
        <v>55</v>
      </c>
      <c r="AU15">
        <f>_xlfn.RANK.AVG(Table2[[#This Row],[Sharpe Ratio Z-Score]],Table2[Sharpe Ratio Z-Score])</f>
        <v>45</v>
      </c>
      <c r="AV15">
        <f>(Table2[[#This Row],[Rank 1Y]]+Table2[[#This Row],[Rank 6M]]+Table2[[#This Row],[Rank Sharpe]])/3</f>
        <v>41</v>
      </c>
    </row>
    <row r="16" spans="1:48" x14ac:dyDescent="0.3">
      <c r="A16" t="s">
        <v>345</v>
      </c>
      <c r="B16" t="s">
        <v>346</v>
      </c>
      <c r="C16" t="s">
        <v>3076</v>
      </c>
      <c r="D16" t="s">
        <v>141</v>
      </c>
      <c r="E16">
        <v>71654.020652499996</v>
      </c>
      <c r="F16">
        <v>1787.5</v>
      </c>
      <c r="G16">
        <v>198.626327873311</v>
      </c>
      <c r="H16">
        <f>(Table2[[#This Row],[1Y Return vs Nifty]]-AVERAGE(Table2[1Y Return vs Nifty]))/_xlfn.STDEV.P(Table2[1Y Return vs Nifty])</f>
        <v>2.5598825633253068</v>
      </c>
      <c r="I16">
        <v>2.7184235417637601</v>
      </c>
      <c r="J16">
        <f>(Table2[[#This Row],[1M Return vs Nifty]]-AVERAGE(Table2[1M Return vs Nifty]))/_xlfn.STDEV.P(Table2[1M Return vs Nifty])</f>
        <v>0.31193901070003849</v>
      </c>
      <c r="K16">
        <v>51.841227261734403</v>
      </c>
      <c r="L16">
        <f>(Table2[[#This Row],[6M Return vs Nifty]]-AVERAGE(Table2[6M Return vs Nifty]))/_xlfn.STDEV.P(Table2[6M Return vs Nifty])</f>
        <v>1.530254798087074</v>
      </c>
      <c r="M16">
        <v>6.72168329829546</v>
      </c>
      <c r="N16">
        <f>(Table2[[#This Row],[1W Return vs Nifty]]-AVERAGE(Table2[1W Return vs Nifty]))/_xlfn.STDEV.P(Table2[1W Return vs Nifty])</f>
        <v>1.1326224178053845</v>
      </c>
      <c r="O16">
        <v>1755.33</v>
      </c>
      <c r="P16">
        <v>1735.9089116750899</v>
      </c>
      <c r="Q16">
        <v>1384.3635275679201</v>
      </c>
      <c r="R16">
        <v>59.730231390516202</v>
      </c>
      <c r="S16" s="1">
        <f>(Table2[[#This Row],[Close Price]]-Table2[[#This Row],[20D EMA]])/Table2[[#This Row],[20D EMA]]</f>
        <v>1.8327038220733467E-2</v>
      </c>
      <c r="T16" s="1">
        <f>(Table2[[#This Row],[Close Price]]-Table2[[#This Row],[50D EMA]])/Table2[[#This Row],[50D EMA]]</f>
        <v>2.9719928262322535E-2</v>
      </c>
      <c r="U16" s="1">
        <f>(Table2[[#This Row],[Close Price]]-Table2[[#This Row],[200D EMA]])/Table2[[#This Row],[200D EMA]]</f>
        <v>0.29120708860361183</v>
      </c>
      <c r="V16">
        <v>0.94124797119964398</v>
      </c>
      <c r="W16">
        <v>1775.6</v>
      </c>
      <c r="X16">
        <v>1858.5</v>
      </c>
      <c r="Y16">
        <v>1693.2</v>
      </c>
      <c r="Z16">
        <v>1858.5</v>
      </c>
      <c r="AA16">
        <v>1592.35</v>
      </c>
      <c r="AB16">
        <v>1858.5</v>
      </c>
      <c r="AC16" s="1">
        <f>(Table2[[#This Row],[Close Price]]/Table2[[#This Row],[Day Low]])-1</f>
        <v>6.701959900878629E-3</v>
      </c>
      <c r="AD16" s="1">
        <f>(Table2[[#This Row],[Day High]]/Table2[[#This Row],[Close Price]])-1</f>
        <v>3.9720279720279805E-2</v>
      </c>
      <c r="AE16" s="1">
        <f>(Table2[[#This Row],[Close Price]]/Table2[[#This Row],[Current Week Low]])-1</f>
        <v>5.5693361682022102E-2</v>
      </c>
      <c r="AF16" s="1">
        <f>(Table2[[#This Row],[Current Week High]]/Table2[[#This Row],[Close Price]])-1</f>
        <v>3.9720279720279805E-2</v>
      </c>
      <c r="AG16" s="1">
        <f>(Table2[[#This Row],[Close Price]]/Table2[[#This Row],[Current Month Low]])-1</f>
        <v>0.12255471472980184</v>
      </c>
      <c r="AH16" s="1">
        <f>(Table2[[#This Row],[Current Month High]]/Table2[[#This Row],[Close Price]])-1</f>
        <v>3.9720279720279805E-2</v>
      </c>
      <c r="AI16">
        <v>16.072727272727199</v>
      </c>
      <c r="AJ16">
        <v>229.189686924493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0.12</v>
      </c>
      <c r="AM16" t="s">
        <v>3108</v>
      </c>
      <c r="AN16">
        <v>-4.9800000000000004</v>
      </c>
      <c r="AO16" t="s">
        <v>3107</v>
      </c>
      <c r="AP16">
        <v>0.190854060219731</v>
      </c>
      <c r="AQ16">
        <f>(Table2[[#This Row],[Sharpe Ratio]]-AVERAGE(Table2[Sharpe Ratio]))/_xlfn.STDEV.P(Table2[Sharpe Ratio])</f>
        <v>1.4491981369949731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6.9838969269127773</v>
      </c>
      <c r="AS16">
        <f>_xlfn.RANK.AVG(Table2[[#This Row],[1Y Return vs Nifty Z-Score]],Table2[1Y Return vs Nifty Z-Score])</f>
        <v>19</v>
      </c>
      <c r="AT16">
        <f>_xlfn.RANK.AVG(Table2[[#This Row],[6M Return vs Nifty Z-Score]],Table2[6M Return vs Nifty Z-Score])</f>
        <v>58</v>
      </c>
      <c r="AU16">
        <f>_xlfn.RANK.AVG(Table2[[#This Row],[Sharpe Ratio Z-Score]],Table2[Sharpe Ratio Z-Score])</f>
        <v>56</v>
      </c>
      <c r="AV16">
        <f>(Table2[[#This Row],[Rank 1Y]]+Table2[[#This Row],[Rank 6M]]+Table2[[#This Row],[Rank Sharpe]])/3</f>
        <v>44.333333333333336</v>
      </c>
    </row>
    <row r="17" spans="1:48" x14ac:dyDescent="0.3">
      <c r="A17" t="s">
        <v>391</v>
      </c>
      <c r="B17" t="s">
        <v>392</v>
      </c>
      <c r="C17" t="s">
        <v>3075</v>
      </c>
      <c r="D17" t="s">
        <v>95</v>
      </c>
      <c r="E17">
        <v>58600.677810280002</v>
      </c>
      <c r="F17">
        <v>568.6</v>
      </c>
      <c r="G17">
        <v>148.08693465111099</v>
      </c>
      <c r="H17">
        <f>(Table2[[#This Row],[1Y Return vs Nifty]]-AVERAGE(Table2[1Y Return vs Nifty]))/_xlfn.STDEV.P(Table2[1Y Return vs Nifty])</f>
        <v>1.7819569424130255</v>
      </c>
      <c r="I17">
        <v>11.4105274611367</v>
      </c>
      <c r="J17">
        <f>(Table2[[#This Row],[1M Return vs Nifty]]-AVERAGE(Table2[1M Return vs Nifty]))/_xlfn.STDEV.P(Table2[1M Return vs Nifty])</f>
        <v>1.1406824805620093</v>
      </c>
      <c r="K17">
        <v>45.553525811531401</v>
      </c>
      <c r="L17">
        <f>(Table2[[#This Row],[6M Return vs Nifty]]-AVERAGE(Table2[6M Return vs Nifty]))/_xlfn.STDEV.P(Table2[6M Return vs Nifty])</f>
        <v>1.3167063847522416</v>
      </c>
      <c r="M17">
        <v>3.0174459214880001</v>
      </c>
      <c r="N17">
        <f>(Table2[[#This Row],[1W Return vs Nifty]]-AVERAGE(Table2[1W Return vs Nifty]))/_xlfn.STDEV.P(Table2[1W Return vs Nifty])</f>
        <v>0.45560472661362128</v>
      </c>
      <c r="O17">
        <v>544.74</v>
      </c>
      <c r="P17">
        <v>507.15847150066401</v>
      </c>
      <c r="Q17">
        <v>401.29565238306901</v>
      </c>
      <c r="R17">
        <v>67.686744339372893</v>
      </c>
      <c r="S17" s="1">
        <f>(Table2[[#This Row],[Close Price]]-Table2[[#This Row],[20D EMA]])/Table2[[#This Row],[20D EMA]]</f>
        <v>4.3800712266402343E-2</v>
      </c>
      <c r="T17" s="1">
        <f>(Table2[[#This Row],[Close Price]]-Table2[[#This Row],[50D EMA]])/Table2[[#This Row],[50D EMA]]</f>
        <v>0.12114857968857881</v>
      </c>
      <c r="U17" s="1">
        <f>(Table2[[#This Row],[Close Price]]-Table2[[#This Row],[200D EMA]])/Table2[[#This Row],[200D EMA]]</f>
        <v>0.41691044152460827</v>
      </c>
      <c r="V17">
        <v>0.73971986749323804</v>
      </c>
      <c r="W17">
        <v>550</v>
      </c>
      <c r="X17">
        <v>570.1</v>
      </c>
      <c r="Y17">
        <v>528.70000000000005</v>
      </c>
      <c r="Z17">
        <v>572</v>
      </c>
      <c r="AA17">
        <v>515.95000000000005</v>
      </c>
      <c r="AB17">
        <v>593</v>
      </c>
      <c r="AC17" s="1">
        <f>(Table2[[#This Row],[Close Price]]/Table2[[#This Row],[Day Low]])-1</f>
        <v>3.3818181818181969E-2</v>
      </c>
      <c r="AD17" s="1">
        <f>(Table2[[#This Row],[Day High]]/Table2[[#This Row],[Close Price]])-1</f>
        <v>2.6380583890257547E-3</v>
      </c>
      <c r="AE17" s="1">
        <f>(Table2[[#This Row],[Close Price]]/Table2[[#This Row],[Current Week Low]])-1</f>
        <v>7.5468129373936099E-2</v>
      </c>
      <c r="AF17" s="1">
        <f>(Table2[[#This Row],[Current Week High]]/Table2[[#This Row],[Close Price]])-1</f>
        <v>5.9795990151247924E-3</v>
      </c>
      <c r="AG17" s="1">
        <f>(Table2[[#This Row],[Close Price]]/Table2[[#This Row],[Current Month Low]])-1</f>
        <v>0.10204477178021132</v>
      </c>
      <c r="AH17" s="1">
        <f>(Table2[[#This Row],[Current Month High]]/Table2[[#This Row],[Close Price]])-1</f>
        <v>4.2912416461484248E-2</v>
      </c>
      <c r="AI17">
        <v>11.4315863524445</v>
      </c>
      <c r="AJ17">
        <v>193.01726359185699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0.28999999999999998</v>
      </c>
      <c r="AM17" t="s">
        <v>3108</v>
      </c>
      <c r="AN17">
        <v>-0.71</v>
      </c>
      <c r="AO17" t="s">
        <v>3107</v>
      </c>
      <c r="AP17">
        <v>0.23550428506476301</v>
      </c>
      <c r="AQ17">
        <f>(Table2[[#This Row],[Sharpe Ratio]]-AVERAGE(Table2[Sharpe Ratio]))/_xlfn.STDEV.P(Table2[Sharpe Ratio])</f>
        <v>1.9577616740698016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6.6527122084106995</v>
      </c>
      <c r="AS17">
        <f>_xlfn.RANK.AVG(Table2[[#This Row],[1Y Return vs Nifty Z-Score]],Table2[1Y Return vs Nifty Z-Score])</f>
        <v>39</v>
      </c>
      <c r="AT17">
        <f>_xlfn.RANK.AVG(Table2[[#This Row],[6M Return vs Nifty Z-Score]],Table2[6M Return vs Nifty Z-Score])</f>
        <v>77</v>
      </c>
      <c r="AU17">
        <f>_xlfn.RANK.AVG(Table2[[#This Row],[Sharpe Ratio Z-Score]],Table2[Sharpe Ratio Z-Score])</f>
        <v>17</v>
      </c>
      <c r="AV17">
        <f>(Table2[[#This Row],[Rank 1Y]]+Table2[[#This Row],[Rank 6M]]+Table2[[#This Row],[Rank Sharpe]])/3</f>
        <v>44.333333333333336</v>
      </c>
    </row>
    <row r="18" spans="1:48" x14ac:dyDescent="0.3">
      <c r="A18" t="s">
        <v>1117</v>
      </c>
      <c r="B18" t="s">
        <v>1118</v>
      </c>
      <c r="C18" t="s">
        <v>3076</v>
      </c>
      <c r="D18" t="s">
        <v>141</v>
      </c>
      <c r="E18">
        <v>10991.8879461</v>
      </c>
      <c r="F18">
        <v>463.5</v>
      </c>
      <c r="G18">
        <v>349.45313751459099</v>
      </c>
      <c r="H18">
        <f>(Table2[[#This Row],[1Y Return vs Nifty]]-AVERAGE(Table2[1Y Return vs Nifty]))/_xlfn.STDEV.P(Table2[1Y Return vs Nifty])</f>
        <v>4.8814782940962056</v>
      </c>
      <c r="I18">
        <v>4.9862744873149003</v>
      </c>
      <c r="J18">
        <f>(Table2[[#This Row],[1M Return vs Nifty]]-AVERAGE(Table2[1M Return vs Nifty]))/_xlfn.STDEV.P(Table2[1M Return vs Nifty])</f>
        <v>0.52816590802887187</v>
      </c>
      <c r="K18">
        <v>93.771982490989501</v>
      </c>
      <c r="L18">
        <f>(Table2[[#This Row],[6M Return vs Nifty]]-AVERAGE(Table2[6M Return vs Nifty]))/_xlfn.STDEV.P(Table2[6M Return vs Nifty])</f>
        <v>2.9543437628787408</v>
      </c>
      <c r="M18">
        <v>-1.0715849727690001</v>
      </c>
      <c r="N18">
        <f>(Table2[[#This Row],[1W Return vs Nifty]]-AVERAGE(Table2[1W Return vs Nifty]))/_xlfn.STDEV.P(Table2[1W Return vs Nifty])</f>
        <v>-0.29174107594603998</v>
      </c>
      <c r="O18">
        <v>464.78</v>
      </c>
      <c r="P18">
        <v>447.72575783545301</v>
      </c>
      <c r="Q18">
        <v>327.26711333583103</v>
      </c>
      <c r="R18">
        <v>47.048473738304303</v>
      </c>
      <c r="S18" s="1">
        <f>(Table2[[#This Row],[Close Price]]-Table2[[#This Row],[20D EMA]])/Table2[[#This Row],[20D EMA]]</f>
        <v>-2.7539911355909737E-3</v>
      </c>
      <c r="T18" s="1">
        <f>(Table2[[#This Row],[Close Price]]-Table2[[#This Row],[50D EMA]])/Table2[[#This Row],[50D EMA]]</f>
        <v>3.5231929118414267E-2</v>
      </c>
      <c r="U18" s="1">
        <f>(Table2[[#This Row],[Close Price]]-Table2[[#This Row],[200D EMA]])/Table2[[#This Row],[200D EMA]]</f>
        <v>0.41627429433879948</v>
      </c>
      <c r="V18">
        <v>0.56138080001475299</v>
      </c>
      <c r="W18">
        <v>451</v>
      </c>
      <c r="X18">
        <v>474</v>
      </c>
      <c r="Y18">
        <v>446.7</v>
      </c>
      <c r="Z18">
        <v>475</v>
      </c>
      <c r="AA18">
        <v>445</v>
      </c>
      <c r="AB18">
        <v>500</v>
      </c>
      <c r="AC18" s="1">
        <f>(Table2[[#This Row],[Close Price]]/Table2[[#This Row],[Day Low]])-1</f>
        <v>2.7716186252771724E-2</v>
      </c>
      <c r="AD18" s="1">
        <f>(Table2[[#This Row],[Day High]]/Table2[[#This Row],[Close Price]])-1</f>
        <v>2.265372168284796E-2</v>
      </c>
      <c r="AE18" s="1">
        <f>(Table2[[#This Row],[Close Price]]/Table2[[#This Row],[Current Week Low]])-1</f>
        <v>3.7609133646742787E-2</v>
      </c>
      <c r="AF18" s="1">
        <f>(Table2[[#This Row],[Current Week High]]/Table2[[#This Row],[Close Price]])-1</f>
        <v>2.4811218985976158E-2</v>
      </c>
      <c r="AG18" s="1">
        <f>(Table2[[#This Row],[Close Price]]/Table2[[#This Row],[Current Month Low]])-1</f>
        <v>4.1573033707865248E-2</v>
      </c>
      <c r="AH18" s="1">
        <f>(Table2[[#This Row],[Current Month High]]/Table2[[#This Row],[Close Price]])-1</f>
        <v>7.8748651564185534E-2</v>
      </c>
      <c r="AI18">
        <v>22.891046386191999</v>
      </c>
      <c r="AJ18">
        <v>391.77718832891202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0.16</v>
      </c>
      <c r="AM18" t="s">
        <v>3108</v>
      </c>
      <c r="AN18">
        <v>-0.15</v>
      </c>
      <c r="AO18" t="s">
        <v>3107</v>
      </c>
      <c r="AP18">
        <v>0.14673097174433</v>
      </c>
      <c r="AQ18">
        <f>(Table2[[#This Row],[Sharpe Ratio]]-AVERAGE(Table2[Sharpe Ratio]))/_xlfn.STDEV.P(Table2[Sharpe Ratio])</f>
        <v>0.9466386533731963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9.018885542430974</v>
      </c>
      <c r="AS18">
        <f>_xlfn.RANK.AVG(Table2[[#This Row],[1Y Return vs Nifty Z-Score]],Table2[1Y Return vs Nifty Z-Score])</f>
        <v>3</v>
      </c>
      <c r="AT18">
        <f>_xlfn.RANK.AVG(Table2[[#This Row],[6M Return vs Nifty Z-Score]],Table2[6M Return vs Nifty Z-Score])</f>
        <v>9</v>
      </c>
      <c r="AU18">
        <f>_xlfn.RANK.AVG(Table2[[#This Row],[Sharpe Ratio Z-Score]],Table2[Sharpe Ratio Z-Score])</f>
        <v>124</v>
      </c>
      <c r="AV18">
        <f>(Table2[[#This Row],[Rank 1Y]]+Table2[[#This Row],[Rank 6M]]+Table2[[#This Row],[Rank Sharpe]])/3</f>
        <v>45.333333333333336</v>
      </c>
    </row>
    <row r="19" spans="1:48" x14ac:dyDescent="0.3">
      <c r="A19" t="s">
        <v>844</v>
      </c>
      <c r="B19" t="s">
        <v>845</v>
      </c>
      <c r="C19" t="s">
        <v>3076</v>
      </c>
      <c r="D19" t="s">
        <v>141</v>
      </c>
      <c r="E19">
        <v>17752.677349525002</v>
      </c>
      <c r="F19">
        <v>519.25</v>
      </c>
      <c r="G19">
        <v>149.63496074355001</v>
      </c>
      <c r="H19">
        <f>(Table2[[#This Row],[1Y Return vs Nifty]]-AVERAGE(Table2[1Y Return vs Nifty]))/_xlfn.STDEV.P(Table2[1Y Return vs Nifty])</f>
        <v>1.8057848731096697</v>
      </c>
      <c r="I19">
        <v>3.7604210111160499</v>
      </c>
      <c r="J19">
        <f>(Table2[[#This Row],[1M Return vs Nifty]]-AVERAGE(Table2[1M Return vs Nifty]))/_xlfn.STDEV.P(Table2[1M Return vs Nifty])</f>
        <v>0.41128763864427348</v>
      </c>
      <c r="K19">
        <v>41.523992912904603</v>
      </c>
      <c r="L19">
        <f>(Table2[[#This Row],[6M Return vs Nifty]]-AVERAGE(Table2[6M Return vs Nifty]))/_xlfn.STDEV.P(Table2[6M Return vs Nifty])</f>
        <v>1.179851865847805</v>
      </c>
      <c r="M19">
        <v>-0.81382079142346297</v>
      </c>
      <c r="N19">
        <f>(Table2[[#This Row],[1W Return vs Nifty]]-AVERAGE(Table2[1W Return vs Nifty]))/_xlfn.STDEV.P(Table2[1W Return vs Nifty])</f>
        <v>-0.24462991832446912</v>
      </c>
      <c r="O19">
        <v>512.59</v>
      </c>
      <c r="P19">
        <v>480.02992813405501</v>
      </c>
      <c r="Q19">
        <v>370.48316375521699</v>
      </c>
      <c r="R19">
        <v>52.734173390883299</v>
      </c>
      <c r="S19" s="1">
        <f>(Table2[[#This Row],[Close Price]]-Table2[[#This Row],[20D EMA]])/Table2[[#This Row],[20D EMA]]</f>
        <v>1.2992840281706565E-2</v>
      </c>
      <c r="T19" s="1">
        <f>(Table2[[#This Row],[Close Price]]-Table2[[#This Row],[50D EMA]])/Table2[[#This Row],[50D EMA]]</f>
        <v>8.170338882494059E-2</v>
      </c>
      <c r="U19" s="1">
        <f>(Table2[[#This Row],[Close Price]]-Table2[[#This Row],[200D EMA]])/Table2[[#This Row],[200D EMA]]</f>
        <v>0.40154816952242173</v>
      </c>
      <c r="V19">
        <v>0.68795360155727403</v>
      </c>
      <c r="W19">
        <v>500</v>
      </c>
      <c r="X19">
        <v>523.6</v>
      </c>
      <c r="Y19">
        <v>500</v>
      </c>
      <c r="Z19">
        <v>528.65</v>
      </c>
      <c r="AA19">
        <v>493.8</v>
      </c>
      <c r="AB19">
        <v>559.5</v>
      </c>
      <c r="AC19" s="1">
        <f>(Table2[[#This Row],[Close Price]]/Table2[[#This Row],[Day Low]])-1</f>
        <v>3.8499999999999979E-2</v>
      </c>
      <c r="AD19" s="1">
        <f>(Table2[[#This Row],[Day High]]/Table2[[#This Row],[Close Price]])-1</f>
        <v>8.3774675012036059E-3</v>
      </c>
      <c r="AE19" s="1">
        <f>(Table2[[#This Row],[Close Price]]/Table2[[#This Row],[Current Week Low]])-1</f>
        <v>3.8499999999999979E-2</v>
      </c>
      <c r="AF19" s="1">
        <f>(Table2[[#This Row],[Current Week High]]/Table2[[#This Row],[Close Price]])-1</f>
        <v>1.8103033220991716E-2</v>
      </c>
      <c r="AG19" s="1">
        <f>(Table2[[#This Row],[Close Price]]/Table2[[#This Row],[Current Month Low]])-1</f>
        <v>5.1539084649655731E-2</v>
      </c>
      <c r="AH19" s="1">
        <f>(Table2[[#This Row],[Current Month High]]/Table2[[#This Row],[Close Price]])-1</f>
        <v>7.7515647568608514E-2</v>
      </c>
      <c r="AI19">
        <v>8.8107847857486803</v>
      </c>
      <c r="AJ19">
        <v>178.79194630872399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0.37</v>
      </c>
      <c r="AM19" t="s">
        <v>3108</v>
      </c>
      <c r="AN19">
        <v>-6.91</v>
      </c>
      <c r="AO19" t="s">
        <v>3107</v>
      </c>
      <c r="AP19">
        <v>0.22981604406344899</v>
      </c>
      <c r="AQ19">
        <f>(Table2[[#This Row],[Sharpe Ratio]]-AVERAGE(Table2[Sharpe Ratio]))/_xlfn.STDEV.P(Table2[Sharpe Ratio])</f>
        <v>1.8929729305998082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5.0452673898770879</v>
      </c>
      <c r="AS19">
        <f>_xlfn.RANK.AVG(Table2[[#This Row],[1Y Return vs Nifty Z-Score]],Table2[1Y Return vs Nifty Z-Score])</f>
        <v>37</v>
      </c>
      <c r="AT19">
        <f>_xlfn.RANK.AVG(Table2[[#This Row],[6M Return vs Nifty Z-Score]],Table2[6M Return vs Nifty Z-Score])</f>
        <v>86</v>
      </c>
      <c r="AU19">
        <f>_xlfn.RANK.AVG(Table2[[#This Row],[Sharpe Ratio Z-Score]],Table2[Sharpe Ratio Z-Score])</f>
        <v>22</v>
      </c>
      <c r="AV19">
        <f>(Table2[[#This Row],[Rank 1Y]]+Table2[[#This Row],[Rank 6M]]+Table2[[#This Row],[Rank Sharpe]])/3</f>
        <v>48.333333333333336</v>
      </c>
    </row>
    <row r="20" spans="1:48" x14ac:dyDescent="0.3">
      <c r="A20" t="s">
        <v>645</v>
      </c>
      <c r="B20" t="s">
        <v>646</v>
      </c>
      <c r="C20" t="s">
        <v>3074</v>
      </c>
      <c r="D20" t="s">
        <v>153</v>
      </c>
      <c r="E20">
        <v>27397.926779776</v>
      </c>
      <c r="F20">
        <v>210.14</v>
      </c>
      <c r="G20">
        <v>293.646133053401</v>
      </c>
      <c r="H20">
        <f>(Table2[[#This Row],[1Y Return vs Nifty]]-AVERAGE(Table2[1Y Return vs Nifty]))/_xlfn.STDEV.P(Table2[1Y Return vs Nifty])</f>
        <v>4.0224711745240675</v>
      </c>
      <c r="I20">
        <v>25.324734406338301</v>
      </c>
      <c r="J20">
        <f>(Table2[[#This Row],[1M Return vs Nifty]]-AVERAGE(Table2[1M Return vs Nifty]))/_xlfn.STDEV.P(Table2[1M Return vs Nifty])</f>
        <v>2.4673242523478893</v>
      </c>
      <c r="K20">
        <v>49.528123191878102</v>
      </c>
      <c r="L20">
        <f>(Table2[[#This Row],[6M Return vs Nifty]]-AVERAGE(Table2[6M Return vs Nifty]))/_xlfn.STDEV.P(Table2[6M Return vs Nifty])</f>
        <v>1.4516951355604431</v>
      </c>
      <c r="M20">
        <v>25.159558620314801</v>
      </c>
      <c r="N20">
        <f>(Table2[[#This Row],[1W Return vs Nifty]]-AVERAGE(Table2[1W Return vs Nifty]))/_xlfn.STDEV.P(Table2[1W Return vs Nifty])</f>
        <v>4.5024841494402894</v>
      </c>
      <c r="O20">
        <v>179.19</v>
      </c>
      <c r="P20">
        <v>165.05781936246501</v>
      </c>
      <c r="Q20">
        <v>129.836028148407</v>
      </c>
      <c r="R20">
        <v>75.226990988097697</v>
      </c>
      <c r="S20" s="1">
        <f>(Table2[[#This Row],[Close Price]]-Table2[[#This Row],[20D EMA]])/Table2[[#This Row],[20D EMA]]</f>
        <v>0.17272169205870858</v>
      </c>
      <c r="T20" s="1">
        <f>(Table2[[#This Row],[Close Price]]-Table2[[#This Row],[50D EMA]])/Table2[[#This Row],[50D EMA]]</f>
        <v>0.27312962700988458</v>
      </c>
      <c r="U20" s="1">
        <f>(Table2[[#This Row],[Close Price]]-Table2[[#This Row],[200D EMA]])/Table2[[#This Row],[200D EMA]]</f>
        <v>0.61850299178747847</v>
      </c>
      <c r="V20">
        <v>1.8682178097042701</v>
      </c>
      <c r="W20">
        <v>207.33</v>
      </c>
      <c r="X20">
        <v>224.78</v>
      </c>
      <c r="Y20">
        <v>178.52</v>
      </c>
      <c r="Z20">
        <v>236.95</v>
      </c>
      <c r="AA20">
        <v>164.07</v>
      </c>
      <c r="AB20">
        <v>236.95</v>
      </c>
      <c r="AC20" s="1">
        <f>(Table2[[#This Row],[Close Price]]/Table2[[#This Row],[Day Low]])-1</f>
        <v>1.3553272560651974E-2</v>
      </c>
      <c r="AD20" s="1">
        <f>(Table2[[#This Row],[Day High]]/Table2[[#This Row],[Close Price]])-1</f>
        <v>6.9667840487294352E-2</v>
      </c>
      <c r="AE20" s="1">
        <f>(Table2[[#This Row],[Close Price]]/Table2[[#This Row],[Current Week Low]])-1</f>
        <v>0.17712301142729081</v>
      </c>
      <c r="AF20" s="1">
        <f>(Table2[[#This Row],[Current Week High]]/Table2[[#This Row],[Close Price]])-1</f>
        <v>0.12758161225849429</v>
      </c>
      <c r="AG20" s="1">
        <f>(Table2[[#This Row],[Close Price]]/Table2[[#This Row],[Current Month Low]])-1</f>
        <v>0.28079478271469482</v>
      </c>
      <c r="AH20" s="1">
        <f>(Table2[[#This Row],[Current Month High]]/Table2[[#This Row],[Close Price]])-1</f>
        <v>0.12758161225849429</v>
      </c>
      <c r="AI20">
        <v>12.758161225849401</v>
      </c>
      <c r="AJ20">
        <v>351.913978494623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0.25</v>
      </c>
      <c r="AM20" t="s">
        <v>3108</v>
      </c>
      <c r="AN20">
        <v>21.04</v>
      </c>
      <c r="AO20" t="s">
        <v>3108</v>
      </c>
      <c r="AP20">
        <v>0.176371307656705</v>
      </c>
      <c r="AQ20">
        <f>(Table2[[#This Row],[Sharpe Ratio]]-AVERAGE(Table2[Sharpe Ratio]))/_xlfn.STDEV.P(Table2[Sharpe Ratio])</f>
        <v>1.2842404039579012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13.72821511583059</v>
      </c>
      <c r="AS20">
        <f>_xlfn.RANK.AVG(Table2[[#This Row],[1Y Return vs Nifty Z-Score]],Table2[1Y Return vs Nifty Z-Score])</f>
        <v>6</v>
      </c>
      <c r="AT20">
        <f>_xlfn.RANK.AVG(Table2[[#This Row],[6M Return vs Nifty Z-Score]],Table2[6M Return vs Nifty Z-Score])</f>
        <v>64</v>
      </c>
      <c r="AU20">
        <f>_xlfn.RANK.AVG(Table2[[#This Row],[Sharpe Ratio Z-Score]],Table2[Sharpe Ratio Z-Score])</f>
        <v>79</v>
      </c>
      <c r="AV20">
        <f>(Table2[[#This Row],[Rank 1Y]]+Table2[[#This Row],[Rank 6M]]+Table2[[#This Row],[Rank Sharpe]])/3</f>
        <v>49.666666666666664</v>
      </c>
    </row>
    <row r="21" spans="1:48" x14ac:dyDescent="0.3">
      <c r="A21" t="s">
        <v>459</v>
      </c>
      <c r="B21" t="s">
        <v>460</v>
      </c>
      <c r="C21" t="s">
        <v>3074</v>
      </c>
      <c r="D21" t="s">
        <v>153</v>
      </c>
      <c r="E21">
        <v>47131.177408875003</v>
      </c>
      <c r="F21">
        <v>11120.65</v>
      </c>
      <c r="G21">
        <v>134.493989513722</v>
      </c>
      <c r="H21">
        <f>(Table2[[#This Row],[1Y Return vs Nifty]]-AVERAGE(Table2[1Y Return vs Nifty]))/_xlfn.STDEV.P(Table2[1Y Return vs Nifty])</f>
        <v>1.5727280694121317</v>
      </c>
      <c r="I21">
        <v>-5.8629487719223201</v>
      </c>
      <c r="J21">
        <f>(Table2[[#This Row],[1M Return vs Nifty]]-AVERAGE(Table2[1M Return vs Nifty]))/_xlfn.STDEV.P(Table2[1M Return vs Nifty])</f>
        <v>-0.50624682018619682</v>
      </c>
      <c r="K21">
        <v>78.734774046838396</v>
      </c>
      <c r="L21">
        <f>(Table2[[#This Row],[6M Return vs Nifty]]-AVERAGE(Table2[6M Return vs Nifty]))/_xlfn.STDEV.P(Table2[6M Return vs Nifty])</f>
        <v>2.4436369442320096</v>
      </c>
      <c r="M21">
        <v>0.98213537433425702</v>
      </c>
      <c r="N21">
        <f>(Table2[[#This Row],[1W Return vs Nifty]]-AVERAGE(Table2[1W Return vs Nifty]))/_xlfn.STDEV.P(Table2[1W Return vs Nifty])</f>
        <v>8.361419055357365E-2</v>
      </c>
      <c r="O21">
        <v>11553.35</v>
      </c>
      <c r="P21">
        <v>11400.2420256449</v>
      </c>
      <c r="Q21">
        <v>8623.0941210626697</v>
      </c>
      <c r="R21">
        <v>41.011156775406903</v>
      </c>
      <c r="S21" s="1">
        <f>(Table2[[#This Row],[Close Price]]-Table2[[#This Row],[20D EMA]])/Table2[[#This Row],[20D EMA]]</f>
        <v>-3.7452340663097779E-2</v>
      </c>
      <c r="T21" s="1">
        <f>(Table2[[#This Row],[Close Price]]-Table2[[#This Row],[50D EMA]])/Table2[[#This Row],[50D EMA]]</f>
        <v>-2.452509560901928E-2</v>
      </c>
      <c r="U21" s="1">
        <f>(Table2[[#This Row],[Close Price]]-Table2[[#This Row],[200D EMA]])/Table2[[#This Row],[200D EMA]]</f>
        <v>0.28963569733476863</v>
      </c>
      <c r="V21">
        <v>0.45762801345346199</v>
      </c>
      <c r="W21">
        <v>11010</v>
      </c>
      <c r="X21">
        <v>11474.95</v>
      </c>
      <c r="Y21">
        <v>10804.95</v>
      </c>
      <c r="Z21">
        <v>11780</v>
      </c>
      <c r="AA21">
        <v>10804.95</v>
      </c>
      <c r="AB21">
        <v>12673.7</v>
      </c>
      <c r="AC21" s="1">
        <f>(Table2[[#This Row],[Close Price]]/Table2[[#This Row],[Day Low]])-1</f>
        <v>1.0049954586739185E-2</v>
      </c>
      <c r="AD21" s="1">
        <f>(Table2[[#This Row],[Day High]]/Table2[[#This Row],[Close Price]])-1</f>
        <v>3.1859648491769921E-2</v>
      </c>
      <c r="AE21" s="1">
        <f>(Table2[[#This Row],[Close Price]]/Table2[[#This Row],[Current Week Low]])-1</f>
        <v>2.9218089856963614E-2</v>
      </c>
      <c r="AF21" s="1">
        <f>(Table2[[#This Row],[Current Week High]]/Table2[[#This Row],[Close Price]])-1</f>
        <v>5.9290599020740631E-2</v>
      </c>
      <c r="AG21" s="1">
        <f>(Table2[[#This Row],[Close Price]]/Table2[[#This Row],[Current Month Low]])-1</f>
        <v>2.9218089856963614E-2</v>
      </c>
      <c r="AH21" s="1">
        <f>(Table2[[#This Row],[Current Month High]]/Table2[[#This Row],[Close Price]])-1</f>
        <v>0.13965460652030237</v>
      </c>
      <c r="AI21">
        <v>29.326972793856399</v>
      </c>
      <c r="AJ21">
        <v>185.44495495264201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0.01</v>
      </c>
      <c r="AM21" t="s">
        <v>3108</v>
      </c>
      <c r="AN21">
        <v>-6.53</v>
      </c>
      <c r="AO21" t="s">
        <v>3107</v>
      </c>
      <c r="AP21">
        <v>0.17598375288832499</v>
      </c>
      <c r="AQ21">
        <f>(Table2[[#This Row],[Sharpe Ratio]]-AVERAGE(Table2[Sharpe Ratio]))/_xlfn.STDEV.P(Table2[Sharpe Ratio])</f>
        <v>1.2798261770530732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4.8735585610645913</v>
      </c>
      <c r="AS21">
        <f>_xlfn.RANK.AVG(Table2[[#This Row],[1Y Return vs Nifty Z-Score]],Table2[1Y Return vs Nifty Z-Score])</f>
        <v>53</v>
      </c>
      <c r="AT21">
        <f>_xlfn.RANK.AVG(Table2[[#This Row],[6M Return vs Nifty Z-Score]],Table2[6M Return vs Nifty Z-Score])</f>
        <v>17</v>
      </c>
      <c r="AU21">
        <f>_xlfn.RANK.AVG(Table2[[#This Row],[Sharpe Ratio Z-Score]],Table2[Sharpe Ratio Z-Score])</f>
        <v>80</v>
      </c>
      <c r="AV21">
        <f>(Table2[[#This Row],[Rank 1Y]]+Table2[[#This Row],[Rank 6M]]+Table2[[#This Row],[Rank Sharpe]])/3</f>
        <v>50</v>
      </c>
    </row>
    <row r="22" spans="1:48" x14ac:dyDescent="0.3">
      <c r="A22" t="s">
        <v>999</v>
      </c>
      <c r="B22" t="s">
        <v>1000</v>
      </c>
      <c r="C22" t="s">
        <v>3069</v>
      </c>
      <c r="D22" t="s">
        <v>133</v>
      </c>
      <c r="E22">
        <v>13315.88554926</v>
      </c>
      <c r="F22">
        <v>917.7</v>
      </c>
      <c r="G22">
        <v>99.053598521122694</v>
      </c>
      <c r="H22">
        <f>(Table2[[#This Row],[1Y Return vs Nifty]]-AVERAGE(Table2[1Y Return vs Nifty]))/_xlfn.STDEV.P(Table2[1Y Return vs Nifty])</f>
        <v>1.0272132460133139</v>
      </c>
      <c r="I22">
        <v>18.631325949540798</v>
      </c>
      <c r="J22">
        <f>(Table2[[#This Row],[1M Return vs Nifty]]-AVERAGE(Table2[1M Return vs Nifty]))/_xlfn.STDEV.P(Table2[1M Return vs Nifty])</f>
        <v>1.8291452106401138</v>
      </c>
      <c r="K22">
        <v>78.863711931277905</v>
      </c>
      <c r="L22">
        <f>(Table2[[#This Row],[6M Return vs Nifty]]-AVERAGE(Table2[6M Return vs Nifty]))/_xlfn.STDEV.P(Table2[6M Return vs Nifty])</f>
        <v>2.4480160453803186</v>
      </c>
      <c r="M22">
        <v>-0.30301863204803797</v>
      </c>
      <c r="N22">
        <f>(Table2[[#This Row],[1W Return vs Nifty]]-AVERAGE(Table2[1W Return vs Nifty]))/_xlfn.STDEV.P(Table2[1W Return vs Nifty])</f>
        <v>-0.15127140389412011</v>
      </c>
      <c r="O22">
        <v>876.72</v>
      </c>
      <c r="P22">
        <v>783.77252537840002</v>
      </c>
      <c r="Q22">
        <v>581.41566271171598</v>
      </c>
      <c r="R22">
        <v>58.665727147292699</v>
      </c>
      <c r="S22" s="1">
        <f>(Table2[[#This Row],[Close Price]]-Table2[[#This Row],[20D EMA]])/Table2[[#This Row],[20D EMA]]</f>
        <v>4.6742403503969361E-2</v>
      </c>
      <c r="T22" s="1">
        <f>(Table2[[#This Row],[Close Price]]-Table2[[#This Row],[50D EMA]])/Table2[[#This Row],[50D EMA]]</f>
        <v>0.17087543934630875</v>
      </c>
      <c r="U22" s="1">
        <f>(Table2[[#This Row],[Close Price]]-Table2[[#This Row],[200D EMA]])/Table2[[#This Row],[200D EMA]]</f>
        <v>0.57838885130795714</v>
      </c>
      <c r="V22">
        <v>1.1236553758105401</v>
      </c>
      <c r="W22">
        <v>902.9</v>
      </c>
      <c r="X22">
        <v>934</v>
      </c>
      <c r="Y22">
        <v>897.7</v>
      </c>
      <c r="Z22">
        <v>949</v>
      </c>
      <c r="AA22">
        <v>853.2</v>
      </c>
      <c r="AB22">
        <v>999</v>
      </c>
      <c r="AC22" s="1">
        <f>(Table2[[#This Row],[Close Price]]/Table2[[#This Row],[Day Low]])-1</f>
        <v>1.6391626979731955E-2</v>
      </c>
      <c r="AD22" s="1">
        <f>(Table2[[#This Row],[Day High]]/Table2[[#This Row],[Close Price]])-1</f>
        <v>1.7761795793832302E-2</v>
      </c>
      <c r="AE22" s="1">
        <f>(Table2[[#This Row],[Close Price]]/Table2[[#This Row],[Current Week Low]])-1</f>
        <v>2.2279157847833408E-2</v>
      </c>
      <c r="AF22" s="1">
        <f>(Table2[[#This Row],[Current Week High]]/Table2[[#This Row],[Close Price]])-1</f>
        <v>3.4107006647052351E-2</v>
      </c>
      <c r="AG22" s="1">
        <f>(Table2[[#This Row],[Close Price]]/Table2[[#This Row],[Current Month Low]])-1</f>
        <v>7.5597749648382617E-2</v>
      </c>
      <c r="AH22" s="1">
        <f>(Table2[[#This Row],[Current Month High]]/Table2[[#This Row],[Close Price]])-1</f>
        <v>8.8591042824452293E-2</v>
      </c>
      <c r="AI22">
        <v>8.8591042824452302</v>
      </c>
      <c r="AJ22">
        <v>145.308740978348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0.78</v>
      </c>
      <c r="AM22" t="s">
        <v>3108</v>
      </c>
      <c r="AN22">
        <v>3.08</v>
      </c>
      <c r="AO22" t="s">
        <v>3108</v>
      </c>
      <c r="AP22">
        <v>0.196970100086022</v>
      </c>
      <c r="AQ22">
        <f>(Table2[[#This Row],[Sharpe Ratio]]-AVERAGE(Table2[Sharpe Ratio]))/_xlfn.STDEV.P(Table2[Sharpe Ratio])</f>
        <v>1.5188594853551862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6.6719625834948131</v>
      </c>
      <c r="AS22">
        <f>_xlfn.RANK.AVG(Table2[[#This Row],[1Y Return vs Nifty Z-Score]],Table2[1Y Return vs Nifty Z-Score])</f>
        <v>93</v>
      </c>
      <c r="AT22">
        <f>_xlfn.RANK.AVG(Table2[[#This Row],[6M Return vs Nifty Z-Score]],Table2[6M Return vs Nifty Z-Score])</f>
        <v>16</v>
      </c>
      <c r="AU22">
        <f>_xlfn.RANK.AVG(Table2[[#This Row],[Sharpe Ratio Z-Score]],Table2[Sharpe Ratio Z-Score])</f>
        <v>43</v>
      </c>
      <c r="AV22">
        <f>(Table2[[#This Row],[Rank 1Y]]+Table2[[#This Row],[Rank 6M]]+Table2[[#This Row],[Rank Sharpe]])/3</f>
        <v>50.666666666666664</v>
      </c>
    </row>
    <row r="23" spans="1:48" x14ac:dyDescent="0.3">
      <c r="A23" t="s">
        <v>1217</v>
      </c>
      <c r="B23" t="s">
        <v>1218</v>
      </c>
      <c r="C23" t="s">
        <v>3079</v>
      </c>
      <c r="D23" t="s">
        <v>1178</v>
      </c>
      <c r="E23">
        <v>9122.7014203500003</v>
      </c>
      <c r="F23">
        <v>713.65</v>
      </c>
      <c r="G23">
        <v>118.548311237297</v>
      </c>
      <c r="H23">
        <f>(Table2[[#This Row],[1Y Return vs Nifty]]-AVERAGE(Table2[1Y Return vs Nifty]))/_xlfn.STDEV.P(Table2[1Y Return vs Nifty])</f>
        <v>1.3272848441735954</v>
      </c>
      <c r="I23">
        <v>31.576927144400202</v>
      </c>
      <c r="J23">
        <f>(Table2[[#This Row],[1M Return vs Nifty]]-AVERAGE(Table2[1M Return vs Nifty]))/_xlfn.STDEV.P(Table2[1M Return vs Nifty])</f>
        <v>3.0634358442075769</v>
      </c>
      <c r="K23">
        <v>58.6635654826569</v>
      </c>
      <c r="L23">
        <f>(Table2[[#This Row],[6M Return vs Nifty]]-AVERAGE(Table2[6M Return vs Nifty]))/_xlfn.STDEV.P(Table2[6M Return vs Nifty])</f>
        <v>1.7619610128063727</v>
      </c>
      <c r="M23">
        <v>18.630008582436901</v>
      </c>
      <c r="N23">
        <f>(Table2[[#This Row],[1W Return vs Nifty]]-AVERAGE(Table2[1W Return vs Nifty]))/_xlfn.STDEV.P(Table2[1W Return vs Nifty])</f>
        <v>3.3090884672836696</v>
      </c>
      <c r="O23">
        <v>636.47</v>
      </c>
      <c r="P23">
        <v>561.987587687021</v>
      </c>
      <c r="Q23">
        <v>450.17611113345998</v>
      </c>
      <c r="R23">
        <v>68.991144600506502</v>
      </c>
      <c r="S23" s="1">
        <f>(Table2[[#This Row],[Close Price]]-Table2[[#This Row],[20D EMA]])/Table2[[#This Row],[20D EMA]]</f>
        <v>0.12126258896727253</v>
      </c>
      <c r="T23" s="1">
        <f>(Table2[[#This Row],[Close Price]]-Table2[[#This Row],[50D EMA]])/Table2[[#This Row],[50D EMA]]</f>
        <v>0.26986790391079235</v>
      </c>
      <c r="U23" s="1">
        <f>(Table2[[#This Row],[Close Price]]-Table2[[#This Row],[200D EMA]])/Table2[[#This Row],[200D EMA]]</f>
        <v>0.585268481268723</v>
      </c>
      <c r="V23">
        <v>1.41222215078994</v>
      </c>
      <c r="W23">
        <v>708.95</v>
      </c>
      <c r="X23">
        <v>734.95</v>
      </c>
      <c r="Y23">
        <v>708</v>
      </c>
      <c r="Z23">
        <v>757.65</v>
      </c>
      <c r="AA23">
        <v>577</v>
      </c>
      <c r="AB23">
        <v>757.65</v>
      </c>
      <c r="AC23" s="1">
        <f>(Table2[[#This Row],[Close Price]]/Table2[[#This Row],[Day Low]])-1</f>
        <v>6.6295225333239394E-3</v>
      </c>
      <c r="AD23" s="1">
        <f>(Table2[[#This Row],[Day High]]/Table2[[#This Row],[Close Price]])-1</f>
        <v>2.9846563441463081E-2</v>
      </c>
      <c r="AE23" s="1">
        <f>(Table2[[#This Row],[Close Price]]/Table2[[#This Row],[Current Week Low]])-1</f>
        <v>7.9802259887005178E-3</v>
      </c>
      <c r="AF23" s="1">
        <f>(Table2[[#This Row],[Current Week High]]/Table2[[#This Row],[Close Price]])-1</f>
        <v>6.1654872836824692E-2</v>
      </c>
      <c r="AG23" s="1">
        <f>(Table2[[#This Row],[Close Price]]/Table2[[#This Row],[Current Month Low]])-1</f>
        <v>0.23682842287694972</v>
      </c>
      <c r="AH23" s="1">
        <f>(Table2[[#This Row],[Current Month High]]/Table2[[#This Row],[Close Price]])-1</f>
        <v>6.1654872836824692E-2</v>
      </c>
      <c r="AI23">
        <v>6.1654872836824604</v>
      </c>
      <c r="AJ23">
        <v>150.05255781359401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0.56000000000000005</v>
      </c>
      <c r="AM23" t="s">
        <v>3108</v>
      </c>
      <c r="AN23">
        <v>19.02</v>
      </c>
      <c r="AO23" t="s">
        <v>3108</v>
      </c>
      <c r="AP23">
        <v>0.202209162390005</v>
      </c>
      <c r="AQ23">
        <f>(Table2[[#This Row],[Sharpe Ratio]]-AVERAGE(Table2[Sharpe Ratio]))/_xlfn.STDEV.P(Table2[Sharpe Ratio])</f>
        <v>1.5785321088529705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11.040302277324184</v>
      </c>
      <c r="AS23">
        <f>_xlfn.RANK.AVG(Table2[[#This Row],[1Y Return vs Nifty Z-Score]],Table2[1Y Return vs Nifty Z-Score])</f>
        <v>71</v>
      </c>
      <c r="AT23">
        <f>_xlfn.RANK.AVG(Table2[[#This Row],[6M Return vs Nifty Z-Score]],Table2[6M Return vs Nifty Z-Score])</f>
        <v>44</v>
      </c>
      <c r="AU23">
        <f>_xlfn.RANK.AVG(Table2[[#This Row],[Sharpe Ratio Z-Score]],Table2[Sharpe Ratio Z-Score])</f>
        <v>39</v>
      </c>
      <c r="AV23">
        <f>(Table2[[#This Row],[Rank 1Y]]+Table2[[#This Row],[Rank 6M]]+Table2[[#This Row],[Rank Sharpe]])/3</f>
        <v>51.333333333333336</v>
      </c>
    </row>
    <row r="24" spans="1:48" x14ac:dyDescent="0.3">
      <c r="A24" t="s">
        <v>962</v>
      </c>
      <c r="B24" t="s">
        <v>963</v>
      </c>
      <c r="C24" t="s">
        <v>3067</v>
      </c>
      <c r="D24" t="s">
        <v>51</v>
      </c>
      <c r="E24">
        <v>14839.562812960001</v>
      </c>
      <c r="F24">
        <v>11566.4</v>
      </c>
      <c r="G24">
        <v>161.69086108463401</v>
      </c>
      <c r="H24">
        <f>(Table2[[#This Row],[1Y Return vs Nifty]]-AVERAGE(Table2[1Y Return vs Nifty]))/_xlfn.STDEV.P(Table2[1Y Return vs Nifty])</f>
        <v>1.9913548445824314</v>
      </c>
      <c r="I24">
        <v>44.767147153384997</v>
      </c>
      <c r="J24">
        <f>(Table2[[#This Row],[1M Return vs Nifty]]-AVERAGE(Table2[1M Return vs Nifty]))/_xlfn.STDEV.P(Table2[1M Return vs Nifty])</f>
        <v>4.3210495128758932</v>
      </c>
      <c r="K24">
        <v>62.7443286771896</v>
      </c>
      <c r="L24">
        <f>(Table2[[#This Row],[6M Return vs Nifty]]-AVERAGE(Table2[6M Return vs Nifty]))/_xlfn.STDEV.P(Table2[6M Return vs Nifty])</f>
        <v>1.900555459805682</v>
      </c>
      <c r="M24">
        <v>5.7665155495036498</v>
      </c>
      <c r="N24">
        <f>(Table2[[#This Row],[1W Return vs Nifty]]-AVERAGE(Table2[1W Return vs Nifty]))/_xlfn.STDEV.P(Table2[1W Return vs Nifty])</f>
        <v>0.95804789727473716</v>
      </c>
      <c r="O24">
        <v>10115.950000000001</v>
      </c>
      <c r="P24">
        <v>8751.6743119327293</v>
      </c>
      <c r="Q24">
        <v>6665.8783378880498</v>
      </c>
      <c r="R24">
        <v>77.291617653332196</v>
      </c>
      <c r="S24" s="1">
        <f>(Table2[[#This Row],[Close Price]]-Table2[[#This Row],[20D EMA]])/Table2[[#This Row],[20D EMA]]</f>
        <v>0.14338248014274477</v>
      </c>
      <c r="T24" s="1">
        <f>(Table2[[#This Row],[Close Price]]-Table2[[#This Row],[50D EMA]])/Table2[[#This Row],[50D EMA]]</f>
        <v>0.32162139354631253</v>
      </c>
      <c r="U24" s="1">
        <f>(Table2[[#This Row],[Close Price]]-Table2[[#This Row],[200D EMA]])/Table2[[#This Row],[200D EMA]]</f>
        <v>0.73516518209730508</v>
      </c>
      <c r="V24">
        <v>2.4571103915502599</v>
      </c>
      <c r="W24">
        <v>11350</v>
      </c>
      <c r="X24">
        <v>11748.95</v>
      </c>
      <c r="Y24">
        <v>11350</v>
      </c>
      <c r="Z24">
        <v>11749</v>
      </c>
      <c r="AA24">
        <v>8756</v>
      </c>
      <c r="AB24">
        <v>11845.95</v>
      </c>
      <c r="AC24" s="1">
        <f>(Table2[[#This Row],[Close Price]]/Table2[[#This Row],[Day Low]])-1</f>
        <v>1.9066079295154248E-2</v>
      </c>
      <c r="AD24" s="1">
        <f>(Table2[[#This Row],[Day High]]/Table2[[#This Row],[Close Price]])-1</f>
        <v>1.5782784617512924E-2</v>
      </c>
      <c r="AE24" s="1">
        <f>(Table2[[#This Row],[Close Price]]/Table2[[#This Row],[Current Week Low]])-1</f>
        <v>1.9066079295154248E-2</v>
      </c>
      <c r="AF24" s="1">
        <f>(Table2[[#This Row],[Current Week High]]/Table2[[#This Row],[Close Price]])-1</f>
        <v>1.5787107483746121E-2</v>
      </c>
      <c r="AG24" s="1">
        <f>(Table2[[#This Row],[Close Price]]/Table2[[#This Row],[Current Month Low]])-1</f>
        <v>0.3209684787574234</v>
      </c>
      <c r="AH24" s="1">
        <f>(Table2[[#This Row],[Current Month High]]/Table2[[#This Row],[Close Price]])-1</f>
        <v>2.4169145109973922E-2</v>
      </c>
      <c r="AI24">
        <v>2.41691451099739</v>
      </c>
      <c r="AJ24">
        <v>240.18823529411699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0.59</v>
      </c>
      <c r="AM24" t="s">
        <v>3108</v>
      </c>
      <c r="AN24">
        <v>37.42</v>
      </c>
      <c r="AO24" t="s">
        <v>3108</v>
      </c>
      <c r="AP24">
        <v>0.169516397083254</v>
      </c>
      <c r="AQ24">
        <f>(Table2[[#This Row],[Sharpe Ratio]]-AVERAGE(Table2[Sharpe Ratio]))/_xlfn.STDEV.P(Table2[Sharpe Ratio])</f>
        <v>1.2061633600087314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10.377171074547475</v>
      </c>
      <c r="AS24">
        <f>_xlfn.RANK.AVG(Table2[[#This Row],[1Y Return vs Nifty Z-Score]],Table2[1Y Return vs Nifty Z-Score])</f>
        <v>28</v>
      </c>
      <c r="AT24">
        <f>_xlfn.RANK.AVG(Table2[[#This Row],[6M Return vs Nifty Z-Score]],Table2[6M Return vs Nifty Z-Score])</f>
        <v>36</v>
      </c>
      <c r="AU24">
        <f>_xlfn.RANK.AVG(Table2[[#This Row],[Sharpe Ratio Z-Score]],Table2[Sharpe Ratio Z-Score])</f>
        <v>90</v>
      </c>
      <c r="AV24">
        <f>(Table2[[#This Row],[Rank 1Y]]+Table2[[#This Row],[Rank 6M]]+Table2[[#This Row],[Rank Sharpe]])/3</f>
        <v>51.333333333333336</v>
      </c>
    </row>
    <row r="25" spans="1:48" x14ac:dyDescent="0.3">
      <c r="A25" t="s">
        <v>1270</v>
      </c>
      <c r="B25" t="s">
        <v>1271</v>
      </c>
      <c r="C25" t="s">
        <v>3074</v>
      </c>
      <c r="D25" t="s">
        <v>358</v>
      </c>
      <c r="E25">
        <v>8676.6328385100005</v>
      </c>
      <c r="F25">
        <v>382.35</v>
      </c>
      <c r="G25">
        <v>164.44389867570499</v>
      </c>
      <c r="H25">
        <f>(Table2[[#This Row],[1Y Return vs Nifty]]-AVERAGE(Table2[1Y Return vs Nifty]))/_xlfn.STDEV.P(Table2[1Y Return vs Nifty])</f>
        <v>2.0337308673418026</v>
      </c>
      <c r="I25">
        <v>2.9417154554202098</v>
      </c>
      <c r="J25">
        <f>(Table2[[#This Row],[1M Return vs Nifty]]-AVERAGE(Table2[1M Return vs Nifty]))/_xlfn.STDEV.P(Table2[1M Return vs Nifty])</f>
        <v>0.3332286451812051</v>
      </c>
      <c r="K25">
        <v>65.366370965906199</v>
      </c>
      <c r="L25">
        <f>(Table2[[#This Row],[6M Return vs Nifty]]-AVERAGE(Table2[6M Return vs Nifty]))/_xlfn.STDEV.P(Table2[6M Return vs Nifty])</f>
        <v>1.989607552193781</v>
      </c>
      <c r="M25">
        <v>10.667712874680999</v>
      </c>
      <c r="N25">
        <f>(Table2[[#This Row],[1W Return vs Nifty]]-AVERAGE(Table2[1W Return vs Nifty]))/_xlfn.STDEV.P(Table2[1W Return vs Nifty])</f>
        <v>1.8538320924082148</v>
      </c>
      <c r="O25">
        <v>335.09</v>
      </c>
      <c r="P25">
        <v>320.66749717372602</v>
      </c>
      <c r="Q25">
        <v>251.95113221589301</v>
      </c>
      <c r="R25">
        <v>78.977694277770595</v>
      </c>
      <c r="S25" s="1">
        <f>(Table2[[#This Row],[Close Price]]-Table2[[#This Row],[20D EMA]])/Table2[[#This Row],[20D EMA]]</f>
        <v>0.14103673639917649</v>
      </c>
      <c r="T25" s="1">
        <f>(Table2[[#This Row],[Close Price]]-Table2[[#This Row],[50D EMA]])/Table2[[#This Row],[50D EMA]]</f>
        <v>0.19235657922903443</v>
      </c>
      <c r="U25" s="1">
        <f>(Table2[[#This Row],[Close Price]]-Table2[[#This Row],[200D EMA]])/Table2[[#This Row],[200D EMA]]</f>
        <v>0.51755618892147004</v>
      </c>
      <c r="V25">
        <v>1.1940420270797401</v>
      </c>
      <c r="W25">
        <v>337</v>
      </c>
      <c r="X25">
        <v>385.8</v>
      </c>
      <c r="Y25">
        <v>323.10000000000002</v>
      </c>
      <c r="Z25">
        <v>385.8</v>
      </c>
      <c r="AA25">
        <v>303.25</v>
      </c>
      <c r="AB25">
        <v>385.8</v>
      </c>
      <c r="AC25" s="1">
        <f>(Table2[[#This Row],[Close Price]]/Table2[[#This Row],[Day Low]])-1</f>
        <v>0.13456973293768559</v>
      </c>
      <c r="AD25" s="1">
        <f>(Table2[[#This Row],[Day High]]/Table2[[#This Row],[Close Price]])-1</f>
        <v>9.0231463318948268E-3</v>
      </c>
      <c r="AE25" s="1">
        <f>(Table2[[#This Row],[Close Price]]/Table2[[#This Row],[Current Week Low]])-1</f>
        <v>0.18337975858867228</v>
      </c>
      <c r="AF25" s="1">
        <f>(Table2[[#This Row],[Current Week High]]/Table2[[#This Row],[Close Price]])-1</f>
        <v>9.0231463318948268E-3</v>
      </c>
      <c r="AG25" s="1">
        <f>(Table2[[#This Row],[Close Price]]/Table2[[#This Row],[Current Month Low]])-1</f>
        <v>0.26084089035449298</v>
      </c>
      <c r="AH25" s="1">
        <f>(Table2[[#This Row],[Current Month High]]/Table2[[#This Row],[Close Price]])-1</f>
        <v>9.0231463318948268E-3</v>
      </c>
      <c r="AI25">
        <v>0.90231463318948202</v>
      </c>
      <c r="AJ25">
        <v>195.25096525096501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0.32</v>
      </c>
      <c r="AM25" t="s">
        <v>3108</v>
      </c>
      <c r="AN25">
        <v>13.14</v>
      </c>
      <c r="AO25" t="s">
        <v>3108</v>
      </c>
      <c r="AP25">
        <v>0.16508020702422299</v>
      </c>
      <c r="AQ25">
        <f>(Table2[[#This Row],[Sharpe Ratio]]-AVERAGE(Table2[Sharpe Ratio]))/_xlfn.STDEV.P(Table2[Sharpe Ratio])</f>
        <v>1.1556354059975875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7.3660345631225912</v>
      </c>
      <c r="AS25">
        <f>_xlfn.RANK.AVG(Table2[[#This Row],[1Y Return vs Nifty Z-Score]],Table2[1Y Return vs Nifty Z-Score])</f>
        <v>27</v>
      </c>
      <c r="AT25">
        <f>_xlfn.RANK.AVG(Table2[[#This Row],[6M Return vs Nifty Z-Score]],Table2[6M Return vs Nifty Z-Score])</f>
        <v>33</v>
      </c>
      <c r="AU25">
        <f>_xlfn.RANK.AVG(Table2[[#This Row],[Sharpe Ratio Z-Score]],Table2[Sharpe Ratio Z-Score])</f>
        <v>94</v>
      </c>
      <c r="AV25">
        <f>(Table2[[#This Row],[Rank 1Y]]+Table2[[#This Row],[Rank 6M]]+Table2[[#This Row],[Rank Sharpe]])/3</f>
        <v>51.333333333333336</v>
      </c>
    </row>
    <row r="26" spans="1:48" x14ac:dyDescent="0.3">
      <c r="A26" t="s">
        <v>84</v>
      </c>
      <c r="B26" t="s">
        <v>85</v>
      </c>
      <c r="C26" t="s">
        <v>3074</v>
      </c>
      <c r="D26" t="s">
        <v>86</v>
      </c>
      <c r="E26">
        <v>311762.84175000002</v>
      </c>
      <c r="F26">
        <v>4661.7</v>
      </c>
      <c r="G26">
        <v>116.133983641665</v>
      </c>
      <c r="H26">
        <f>(Table2[[#This Row],[1Y Return vs Nifty]]-AVERAGE(Table2[1Y Return vs Nifty]))/_xlfn.STDEV.P(Table2[1Y Return vs Nifty])</f>
        <v>1.2901224016871931</v>
      </c>
      <c r="I26">
        <v>-12.932107250302201</v>
      </c>
      <c r="J26">
        <f>(Table2[[#This Row],[1M Return vs Nifty]]-AVERAGE(Table2[1M Return vs Nifty]))/_xlfn.STDEV.P(Table2[1M Return vs Nifty])</f>
        <v>-1.1802515238482478</v>
      </c>
      <c r="K26">
        <v>47.096260911101098</v>
      </c>
      <c r="L26">
        <f>(Table2[[#This Row],[6M Return vs Nifty]]-AVERAGE(Table2[6M Return vs Nifty]))/_xlfn.STDEV.P(Table2[6M Return vs Nifty])</f>
        <v>1.369102102856578</v>
      </c>
      <c r="M26">
        <v>2.7905152036264398</v>
      </c>
      <c r="N26">
        <f>(Table2[[#This Row],[1W Return vs Nifty]]-AVERAGE(Table2[1W Return vs Nifty]))/_xlfn.STDEV.P(Table2[1W Return vs Nifty])</f>
        <v>0.41412895304979636</v>
      </c>
      <c r="O26">
        <v>4830.6499999999996</v>
      </c>
      <c r="P26">
        <v>4859.45151361438</v>
      </c>
      <c r="Q26">
        <v>3843.08689678474</v>
      </c>
      <c r="R26">
        <v>38.7330058671674</v>
      </c>
      <c r="S26" s="1">
        <f>(Table2[[#This Row],[Close Price]]-Table2[[#This Row],[20D EMA]])/Table2[[#This Row],[20D EMA]]</f>
        <v>-3.4974589340978919E-2</v>
      </c>
      <c r="T26" s="1">
        <f>(Table2[[#This Row],[Close Price]]-Table2[[#This Row],[50D EMA]])/Table2[[#This Row],[50D EMA]]</f>
        <v>-4.0694204492081838E-2</v>
      </c>
      <c r="U26" s="1">
        <f>(Table2[[#This Row],[Close Price]]-Table2[[#This Row],[200D EMA]])/Table2[[#This Row],[200D EMA]]</f>
        <v>0.2130092618775131</v>
      </c>
      <c r="V26">
        <v>0.52509607919287005</v>
      </c>
      <c r="W26">
        <v>4593.75</v>
      </c>
      <c r="X26">
        <v>4811.5</v>
      </c>
      <c r="Y26">
        <v>4593.75</v>
      </c>
      <c r="Z26">
        <v>4811.5</v>
      </c>
      <c r="AA26">
        <v>4480.1000000000004</v>
      </c>
      <c r="AB26">
        <v>4946.8999999999996</v>
      </c>
      <c r="AC26" s="1">
        <f>(Table2[[#This Row],[Close Price]]/Table2[[#This Row],[Day Low]])-1</f>
        <v>1.4791836734693753E-2</v>
      </c>
      <c r="AD26" s="1">
        <f>(Table2[[#This Row],[Day High]]/Table2[[#This Row],[Close Price]])-1</f>
        <v>3.2134199969968025E-2</v>
      </c>
      <c r="AE26" s="1">
        <f>(Table2[[#This Row],[Close Price]]/Table2[[#This Row],[Current Week Low]])-1</f>
        <v>1.4791836734693753E-2</v>
      </c>
      <c r="AF26" s="1">
        <f>(Table2[[#This Row],[Current Week High]]/Table2[[#This Row],[Close Price]])-1</f>
        <v>3.2134199969968025E-2</v>
      </c>
      <c r="AG26" s="1">
        <f>(Table2[[#This Row],[Close Price]]/Table2[[#This Row],[Current Month Low]])-1</f>
        <v>4.0534809490859525E-2</v>
      </c>
      <c r="AH26" s="1">
        <f>(Table2[[#This Row],[Current Month High]]/Table2[[#This Row],[Close Price]])-1</f>
        <v>6.1179398073664126E-2</v>
      </c>
      <c r="AI26">
        <v>21.7313426432417</v>
      </c>
      <c r="AJ26">
        <v>163.70064486932901</v>
      </c>
      <c r="AK26" t="str">
        <f>IF(AND(Table2[[#This Row],[20D EMA]]&gt;Table2[[#This Row],[50D EMA]],Table2[[#This Row],[50D EMA]]&gt;Table2[[#This Row],[200D EMA]]),"Uptrend","Downtrend/NoTrend")</f>
        <v>Downtrend/NoTrend</v>
      </c>
      <c r="AL26">
        <v>0</v>
      </c>
      <c r="AM26">
        <v>0</v>
      </c>
      <c r="AN26">
        <v>-7.32</v>
      </c>
      <c r="AO26" t="s">
        <v>3107</v>
      </c>
      <c r="AP26">
        <v>0.26243873711758098</v>
      </c>
      <c r="AQ26">
        <f>(Table2[[#This Row],[Sharpe Ratio]]-AVERAGE(Table2[Sharpe Ratio]))/_xlfn.STDEV.P(Table2[Sharpe Ratio])</f>
        <v>2.2645435604476383</v>
      </c>
      <c r="AR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">
        <f>_xlfn.RANK.AVG(Table2[[#This Row],[1Y Return vs Nifty Z-Score]],Table2[1Y Return vs Nifty Z-Score])</f>
        <v>74</v>
      </c>
      <c r="AT26">
        <f>_xlfn.RANK.AVG(Table2[[#This Row],[6M Return vs Nifty Z-Score]],Table2[6M Return vs Nifty Z-Score])</f>
        <v>73</v>
      </c>
      <c r="AU26">
        <f>_xlfn.RANK.AVG(Table2[[#This Row],[Sharpe Ratio Z-Score]],Table2[Sharpe Ratio Z-Score])</f>
        <v>8</v>
      </c>
      <c r="AV26">
        <f>(Table2[[#This Row],[Rank 1Y]]+Table2[[#This Row],[Rank 6M]]+Table2[[#This Row],[Rank Sharpe]])/3</f>
        <v>51.666666666666664</v>
      </c>
    </row>
    <row r="27" spans="1:48" x14ac:dyDescent="0.3">
      <c r="A27" t="s">
        <v>984</v>
      </c>
      <c r="B27" t="s">
        <v>985</v>
      </c>
      <c r="C27" t="s">
        <v>3074</v>
      </c>
      <c r="D27" t="s">
        <v>136</v>
      </c>
      <c r="E27">
        <v>13854.672587999999</v>
      </c>
      <c r="F27">
        <v>1657.2</v>
      </c>
      <c r="G27">
        <v>75.569338262014895</v>
      </c>
      <c r="H27">
        <f>(Table2[[#This Row],[1Y Return vs Nifty]]-AVERAGE(Table2[1Y Return vs Nifty]))/_xlfn.STDEV.P(Table2[1Y Return vs Nifty])</f>
        <v>0.66573269432938154</v>
      </c>
      <c r="I27">
        <v>23.905278818008199</v>
      </c>
      <c r="J27">
        <f>(Table2[[#This Row],[1M Return vs Nifty]]-AVERAGE(Table2[1M Return vs Nifty]))/_xlfn.STDEV.P(Table2[1M Return vs Nifty])</f>
        <v>2.3319871049208118</v>
      </c>
      <c r="K27">
        <v>89.984377041465194</v>
      </c>
      <c r="L27">
        <f>(Table2[[#This Row],[6M Return vs Nifty]]-AVERAGE(Table2[6M Return vs Nifty]))/_xlfn.STDEV.P(Table2[6M Return vs Nifty])</f>
        <v>2.8257057954927149</v>
      </c>
      <c r="M27">
        <v>3.2929011043313698</v>
      </c>
      <c r="N27">
        <f>(Table2[[#This Row],[1W Return vs Nifty]]-AVERAGE(Table2[1W Return vs Nifty]))/_xlfn.STDEV.P(Table2[1W Return vs Nifty])</f>
        <v>0.50594924100220784</v>
      </c>
      <c r="O27">
        <v>1587.67</v>
      </c>
      <c r="P27">
        <v>1403.1254727222499</v>
      </c>
      <c r="Q27">
        <v>1030.0721994072801</v>
      </c>
      <c r="R27">
        <v>55.165875307175</v>
      </c>
      <c r="S27" s="1">
        <f>(Table2[[#This Row],[Close Price]]-Table2[[#This Row],[20D EMA]])/Table2[[#This Row],[20D EMA]]</f>
        <v>4.3793735473996467E-2</v>
      </c>
      <c r="T27" s="1">
        <f>(Table2[[#This Row],[Close Price]]-Table2[[#This Row],[50D EMA]])/Table2[[#This Row],[50D EMA]]</f>
        <v>0.18107755308925563</v>
      </c>
      <c r="U27" s="1">
        <f>(Table2[[#This Row],[Close Price]]-Table2[[#This Row],[200D EMA]])/Table2[[#This Row],[200D EMA]]</f>
        <v>0.60881926621607618</v>
      </c>
      <c r="V27">
        <v>1.10768698663627</v>
      </c>
      <c r="W27">
        <v>1614.6</v>
      </c>
      <c r="X27">
        <v>1680</v>
      </c>
      <c r="Y27">
        <v>1614.6</v>
      </c>
      <c r="Z27">
        <v>1785</v>
      </c>
      <c r="AA27">
        <v>1557</v>
      </c>
      <c r="AB27">
        <v>1785</v>
      </c>
      <c r="AC27" s="1">
        <f>(Table2[[#This Row],[Close Price]]/Table2[[#This Row],[Day Low]])-1</f>
        <v>2.6384243775548155E-2</v>
      </c>
      <c r="AD27" s="1">
        <f>(Table2[[#This Row],[Day High]]/Table2[[#This Row],[Close Price]])-1</f>
        <v>1.3758146270818283E-2</v>
      </c>
      <c r="AE27" s="1">
        <f>(Table2[[#This Row],[Close Price]]/Table2[[#This Row],[Current Week Low]])-1</f>
        <v>2.6384243775548155E-2</v>
      </c>
      <c r="AF27" s="1">
        <f>(Table2[[#This Row],[Current Week High]]/Table2[[#This Row],[Close Price]])-1</f>
        <v>7.7118030412744343E-2</v>
      </c>
      <c r="AG27" s="1">
        <f>(Table2[[#This Row],[Close Price]]/Table2[[#This Row],[Current Month Low]])-1</f>
        <v>6.4354527938343065E-2</v>
      </c>
      <c r="AH27" s="1">
        <f>(Table2[[#This Row],[Current Month High]]/Table2[[#This Row],[Close Price]])-1</f>
        <v>7.7118030412744343E-2</v>
      </c>
      <c r="AI27">
        <v>7.7118030412744298</v>
      </c>
      <c r="AJ27">
        <v>154.953846153846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0.48</v>
      </c>
      <c r="AM27" t="s">
        <v>3108</v>
      </c>
      <c r="AN27">
        <v>2.99</v>
      </c>
      <c r="AO27" t="s">
        <v>3108</v>
      </c>
      <c r="AP27">
        <v>0.246217986154841</v>
      </c>
      <c r="AQ27">
        <f>(Table2[[#This Row],[Sharpe Ratio]]-AVERAGE(Table2[Sharpe Ratio]))/_xlfn.STDEV.P(Table2[Sharpe Ratio])</f>
        <v>2.0797901238803687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8.4091649596254836</v>
      </c>
      <c r="AS27">
        <f>_xlfn.RANK.AVG(Table2[[#This Row],[1Y Return vs Nifty Z-Score]],Table2[1Y Return vs Nifty Z-Score])</f>
        <v>132</v>
      </c>
      <c r="AT27">
        <f>_xlfn.RANK.AVG(Table2[[#This Row],[6M Return vs Nifty Z-Score]],Table2[6M Return vs Nifty Z-Score])</f>
        <v>11</v>
      </c>
      <c r="AU27">
        <f>_xlfn.RANK.AVG(Table2[[#This Row],[Sharpe Ratio Z-Score]],Table2[Sharpe Ratio Z-Score])</f>
        <v>12</v>
      </c>
      <c r="AV27">
        <f>(Table2[[#This Row],[Rank 1Y]]+Table2[[#This Row],[Rank 6M]]+Table2[[#This Row],[Rank Sharpe]])/3</f>
        <v>51.666666666666664</v>
      </c>
    </row>
    <row r="28" spans="1:48" x14ac:dyDescent="0.3">
      <c r="A28" t="s">
        <v>134</v>
      </c>
      <c r="B28" t="s">
        <v>135</v>
      </c>
      <c r="C28" t="s">
        <v>3074</v>
      </c>
      <c r="D28" t="s">
        <v>136</v>
      </c>
      <c r="E28">
        <v>214688.20420773001</v>
      </c>
      <c r="F28">
        <v>293.7</v>
      </c>
      <c r="G28">
        <v>100.826398252643</v>
      </c>
      <c r="H28">
        <f>(Table2[[#This Row],[1Y Return vs Nifty]]-AVERAGE(Table2[1Y Return vs Nifty]))/_xlfn.STDEV.P(Table2[1Y Return vs Nifty])</f>
        <v>1.0545009961022935</v>
      </c>
      <c r="I28">
        <v>-10.0550483328895</v>
      </c>
      <c r="J28">
        <f>(Table2[[#This Row],[1M Return vs Nifty]]-AVERAGE(Table2[1M Return vs Nifty]))/_xlfn.STDEV.P(Table2[1M Return vs Nifty])</f>
        <v>-0.90594005537860534</v>
      </c>
      <c r="K28">
        <v>51.181022115263303</v>
      </c>
      <c r="L28">
        <f>(Table2[[#This Row],[6M Return vs Nifty]]-AVERAGE(Table2[6M Return vs Nifty]))/_xlfn.STDEV.P(Table2[6M Return vs Nifty])</f>
        <v>1.5078323337539683</v>
      </c>
      <c r="M28">
        <v>1.3298229728334401</v>
      </c>
      <c r="N28">
        <f>(Table2[[#This Row],[1W Return vs Nifty]]-AVERAGE(Table2[1W Return vs Nifty]))/_xlfn.STDEV.P(Table2[1W Return vs Nifty])</f>
        <v>0.14716051095564245</v>
      </c>
      <c r="O28">
        <v>303.70999999999998</v>
      </c>
      <c r="P28">
        <v>298.62077271301803</v>
      </c>
      <c r="Q28">
        <v>236.51223625957601</v>
      </c>
      <c r="R28">
        <v>37.503349124680703</v>
      </c>
      <c r="S28" s="1">
        <f>(Table2[[#This Row],[Close Price]]-Table2[[#This Row],[20D EMA]])/Table2[[#This Row],[20D EMA]]</f>
        <v>-3.2959072799710221E-2</v>
      </c>
      <c r="T28" s="1">
        <f>(Table2[[#This Row],[Close Price]]-Table2[[#This Row],[50D EMA]])/Table2[[#This Row],[50D EMA]]</f>
        <v>-1.6478333601216092E-2</v>
      </c>
      <c r="U28" s="1">
        <f>(Table2[[#This Row],[Close Price]]-Table2[[#This Row],[200D EMA]])/Table2[[#This Row],[200D EMA]]</f>
        <v>0.24179621589497585</v>
      </c>
      <c r="V28">
        <v>0.51369332913625598</v>
      </c>
      <c r="W28">
        <v>290.64999999999998</v>
      </c>
      <c r="X28">
        <v>297.05</v>
      </c>
      <c r="Y28">
        <v>290.64999999999998</v>
      </c>
      <c r="Z28">
        <v>303.64999999999998</v>
      </c>
      <c r="AA28">
        <v>285</v>
      </c>
      <c r="AB28">
        <v>317.7</v>
      </c>
      <c r="AC28" s="1">
        <f>(Table2[[#This Row],[Close Price]]/Table2[[#This Row],[Day Low]])-1</f>
        <v>1.0493720970239151E-2</v>
      </c>
      <c r="AD28" s="1">
        <f>(Table2[[#This Row],[Day High]]/Table2[[#This Row],[Close Price]])-1</f>
        <v>1.1406196799455204E-2</v>
      </c>
      <c r="AE28" s="1">
        <f>(Table2[[#This Row],[Close Price]]/Table2[[#This Row],[Current Week Low]])-1</f>
        <v>1.0493720970239151E-2</v>
      </c>
      <c r="AF28" s="1">
        <f>(Table2[[#This Row],[Current Week High]]/Table2[[#This Row],[Close Price]])-1</f>
        <v>3.3878106911814809E-2</v>
      </c>
      <c r="AG28" s="1">
        <f>(Table2[[#This Row],[Close Price]]/Table2[[#This Row],[Current Month Low]])-1</f>
        <v>3.0526315789473735E-2</v>
      </c>
      <c r="AH28" s="1">
        <f>(Table2[[#This Row],[Current Month High]]/Table2[[#This Row],[Close Price]])-1</f>
        <v>8.1716036772216505E-2</v>
      </c>
      <c r="AI28">
        <v>15.9346271705822</v>
      </c>
      <c r="AJ28">
        <v>131.71597633136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-0.02</v>
      </c>
      <c r="AM28" t="s">
        <v>3107</v>
      </c>
      <c r="AN28">
        <v>-8.6</v>
      </c>
      <c r="AO28" t="s">
        <v>3107</v>
      </c>
      <c r="AP28">
        <v>0.231277220138944</v>
      </c>
      <c r="AQ28">
        <f>(Table2[[#This Row],[Sharpe Ratio]]-AVERAGE(Table2[Sharpe Ratio]))/_xlfn.STDEV.P(Table2[Sharpe Ratio])</f>
        <v>1.9096156435048819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3.7131694289381807</v>
      </c>
      <c r="AS28">
        <f>_xlfn.RANK.AVG(Table2[[#This Row],[1Y Return vs Nifty Z-Score]],Table2[1Y Return vs Nifty Z-Score])</f>
        <v>91</v>
      </c>
      <c r="AT28">
        <f>_xlfn.RANK.AVG(Table2[[#This Row],[6M Return vs Nifty Z-Score]],Table2[6M Return vs Nifty Z-Score])</f>
        <v>61</v>
      </c>
      <c r="AU28">
        <f>_xlfn.RANK.AVG(Table2[[#This Row],[Sharpe Ratio Z-Score]],Table2[Sharpe Ratio Z-Score])</f>
        <v>19</v>
      </c>
      <c r="AV28">
        <f>(Table2[[#This Row],[Rank 1Y]]+Table2[[#This Row],[Rank 6M]]+Table2[[#This Row],[Rank Sharpe]])/3</f>
        <v>57</v>
      </c>
    </row>
    <row r="29" spans="1:48" x14ac:dyDescent="0.3">
      <c r="A29" t="s">
        <v>401</v>
      </c>
      <c r="B29" t="s">
        <v>402</v>
      </c>
      <c r="C29" t="s">
        <v>3063</v>
      </c>
      <c r="D29" t="s">
        <v>122</v>
      </c>
      <c r="E29">
        <v>57654.720000000001</v>
      </c>
      <c r="F29">
        <v>288</v>
      </c>
      <c r="G29">
        <v>299.92209340948301</v>
      </c>
      <c r="H29">
        <f>(Table2[[#This Row],[1Y Return vs Nifty]]-AVERAGE(Table2[1Y Return vs Nifty]))/_xlfn.STDEV.P(Table2[1Y Return vs Nifty])</f>
        <v>4.1190736472795448</v>
      </c>
      <c r="I29">
        <v>-13.058674310613901</v>
      </c>
      <c r="J29">
        <f>(Table2[[#This Row],[1M Return vs Nifty]]-AVERAGE(Table2[1M Return vs Nifty]))/_xlfn.STDEV.P(Table2[1M Return vs Nifty])</f>
        <v>-1.192318984811199</v>
      </c>
      <c r="K29">
        <v>34.796383258703599</v>
      </c>
      <c r="L29">
        <f>(Table2[[#This Row],[6M Return vs Nifty]]-AVERAGE(Table2[6M Return vs Nifty]))/_xlfn.STDEV.P(Table2[6M Return vs Nifty])</f>
        <v>0.95136290552282943</v>
      </c>
      <c r="M29">
        <v>-2.0904935452103999</v>
      </c>
      <c r="N29">
        <f>(Table2[[#This Row],[1W Return vs Nifty]]-AVERAGE(Table2[1W Return vs Nifty]))/_xlfn.STDEV.P(Table2[1W Return vs Nifty])</f>
        <v>-0.47796540745589067</v>
      </c>
      <c r="O29">
        <v>300.73</v>
      </c>
      <c r="P29">
        <v>291.72271977524099</v>
      </c>
      <c r="Q29">
        <v>213.80896522413499</v>
      </c>
      <c r="R29">
        <v>37.678067712470998</v>
      </c>
      <c r="S29" s="1">
        <f>(Table2[[#This Row],[Close Price]]-Table2[[#This Row],[20D EMA]])/Table2[[#This Row],[20D EMA]]</f>
        <v>-4.2330329531473469E-2</v>
      </c>
      <c r="T29" s="1">
        <f>(Table2[[#This Row],[Close Price]]-Table2[[#This Row],[50D EMA]])/Table2[[#This Row],[50D EMA]]</f>
        <v>-1.2761158191961101E-2</v>
      </c>
      <c r="U29" s="1">
        <f>(Table2[[#This Row],[Close Price]]-Table2[[#This Row],[200D EMA]])/Table2[[#This Row],[200D EMA]]</f>
        <v>0.34699683756521094</v>
      </c>
      <c r="V29">
        <v>0.49582743456148098</v>
      </c>
      <c r="W29">
        <v>286</v>
      </c>
      <c r="X29">
        <v>294</v>
      </c>
      <c r="Y29">
        <v>285</v>
      </c>
      <c r="Z29">
        <v>312.89999999999998</v>
      </c>
      <c r="AA29">
        <v>284.10000000000002</v>
      </c>
      <c r="AB29">
        <v>316.10000000000002</v>
      </c>
      <c r="AC29" s="1">
        <f>(Table2[[#This Row],[Close Price]]/Table2[[#This Row],[Day Low]])-1</f>
        <v>6.9930069930070893E-3</v>
      </c>
      <c r="AD29" s="1">
        <f>(Table2[[#This Row],[Day High]]/Table2[[#This Row],[Close Price]])-1</f>
        <v>2.0833333333333259E-2</v>
      </c>
      <c r="AE29" s="1">
        <f>(Table2[[#This Row],[Close Price]]/Table2[[#This Row],[Current Week Low]])-1</f>
        <v>1.0526315789473717E-2</v>
      </c>
      <c r="AF29" s="1">
        <f>(Table2[[#This Row],[Current Week High]]/Table2[[#This Row],[Close Price]])-1</f>
        <v>8.6458333333333304E-2</v>
      </c>
      <c r="AG29" s="1">
        <f>(Table2[[#This Row],[Close Price]]/Table2[[#This Row],[Current Month Low]])-1</f>
        <v>1.3727560718056919E-2</v>
      </c>
      <c r="AH29" s="1">
        <f>(Table2[[#This Row],[Current Month High]]/Table2[[#This Row],[Close Price]])-1</f>
        <v>9.7569444444444597E-2</v>
      </c>
      <c r="AI29">
        <v>22.812499999999901</v>
      </c>
      <c r="AJ29">
        <v>346.511627906976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0.06</v>
      </c>
      <c r="AM29" t="s">
        <v>3108</v>
      </c>
      <c r="AN29">
        <v>-9.18</v>
      </c>
      <c r="AO29" t="s">
        <v>3107</v>
      </c>
      <c r="AP29">
        <v>0.188533151235381</v>
      </c>
      <c r="AQ29">
        <f>(Table2[[#This Row],[Sharpe Ratio]]-AVERAGE(Table2[Sharpe Ratio]))/_xlfn.STDEV.P(Table2[Sharpe Ratio])</f>
        <v>1.4227631148555246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4.8229152753908098</v>
      </c>
      <c r="AS29">
        <f>_xlfn.RANK.AVG(Table2[[#This Row],[1Y Return vs Nifty Z-Score]],Table2[1Y Return vs Nifty Z-Score])</f>
        <v>5</v>
      </c>
      <c r="AT29">
        <f>_xlfn.RANK.AVG(Table2[[#This Row],[6M Return vs Nifty Z-Score]],Table2[6M Return vs Nifty Z-Score])</f>
        <v>109</v>
      </c>
      <c r="AU29">
        <f>_xlfn.RANK.AVG(Table2[[#This Row],[Sharpe Ratio Z-Score]],Table2[Sharpe Ratio Z-Score])</f>
        <v>59</v>
      </c>
      <c r="AV29">
        <f>(Table2[[#This Row],[Rank 1Y]]+Table2[[#This Row],[Rank 6M]]+Table2[[#This Row],[Rank Sharpe]])/3</f>
        <v>57.666666666666664</v>
      </c>
    </row>
    <row r="30" spans="1:48" x14ac:dyDescent="0.3">
      <c r="A30" t="s">
        <v>1344</v>
      </c>
      <c r="B30" t="s">
        <v>1345</v>
      </c>
      <c r="C30" t="s">
        <v>3081</v>
      </c>
      <c r="D30" t="s">
        <v>1346</v>
      </c>
      <c r="E30">
        <v>8081.9570707399998</v>
      </c>
      <c r="F30">
        <v>1299.55</v>
      </c>
      <c r="G30">
        <v>131.46537837921201</v>
      </c>
      <c r="H30">
        <f>(Table2[[#This Row],[1Y Return vs Nifty]]-AVERAGE(Table2[1Y Return vs Nifty]))/_xlfn.STDEV.P(Table2[1Y Return vs Nifty])</f>
        <v>1.5261102917321137</v>
      </c>
      <c r="I30">
        <v>2.4723591009188599</v>
      </c>
      <c r="J30">
        <f>(Table2[[#This Row],[1M Return vs Nifty]]-AVERAGE(Table2[1M Return vs Nifty]))/_xlfn.STDEV.P(Table2[1M Return vs Nifty])</f>
        <v>0.28847814318084758</v>
      </c>
      <c r="K30">
        <v>69.308012549594494</v>
      </c>
      <c r="L30">
        <f>(Table2[[#This Row],[6M Return vs Nifty]]-AVERAGE(Table2[6M Return vs Nifty]))/_xlfn.STDEV.P(Table2[6M Return vs Nifty])</f>
        <v>2.1234770294260463</v>
      </c>
      <c r="M30">
        <v>5.5156487766294902</v>
      </c>
      <c r="N30">
        <f>(Table2[[#This Row],[1W Return vs Nifty]]-AVERAGE(Table2[1W Return vs Nifty]))/_xlfn.STDEV.P(Table2[1W Return vs Nifty])</f>
        <v>0.91219736824779563</v>
      </c>
      <c r="O30">
        <v>1286.8800000000001</v>
      </c>
      <c r="P30">
        <v>1218.6031211325601</v>
      </c>
      <c r="Q30">
        <v>912.36363984608897</v>
      </c>
      <c r="R30">
        <v>52.1971620984541</v>
      </c>
      <c r="S30" s="1">
        <f>(Table2[[#This Row],[Close Price]]-Table2[[#This Row],[20D EMA]])/Table2[[#This Row],[20D EMA]]</f>
        <v>9.8455178416012711E-3</v>
      </c>
      <c r="T30" s="1">
        <f>(Table2[[#This Row],[Close Price]]-Table2[[#This Row],[50D EMA]])/Table2[[#This Row],[50D EMA]]</f>
        <v>6.6425957281488396E-2</v>
      </c>
      <c r="U30" s="1">
        <f>(Table2[[#This Row],[Close Price]]-Table2[[#This Row],[200D EMA]])/Table2[[#This Row],[200D EMA]]</f>
        <v>0.42437723649226894</v>
      </c>
      <c r="V30">
        <v>0.63671327988221804</v>
      </c>
      <c r="W30">
        <v>1278.25</v>
      </c>
      <c r="X30">
        <v>1313.45</v>
      </c>
      <c r="Y30">
        <v>1252.5</v>
      </c>
      <c r="Z30">
        <v>1344</v>
      </c>
      <c r="AA30">
        <v>1203.7</v>
      </c>
      <c r="AB30">
        <v>1356.6</v>
      </c>
      <c r="AC30" s="1">
        <f>(Table2[[#This Row],[Close Price]]/Table2[[#This Row],[Day Low]])-1</f>
        <v>1.6663407001760167E-2</v>
      </c>
      <c r="AD30" s="1">
        <f>(Table2[[#This Row],[Day High]]/Table2[[#This Row],[Close Price]])-1</f>
        <v>1.0696010157362323E-2</v>
      </c>
      <c r="AE30" s="1">
        <f>(Table2[[#This Row],[Close Price]]/Table2[[#This Row],[Current Week Low]])-1</f>
        <v>3.7564870259481076E-2</v>
      </c>
      <c r="AF30" s="1">
        <f>(Table2[[#This Row],[Current Week High]]/Table2[[#This Row],[Close Price]])-1</f>
        <v>3.420414758955026E-2</v>
      </c>
      <c r="AG30" s="1">
        <f>(Table2[[#This Row],[Close Price]]/Table2[[#This Row],[Current Month Low]])-1</f>
        <v>7.9629475783002279E-2</v>
      </c>
      <c r="AH30" s="1">
        <f>(Table2[[#This Row],[Current Month High]]/Table2[[#This Row],[Close Price]])-1</f>
        <v>4.3899811473202321E-2</v>
      </c>
      <c r="AI30">
        <v>8.1143472740563993</v>
      </c>
      <c r="AJ30">
        <v>198.43839706051199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</v>
      </c>
      <c r="AM30">
        <v>0</v>
      </c>
      <c r="AN30">
        <v>-1.37</v>
      </c>
      <c r="AO30" t="s">
        <v>3107</v>
      </c>
      <c r="AP30">
        <v>0.15901530907450501</v>
      </c>
      <c r="AQ30">
        <f>(Table2[[#This Row],[Sharpe Ratio]]-AVERAGE(Table2[Sharpe Ratio]))/_xlfn.STDEV.P(Table2[Sharpe Ratio])</f>
        <v>1.0865565611762802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5.9368193937630833</v>
      </c>
      <c r="AS30">
        <f>_xlfn.RANK.AVG(Table2[[#This Row],[1Y Return vs Nifty Z-Score]],Table2[1Y Return vs Nifty Z-Score])</f>
        <v>57</v>
      </c>
      <c r="AT30">
        <f>_xlfn.RANK.AVG(Table2[[#This Row],[6M Return vs Nifty Z-Score]],Table2[6M Return vs Nifty Z-Score])</f>
        <v>29</v>
      </c>
      <c r="AU30">
        <f>_xlfn.RANK.AVG(Table2[[#This Row],[Sharpe Ratio Z-Score]],Table2[Sharpe Ratio Z-Score])</f>
        <v>100</v>
      </c>
      <c r="AV30">
        <f>(Table2[[#This Row],[Rank 1Y]]+Table2[[#This Row],[Rank 6M]]+Table2[[#This Row],[Rank Sharpe]])/3</f>
        <v>62</v>
      </c>
    </row>
    <row r="31" spans="1:48" x14ac:dyDescent="0.3">
      <c r="A31" t="s">
        <v>455</v>
      </c>
      <c r="B31" t="s">
        <v>456</v>
      </c>
      <c r="C31" t="s">
        <v>3074</v>
      </c>
      <c r="D31" t="s">
        <v>86</v>
      </c>
      <c r="E31">
        <v>48305.606249999997</v>
      </c>
      <c r="F31">
        <v>1317.8</v>
      </c>
      <c r="G31">
        <v>110.34682739324199</v>
      </c>
      <c r="H31">
        <f>(Table2[[#This Row],[1Y Return vs Nifty]]-AVERAGE(Table2[1Y Return vs Nifty]))/_xlfn.STDEV.P(Table2[1Y Return vs Nifty])</f>
        <v>1.2010438269192374</v>
      </c>
      <c r="I31">
        <v>-18.892071457577401</v>
      </c>
      <c r="J31">
        <f>(Table2[[#This Row],[1M Return vs Nifty]]-AVERAGE(Table2[1M Return vs Nifty]))/_xlfn.STDEV.P(Table2[1M Return vs Nifty])</f>
        <v>-1.7485007605355523</v>
      </c>
      <c r="K31">
        <v>51.224596378354001</v>
      </c>
      <c r="L31">
        <f>(Table2[[#This Row],[6M Return vs Nifty]]-AVERAGE(Table2[6M Return vs Nifty]))/_xlfn.STDEV.P(Table2[6M Return vs Nifty])</f>
        <v>1.5093122409694981</v>
      </c>
      <c r="M31">
        <v>-2.7385337348269001</v>
      </c>
      <c r="N31">
        <f>(Table2[[#This Row],[1W Return vs Nifty]]-AVERAGE(Table2[1W Return vs Nifty]))/_xlfn.STDEV.P(Table2[1W Return vs Nifty])</f>
        <v>-0.59640670274668117</v>
      </c>
      <c r="O31">
        <v>1424.31</v>
      </c>
      <c r="P31">
        <v>1428.3171268732599</v>
      </c>
      <c r="Q31">
        <v>1099.7911580821601</v>
      </c>
      <c r="R31">
        <v>29.7871058091519</v>
      </c>
      <c r="S31" s="1">
        <f>(Table2[[#This Row],[Close Price]]-Table2[[#This Row],[20D EMA]])/Table2[[#This Row],[20D EMA]]</f>
        <v>-7.4780068945664913E-2</v>
      </c>
      <c r="T31" s="1">
        <f>(Table2[[#This Row],[Close Price]]-Table2[[#This Row],[50D EMA]])/Table2[[#This Row],[50D EMA]]</f>
        <v>-7.7375762562753719E-2</v>
      </c>
      <c r="U31" s="1">
        <f>(Table2[[#This Row],[Close Price]]-Table2[[#This Row],[200D EMA]])/Table2[[#This Row],[200D EMA]]</f>
        <v>0.19822749102475823</v>
      </c>
      <c r="V31">
        <v>0.42897718304326499</v>
      </c>
      <c r="W31">
        <v>1300.55</v>
      </c>
      <c r="X31">
        <v>1351.2</v>
      </c>
      <c r="Y31">
        <v>1222.3499999999999</v>
      </c>
      <c r="Z31">
        <v>1359.95</v>
      </c>
      <c r="AA31">
        <v>1222.3499999999999</v>
      </c>
      <c r="AB31">
        <v>1467.45</v>
      </c>
      <c r="AC31" s="1">
        <f>(Table2[[#This Row],[Close Price]]/Table2[[#This Row],[Day Low]])-1</f>
        <v>1.3263619238014668E-2</v>
      </c>
      <c r="AD31" s="1">
        <f>(Table2[[#This Row],[Day High]]/Table2[[#This Row],[Close Price]])-1</f>
        <v>2.5345272423736631E-2</v>
      </c>
      <c r="AE31" s="1">
        <f>(Table2[[#This Row],[Close Price]]/Table2[[#This Row],[Current Week Low]])-1</f>
        <v>7.8087290874135906E-2</v>
      </c>
      <c r="AF31" s="1">
        <f>(Table2[[#This Row],[Current Week High]]/Table2[[#This Row],[Close Price]])-1</f>
        <v>3.1985126726362223E-2</v>
      </c>
      <c r="AG31" s="1">
        <f>(Table2[[#This Row],[Close Price]]/Table2[[#This Row],[Current Month Low]])-1</f>
        <v>7.8087290874135906E-2</v>
      </c>
      <c r="AH31" s="1">
        <f>(Table2[[#This Row],[Current Month High]]/Table2[[#This Row],[Close Price]])-1</f>
        <v>0.11356047958719095</v>
      </c>
      <c r="AI31">
        <v>36.189103050538797</v>
      </c>
      <c r="AJ31">
        <v>192.84444444444401</v>
      </c>
      <c r="AK31" t="str">
        <f>IF(AND(Table2[[#This Row],[20D EMA]]&gt;Table2[[#This Row],[50D EMA]],Table2[[#This Row],[50D EMA]]&gt;Table2[[#This Row],[200D EMA]]),"Uptrend","Downtrend/NoTrend")</f>
        <v>Downtrend/NoTrend</v>
      </c>
      <c r="AL31">
        <v>0</v>
      </c>
      <c r="AM31">
        <v>0</v>
      </c>
      <c r="AN31">
        <v>-10.31</v>
      </c>
      <c r="AO31" t="s">
        <v>3107</v>
      </c>
      <c r="AP31">
        <v>0.19276429050701999</v>
      </c>
      <c r="AQ31">
        <f>(Table2[[#This Row],[Sharpe Ratio]]-AVERAGE(Table2[Sharpe Ratio]))/_xlfn.STDEV.P(Table2[Sharpe Ratio])</f>
        <v>1.4709555519890265</v>
      </c>
      <c r="AR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">
        <f>_xlfn.RANK.AVG(Table2[[#This Row],[1Y Return vs Nifty Z-Score]],Table2[1Y Return vs Nifty Z-Score])</f>
        <v>82</v>
      </c>
      <c r="AT31">
        <f>_xlfn.RANK.AVG(Table2[[#This Row],[6M Return vs Nifty Z-Score]],Table2[6M Return vs Nifty Z-Score])</f>
        <v>60</v>
      </c>
      <c r="AU31">
        <f>_xlfn.RANK.AVG(Table2[[#This Row],[Sharpe Ratio Z-Score]],Table2[Sharpe Ratio Z-Score])</f>
        <v>51</v>
      </c>
      <c r="AV31">
        <f>(Table2[[#This Row],[Rank 1Y]]+Table2[[#This Row],[Rank 6M]]+Table2[[#This Row],[Rank Sharpe]])/3</f>
        <v>64.333333333333329</v>
      </c>
    </row>
    <row r="32" spans="1:48" x14ac:dyDescent="0.3">
      <c r="A32" t="s">
        <v>705</v>
      </c>
      <c r="B32" t="s">
        <v>706</v>
      </c>
      <c r="C32" t="s">
        <v>3074</v>
      </c>
      <c r="D32" t="s">
        <v>707</v>
      </c>
      <c r="E32">
        <v>23406.822421860001</v>
      </c>
      <c r="F32">
        <v>551.4</v>
      </c>
      <c r="G32">
        <v>88.295425350195401</v>
      </c>
      <c r="H32">
        <f>(Table2[[#This Row],[1Y Return vs Nifty]]-AVERAGE(Table2[1Y Return vs Nifty]))/_xlfn.STDEV.P(Table2[1Y Return vs Nifty])</f>
        <v>0.86161848892787951</v>
      </c>
      <c r="I32">
        <v>-19.271059614960699</v>
      </c>
      <c r="J32">
        <f>(Table2[[#This Row],[1M Return vs Nifty]]-AVERAGE(Table2[1M Return vs Nifty]))/_xlfn.STDEV.P(Table2[1M Return vs Nifty])</f>
        <v>-1.7846351606186435</v>
      </c>
      <c r="K32">
        <v>46.657934395744697</v>
      </c>
      <c r="L32">
        <f>(Table2[[#This Row],[6M Return vs Nifty]]-AVERAGE(Table2[6M Return vs Nifty]))/_xlfn.STDEV.P(Table2[6M Return vs Nifty])</f>
        <v>1.3542152745587868</v>
      </c>
      <c r="M32">
        <v>-0.79957959238146603</v>
      </c>
      <c r="N32">
        <f>(Table2[[#This Row],[1W Return vs Nifty]]-AVERAGE(Table2[1W Return vs Nifty]))/_xlfn.STDEV.P(Table2[1W Return vs Nifty])</f>
        <v>-0.24202707657475253</v>
      </c>
      <c r="O32">
        <v>594.35</v>
      </c>
      <c r="P32">
        <v>601.68753551697705</v>
      </c>
      <c r="Q32">
        <v>467.716045736892</v>
      </c>
      <c r="R32">
        <v>30.572805764959099</v>
      </c>
      <c r="S32" s="1">
        <f>(Table2[[#This Row],[Close Price]]-Table2[[#This Row],[20D EMA]])/Table2[[#This Row],[20D EMA]]</f>
        <v>-7.2263817615882978E-2</v>
      </c>
      <c r="T32" s="1">
        <f>(Table2[[#This Row],[Close Price]]-Table2[[#This Row],[50D EMA]])/Table2[[#This Row],[50D EMA]]</f>
        <v>-8.3577492549799001E-2</v>
      </c>
      <c r="U32" s="1">
        <f>(Table2[[#This Row],[Close Price]]-Table2[[#This Row],[200D EMA]])/Table2[[#This Row],[200D EMA]]</f>
        <v>0.17892042624123136</v>
      </c>
      <c r="V32">
        <v>0.340728063808583</v>
      </c>
      <c r="W32">
        <v>544.1</v>
      </c>
      <c r="X32">
        <v>559.15</v>
      </c>
      <c r="Y32">
        <v>544.1</v>
      </c>
      <c r="Z32">
        <v>581.9</v>
      </c>
      <c r="AA32">
        <v>544.1</v>
      </c>
      <c r="AB32">
        <v>617.6</v>
      </c>
      <c r="AC32" s="1">
        <f>(Table2[[#This Row],[Close Price]]/Table2[[#This Row],[Day Low]])-1</f>
        <v>1.3416651350854458E-2</v>
      </c>
      <c r="AD32" s="1">
        <f>(Table2[[#This Row],[Day High]]/Table2[[#This Row],[Close Price]])-1</f>
        <v>1.4055132390279335E-2</v>
      </c>
      <c r="AE32" s="1">
        <f>(Table2[[#This Row],[Close Price]]/Table2[[#This Row],[Current Week Low]])-1</f>
        <v>1.3416651350854458E-2</v>
      </c>
      <c r="AF32" s="1">
        <f>(Table2[[#This Row],[Current Week High]]/Table2[[#This Row],[Close Price]])-1</f>
        <v>5.5313746826260335E-2</v>
      </c>
      <c r="AG32" s="1">
        <f>(Table2[[#This Row],[Close Price]]/Table2[[#This Row],[Current Month Low]])-1</f>
        <v>1.3416651350854458E-2</v>
      </c>
      <c r="AH32" s="1">
        <f>(Table2[[#This Row],[Current Month High]]/Table2[[#This Row],[Close Price]])-1</f>
        <v>0.12005803409503102</v>
      </c>
      <c r="AI32">
        <v>35.672832789263602</v>
      </c>
      <c r="AJ32">
        <v>118.852947013296</v>
      </c>
      <c r="AK32" t="str">
        <f>IF(AND(Table2[[#This Row],[20D EMA]]&gt;Table2[[#This Row],[50D EMA]],Table2[[#This Row],[50D EMA]]&gt;Table2[[#This Row],[200D EMA]]),"Uptrend","Downtrend/NoTrend")</f>
        <v>Downtrend/NoTrend</v>
      </c>
      <c r="AL32">
        <v>-7.0000000000000007E-2</v>
      </c>
      <c r="AM32" t="s">
        <v>3107</v>
      </c>
      <c r="AN32">
        <v>-11.78</v>
      </c>
      <c r="AO32" t="s">
        <v>3107</v>
      </c>
      <c r="AP32">
        <v>0.25070340015673898</v>
      </c>
      <c r="AQ32">
        <f>(Table2[[#This Row],[Sharpe Ratio]]-AVERAGE(Table2[Sharpe Ratio]))/_xlfn.STDEV.P(Table2[Sharpe Ratio])</f>
        <v>2.1308787358183214</v>
      </c>
      <c r="AR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">
        <f>_xlfn.RANK.AVG(Table2[[#This Row],[1Y Return vs Nifty Z-Score]],Table2[1Y Return vs Nifty Z-Score])</f>
        <v>111</v>
      </c>
      <c r="AT32">
        <f>_xlfn.RANK.AVG(Table2[[#This Row],[6M Return vs Nifty Z-Score]],Table2[6M Return vs Nifty Z-Score])</f>
        <v>75</v>
      </c>
      <c r="AU32">
        <f>_xlfn.RANK.AVG(Table2[[#This Row],[Sharpe Ratio Z-Score]],Table2[Sharpe Ratio Z-Score])</f>
        <v>10</v>
      </c>
      <c r="AV32">
        <f>(Table2[[#This Row],[Rank 1Y]]+Table2[[#This Row],[Rank 6M]]+Table2[[#This Row],[Rank Sharpe]])/3</f>
        <v>65.333333333333329</v>
      </c>
    </row>
    <row r="33" spans="1:48" x14ac:dyDescent="0.3">
      <c r="A33" t="s">
        <v>1419</v>
      </c>
      <c r="B33" t="s">
        <v>1420</v>
      </c>
      <c r="C33" t="s">
        <v>3068</v>
      </c>
      <c r="D33" t="s">
        <v>203</v>
      </c>
      <c r="E33">
        <v>7282.5980638949904</v>
      </c>
      <c r="F33">
        <v>2537.15</v>
      </c>
      <c r="G33">
        <v>174.04661332732999</v>
      </c>
      <c r="H33">
        <f>(Table2[[#This Row],[1Y Return vs Nifty]]-AVERAGE(Table2[1Y Return vs Nifty]))/_xlfn.STDEV.P(Table2[1Y Return vs Nifty])</f>
        <v>2.1815402746484076</v>
      </c>
      <c r="I33">
        <v>1.55044807918932</v>
      </c>
      <c r="J33">
        <f>(Table2[[#This Row],[1M Return vs Nifty]]-AVERAGE(Table2[1M Return vs Nifty]))/_xlfn.STDEV.P(Table2[1M Return vs Nifty])</f>
        <v>0.20057908604356803</v>
      </c>
      <c r="K33">
        <v>54.792449017510201</v>
      </c>
      <c r="L33">
        <f>(Table2[[#This Row],[6M Return vs Nifty]]-AVERAGE(Table2[6M Return vs Nifty]))/_xlfn.STDEV.P(Table2[6M Return vs Nifty])</f>
        <v>1.6304867713027891</v>
      </c>
      <c r="M33">
        <v>19.226735019273001</v>
      </c>
      <c r="N33">
        <f>(Table2[[#This Row],[1W Return vs Nifty]]-AVERAGE(Table2[1W Return vs Nifty]))/_xlfn.STDEV.P(Table2[1W Return vs Nifty])</f>
        <v>3.4181512279666935</v>
      </c>
      <c r="O33">
        <v>2449.0100000000002</v>
      </c>
      <c r="P33">
        <v>2261.47357261051</v>
      </c>
      <c r="Q33">
        <v>1675.83242139862</v>
      </c>
      <c r="R33">
        <v>56.492495077071403</v>
      </c>
      <c r="S33" s="1">
        <f>(Table2[[#This Row],[Close Price]]-Table2[[#This Row],[20D EMA]])/Table2[[#This Row],[20D EMA]]</f>
        <v>3.5990053123506997E-2</v>
      </c>
      <c r="T33" s="1">
        <f>(Table2[[#This Row],[Close Price]]-Table2[[#This Row],[50D EMA]])/Table2[[#This Row],[50D EMA]]</f>
        <v>0.12190123763916713</v>
      </c>
      <c r="U33" s="1">
        <f>(Table2[[#This Row],[Close Price]]-Table2[[#This Row],[200D EMA]])/Table2[[#This Row],[200D EMA]]</f>
        <v>0.51396402623750392</v>
      </c>
      <c r="V33">
        <v>0.57234457455070198</v>
      </c>
      <c r="W33">
        <v>2525</v>
      </c>
      <c r="X33">
        <v>2718.3</v>
      </c>
      <c r="Y33">
        <v>2505.4499999999998</v>
      </c>
      <c r="Z33">
        <v>2744.6</v>
      </c>
      <c r="AA33">
        <v>2200.0500000000002</v>
      </c>
      <c r="AB33">
        <v>2744.6</v>
      </c>
      <c r="AC33" s="1">
        <f>(Table2[[#This Row],[Close Price]]/Table2[[#This Row],[Day Low]])-1</f>
        <v>4.8118811881188162E-3</v>
      </c>
      <c r="AD33" s="1">
        <f>(Table2[[#This Row],[Day High]]/Table2[[#This Row],[Close Price]])-1</f>
        <v>7.1399010700983423E-2</v>
      </c>
      <c r="AE33" s="1">
        <f>(Table2[[#This Row],[Close Price]]/Table2[[#This Row],[Current Week Low]])-1</f>
        <v>1.2652417729350107E-2</v>
      </c>
      <c r="AF33" s="1">
        <f>(Table2[[#This Row],[Current Week High]]/Table2[[#This Row],[Close Price]])-1</f>
        <v>8.1764972508523215E-2</v>
      </c>
      <c r="AG33" s="1">
        <f>(Table2[[#This Row],[Close Price]]/Table2[[#This Row],[Current Month Low]])-1</f>
        <v>0.15322379036840061</v>
      </c>
      <c r="AH33" s="1">
        <f>(Table2[[#This Row],[Current Month High]]/Table2[[#This Row],[Close Price]])-1</f>
        <v>8.1764972508523215E-2</v>
      </c>
      <c r="AI33">
        <v>16.354965216877201</v>
      </c>
      <c r="AJ33">
        <v>215.173913043478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0.54</v>
      </c>
      <c r="AM33" t="s">
        <v>3108</v>
      </c>
      <c r="AN33">
        <v>3.59</v>
      </c>
      <c r="AO33" t="s">
        <v>3108</v>
      </c>
      <c r="AP33">
        <v>0.14354279866267</v>
      </c>
      <c r="AQ33">
        <f>(Table2[[#This Row],[Sharpe Ratio]]-AVERAGE(Table2[Sharpe Ratio]))/_xlfn.STDEV.P(Table2[Sharpe Ratio])</f>
        <v>0.91032554218857997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8.3410829021500383</v>
      </c>
      <c r="AS33">
        <f>_xlfn.RANK.AVG(Table2[[#This Row],[1Y Return vs Nifty Z-Score]],Table2[1Y Return vs Nifty Z-Score])</f>
        <v>25</v>
      </c>
      <c r="AT33">
        <f>_xlfn.RANK.AVG(Table2[[#This Row],[6M Return vs Nifty Z-Score]],Table2[6M Return vs Nifty Z-Score])</f>
        <v>51</v>
      </c>
      <c r="AU33">
        <f>_xlfn.RANK.AVG(Table2[[#This Row],[Sharpe Ratio Z-Score]],Table2[Sharpe Ratio Z-Score])</f>
        <v>130</v>
      </c>
      <c r="AV33">
        <f>(Table2[[#This Row],[Rank 1Y]]+Table2[[#This Row],[Rank 6M]]+Table2[[#This Row],[Rank Sharpe]])/3</f>
        <v>68.666666666666671</v>
      </c>
    </row>
    <row r="34" spans="1:48" x14ac:dyDescent="0.3">
      <c r="A34" t="s">
        <v>676</v>
      </c>
      <c r="B34" t="s">
        <v>677</v>
      </c>
      <c r="C34" t="s">
        <v>3074</v>
      </c>
      <c r="D34" t="s">
        <v>153</v>
      </c>
      <c r="E34">
        <v>25366.577657400001</v>
      </c>
      <c r="F34">
        <v>798</v>
      </c>
      <c r="G34">
        <v>80.910315163083197</v>
      </c>
      <c r="H34">
        <f>(Table2[[#This Row],[1Y Return vs Nifty]]-AVERAGE(Table2[1Y Return vs Nifty]))/_xlfn.STDEV.P(Table2[1Y Return vs Nifty])</f>
        <v>0.7479434710550632</v>
      </c>
      <c r="I34">
        <v>25.799221671938898</v>
      </c>
      <c r="J34">
        <f>(Table2[[#This Row],[1M Return vs Nifty]]-AVERAGE(Table2[1M Return vs Nifty]))/_xlfn.STDEV.P(Table2[1M Return vs Nifty])</f>
        <v>2.5125639580102583</v>
      </c>
      <c r="K34">
        <v>71.956235390060996</v>
      </c>
      <c r="L34">
        <f>(Table2[[#This Row],[6M Return vs Nifty]]-AVERAGE(Table2[6M Return vs Nifty]))/_xlfn.STDEV.P(Table2[6M Return vs Nifty])</f>
        <v>2.2134182885996077</v>
      </c>
      <c r="M34">
        <v>25.541525794031401</v>
      </c>
      <c r="N34">
        <f>(Table2[[#This Row],[1W Return vs Nifty]]-AVERAGE(Table2[1W Return vs Nifty]))/_xlfn.STDEV.P(Table2[1W Return vs Nifty])</f>
        <v>4.5722956943698243</v>
      </c>
      <c r="O34">
        <v>662.1</v>
      </c>
      <c r="P34">
        <v>623.77911934308997</v>
      </c>
      <c r="Q34">
        <v>524.94761881511204</v>
      </c>
      <c r="R34">
        <v>91.732540608482296</v>
      </c>
      <c r="S34" s="1">
        <f>(Table2[[#This Row],[Close Price]]-Table2[[#This Row],[20D EMA]])/Table2[[#This Row],[20D EMA]]</f>
        <v>0.20525600362483004</v>
      </c>
      <c r="T34" s="1">
        <f>(Table2[[#This Row],[Close Price]]-Table2[[#This Row],[50D EMA]])/Table2[[#This Row],[50D EMA]]</f>
        <v>0.27929899423434423</v>
      </c>
      <c r="U34" s="1">
        <f>(Table2[[#This Row],[Close Price]]-Table2[[#This Row],[200D EMA]])/Table2[[#This Row],[200D EMA]]</f>
        <v>0.52015167113474947</v>
      </c>
      <c r="V34">
        <v>3.23033281935429</v>
      </c>
      <c r="W34">
        <v>754.2</v>
      </c>
      <c r="X34">
        <v>843.95</v>
      </c>
      <c r="Y34">
        <v>680</v>
      </c>
      <c r="Z34">
        <v>843.95</v>
      </c>
      <c r="AA34">
        <v>580.4</v>
      </c>
      <c r="AB34">
        <v>843.95</v>
      </c>
      <c r="AC34" s="1">
        <f>(Table2[[#This Row],[Close Price]]/Table2[[#This Row],[Day Low]])-1</f>
        <v>5.8074781225139205E-2</v>
      </c>
      <c r="AD34" s="1">
        <f>(Table2[[#This Row],[Day High]]/Table2[[#This Row],[Close Price]])-1</f>
        <v>5.7581453634085289E-2</v>
      </c>
      <c r="AE34" s="1">
        <f>(Table2[[#This Row],[Close Price]]/Table2[[#This Row],[Current Week Low]])-1</f>
        <v>0.17352941176470593</v>
      </c>
      <c r="AF34" s="1">
        <f>(Table2[[#This Row],[Current Week High]]/Table2[[#This Row],[Close Price]])-1</f>
        <v>5.7581453634085289E-2</v>
      </c>
      <c r="AG34" s="1">
        <f>(Table2[[#This Row],[Close Price]]/Table2[[#This Row],[Current Month Low]])-1</f>
        <v>0.37491385251550668</v>
      </c>
      <c r="AH34" s="1">
        <f>(Table2[[#This Row],[Current Month High]]/Table2[[#This Row],[Close Price]])-1</f>
        <v>5.7581453634085289E-2</v>
      </c>
      <c r="AI34">
        <v>5.75814536340852</v>
      </c>
      <c r="AJ34">
        <v>155.76923076923001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0.36</v>
      </c>
      <c r="AM34" t="s">
        <v>3108</v>
      </c>
      <c r="AN34">
        <v>31.42</v>
      </c>
      <c r="AO34" t="s">
        <v>3108</v>
      </c>
      <c r="AP34">
        <v>0.18438664789181</v>
      </c>
      <c r="AQ34">
        <f>(Table2[[#This Row],[Sharpe Ratio]]-AVERAGE(Table2[Sharpe Ratio]))/_xlfn.STDEV.P(Table2[Sharpe Ratio])</f>
        <v>1.3755346761585647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11.421756088193318</v>
      </c>
      <c r="AS34">
        <f>_xlfn.RANK.AVG(Table2[[#This Row],[1Y Return vs Nifty Z-Score]],Table2[1Y Return vs Nifty Z-Score])</f>
        <v>119</v>
      </c>
      <c r="AT34">
        <f>_xlfn.RANK.AVG(Table2[[#This Row],[6M Return vs Nifty Z-Score]],Table2[6M Return vs Nifty Z-Score])</f>
        <v>24</v>
      </c>
      <c r="AU34">
        <f>_xlfn.RANK.AVG(Table2[[#This Row],[Sharpe Ratio Z-Score]],Table2[Sharpe Ratio Z-Score])</f>
        <v>66</v>
      </c>
      <c r="AV34">
        <f>(Table2[[#This Row],[Rank 1Y]]+Table2[[#This Row],[Rank 6M]]+Table2[[#This Row],[Rank Sharpe]])/3</f>
        <v>69.666666666666671</v>
      </c>
    </row>
    <row r="35" spans="1:48" x14ac:dyDescent="0.3">
      <c r="A35" t="s">
        <v>1381</v>
      </c>
      <c r="B35" t="s">
        <v>1382</v>
      </c>
      <c r="C35" t="s">
        <v>3066</v>
      </c>
      <c r="D35" t="s">
        <v>46</v>
      </c>
      <c r="E35">
        <v>7730.7770602999999</v>
      </c>
      <c r="F35">
        <v>566.29999999999995</v>
      </c>
      <c r="G35">
        <v>77.485133640788305</v>
      </c>
      <c r="H35">
        <f>(Table2[[#This Row],[1Y Return vs Nifty]]-AVERAGE(Table2[1Y Return vs Nifty]))/_xlfn.STDEV.P(Table2[1Y Return vs Nifty])</f>
        <v>0.69522149929031118</v>
      </c>
      <c r="I35">
        <v>15.4955353422559</v>
      </c>
      <c r="J35">
        <f>(Table2[[#This Row],[1M Return vs Nifty]]-AVERAGE(Table2[1M Return vs Nifty]))/_xlfn.STDEV.P(Table2[1M Return vs Nifty])</f>
        <v>1.5301651233393003</v>
      </c>
      <c r="K35">
        <v>51.9950011863599</v>
      </c>
      <c r="L35">
        <f>(Table2[[#This Row],[6M Return vs Nifty]]-AVERAGE(Table2[6M Return vs Nifty]))/_xlfn.STDEV.P(Table2[6M Return vs Nifty])</f>
        <v>1.5354774025437448</v>
      </c>
      <c r="M35">
        <v>6.7182003370738803</v>
      </c>
      <c r="N35">
        <f>(Table2[[#This Row],[1W Return vs Nifty]]-AVERAGE(Table2[1W Return vs Nifty]))/_xlfn.STDEV.P(Table2[1W Return vs Nifty])</f>
        <v>1.1319858424121585</v>
      </c>
      <c r="O35">
        <v>537.54999999999995</v>
      </c>
      <c r="P35">
        <v>496.26426251767202</v>
      </c>
      <c r="Q35">
        <v>387.09010267182299</v>
      </c>
      <c r="R35">
        <v>64.685094791064003</v>
      </c>
      <c r="S35" s="1">
        <f>(Table2[[#This Row],[Close Price]]-Table2[[#This Row],[20D EMA]])/Table2[[#This Row],[20D EMA]]</f>
        <v>5.3483396893312253E-2</v>
      </c>
      <c r="T35" s="1">
        <f>(Table2[[#This Row],[Close Price]]-Table2[[#This Row],[50D EMA]])/Table2[[#This Row],[50D EMA]]</f>
        <v>0.1411258935451431</v>
      </c>
      <c r="U35" s="1">
        <f>(Table2[[#This Row],[Close Price]]-Table2[[#This Row],[200D EMA]])/Table2[[#This Row],[200D EMA]]</f>
        <v>0.46296688055626173</v>
      </c>
      <c r="V35">
        <v>1.07992291175363</v>
      </c>
      <c r="W35">
        <v>561.79999999999995</v>
      </c>
      <c r="X35">
        <v>584.65</v>
      </c>
      <c r="Y35">
        <v>540.15</v>
      </c>
      <c r="Z35">
        <v>589.04999999999995</v>
      </c>
      <c r="AA35">
        <v>525.04999999999995</v>
      </c>
      <c r="AB35">
        <v>589.04999999999995</v>
      </c>
      <c r="AC35" s="1">
        <f>(Table2[[#This Row],[Close Price]]/Table2[[#This Row],[Day Low]])-1</f>
        <v>8.0099679601282059E-3</v>
      </c>
      <c r="AD35" s="1">
        <f>(Table2[[#This Row],[Day High]]/Table2[[#This Row],[Close Price]])-1</f>
        <v>3.2403319795161645E-2</v>
      </c>
      <c r="AE35" s="1">
        <f>(Table2[[#This Row],[Close Price]]/Table2[[#This Row],[Current Week Low]])-1</f>
        <v>4.8412478015366078E-2</v>
      </c>
      <c r="AF35" s="1">
        <f>(Table2[[#This Row],[Current Week High]]/Table2[[#This Row],[Close Price]])-1</f>
        <v>4.0173053152039451E-2</v>
      </c>
      <c r="AG35" s="1">
        <f>(Table2[[#This Row],[Close Price]]/Table2[[#This Row],[Current Month Low]])-1</f>
        <v>7.8563946290829412E-2</v>
      </c>
      <c r="AH35" s="1">
        <f>(Table2[[#This Row],[Current Month High]]/Table2[[#This Row],[Close Price]])-1</f>
        <v>4.0173053152039451E-2</v>
      </c>
      <c r="AI35">
        <v>4.0173053152039397</v>
      </c>
      <c r="AJ35">
        <v>134.735751295336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0.32</v>
      </c>
      <c r="AM35" t="s">
        <v>3108</v>
      </c>
      <c r="AN35">
        <v>5.31</v>
      </c>
      <c r="AO35" t="s">
        <v>3108</v>
      </c>
      <c r="AP35">
        <v>0.20950296233368501</v>
      </c>
      <c r="AQ35">
        <f>(Table2[[#This Row],[Sharpe Ratio]]-AVERAGE(Table2[Sharpe Ratio]))/_xlfn.STDEV.P(Table2[Sharpe Ratio])</f>
        <v>1.6616080779202753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6.5544579455057903</v>
      </c>
      <c r="AS35">
        <f>_xlfn.RANK.AVG(Table2[[#This Row],[1Y Return vs Nifty Z-Score]],Table2[1Y Return vs Nifty Z-Score])</f>
        <v>124</v>
      </c>
      <c r="AT35">
        <f>_xlfn.RANK.AVG(Table2[[#This Row],[6M Return vs Nifty Z-Score]],Table2[6M Return vs Nifty Z-Score])</f>
        <v>57</v>
      </c>
      <c r="AU35">
        <f>_xlfn.RANK.AVG(Table2[[#This Row],[Sharpe Ratio Z-Score]],Table2[Sharpe Ratio Z-Score])</f>
        <v>35</v>
      </c>
      <c r="AV35">
        <f>(Table2[[#This Row],[Rank 1Y]]+Table2[[#This Row],[Rank 6M]]+Table2[[#This Row],[Rank Sharpe]])/3</f>
        <v>72</v>
      </c>
    </row>
    <row r="36" spans="1:48" x14ac:dyDescent="0.3">
      <c r="A36" t="s">
        <v>813</v>
      </c>
      <c r="B36" t="s">
        <v>814</v>
      </c>
      <c r="C36" t="s">
        <v>3074</v>
      </c>
      <c r="D36" t="s">
        <v>707</v>
      </c>
      <c r="E36">
        <v>19036.137106800001</v>
      </c>
      <c r="F36">
        <v>1413.5</v>
      </c>
      <c r="G36">
        <v>90.766265188899595</v>
      </c>
      <c r="H36">
        <f>(Table2[[#This Row],[1Y Return vs Nifty]]-AVERAGE(Table2[1Y Return vs Nifty]))/_xlfn.STDEV.P(Table2[1Y Return vs Nifty])</f>
        <v>0.89965079389141522</v>
      </c>
      <c r="I36">
        <v>-16.1553785545312</v>
      </c>
      <c r="J36">
        <f>(Table2[[#This Row],[1M Return vs Nifty]]-AVERAGE(Table2[1M Return vs Nifty]))/_xlfn.STDEV.P(Table2[1M Return vs Nifty])</f>
        <v>-1.4875724060824735</v>
      </c>
      <c r="K36">
        <v>36.668527967987799</v>
      </c>
      <c r="L36">
        <f>(Table2[[#This Row],[6M Return vs Nifty]]-AVERAGE(Table2[6M Return vs Nifty]))/_xlfn.STDEV.P(Table2[6M Return vs Nifty])</f>
        <v>1.0149463207608309</v>
      </c>
      <c r="M36">
        <v>-0.23959021036243799</v>
      </c>
      <c r="N36">
        <f>(Table2[[#This Row],[1W Return vs Nifty]]-AVERAGE(Table2[1W Return vs Nifty]))/_xlfn.STDEV.P(Table2[1W Return vs Nifty])</f>
        <v>-0.13967869013490292</v>
      </c>
      <c r="O36">
        <v>1501.01</v>
      </c>
      <c r="P36">
        <v>1498.3105886046001</v>
      </c>
      <c r="Q36">
        <v>1172.9133456197601</v>
      </c>
      <c r="R36">
        <v>40.079264641381499</v>
      </c>
      <c r="S36" s="1">
        <f>(Table2[[#This Row],[Close Price]]-Table2[[#This Row],[20D EMA]])/Table2[[#This Row],[20D EMA]]</f>
        <v>-5.8300744165595157E-2</v>
      </c>
      <c r="T36" s="1">
        <f>(Table2[[#This Row],[Close Price]]-Table2[[#This Row],[50D EMA]])/Table2[[#This Row],[50D EMA]]</f>
        <v>-5.6604144193885389E-2</v>
      </c>
      <c r="U36" s="1">
        <f>(Table2[[#This Row],[Close Price]]-Table2[[#This Row],[200D EMA]])/Table2[[#This Row],[200D EMA]]</f>
        <v>0.20511886515633038</v>
      </c>
      <c r="V36">
        <v>0.676142131882839</v>
      </c>
      <c r="W36">
        <v>1383.25</v>
      </c>
      <c r="X36">
        <v>1445</v>
      </c>
      <c r="Y36">
        <v>1315.45</v>
      </c>
      <c r="Z36">
        <v>1465</v>
      </c>
      <c r="AA36">
        <v>1315.45</v>
      </c>
      <c r="AB36">
        <v>1636.75</v>
      </c>
      <c r="AC36" s="1">
        <f>(Table2[[#This Row],[Close Price]]/Table2[[#This Row],[Day Low]])-1</f>
        <v>2.1868787276341894E-2</v>
      </c>
      <c r="AD36" s="1">
        <f>(Table2[[#This Row],[Day High]]/Table2[[#This Row],[Close Price]])-1</f>
        <v>2.228510788822069E-2</v>
      </c>
      <c r="AE36" s="1">
        <f>(Table2[[#This Row],[Close Price]]/Table2[[#This Row],[Current Week Low]])-1</f>
        <v>7.4537230605496108E-2</v>
      </c>
      <c r="AF36" s="1">
        <f>(Table2[[#This Row],[Current Week High]]/Table2[[#This Row],[Close Price]])-1</f>
        <v>3.6434382737884574E-2</v>
      </c>
      <c r="AG36" s="1">
        <f>(Table2[[#This Row],[Close Price]]/Table2[[#This Row],[Current Month Low]])-1</f>
        <v>7.4537230605496108E-2</v>
      </c>
      <c r="AH36" s="1">
        <f>(Table2[[#This Row],[Current Month High]]/Table2[[#This Row],[Close Price]])-1</f>
        <v>0.15794128050937384</v>
      </c>
      <c r="AI36">
        <v>34.202334630350201</v>
      </c>
      <c r="AJ36">
        <v>131.68333060154001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7.0000000000000007E-2</v>
      </c>
      <c r="AM36" t="s">
        <v>3108</v>
      </c>
      <c r="AN36">
        <v>-16.399999999999999</v>
      </c>
      <c r="AO36" t="s">
        <v>3107</v>
      </c>
      <c r="AP36">
        <v>0.24171636364274099</v>
      </c>
      <c r="AQ36">
        <f>(Table2[[#This Row],[Sharpe Ratio]]-AVERAGE(Table2[Sharpe Ratio]))/_xlfn.STDEV.P(Table2[Sharpe Ratio])</f>
        <v>2.0285168979274206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2.3158629163622901</v>
      </c>
      <c r="AS36">
        <f>_xlfn.RANK.AVG(Table2[[#This Row],[1Y Return vs Nifty Z-Score]],Table2[1Y Return vs Nifty Z-Score])</f>
        <v>107</v>
      </c>
      <c r="AT36">
        <f>_xlfn.RANK.AVG(Table2[[#This Row],[6M Return vs Nifty Z-Score]],Table2[6M Return vs Nifty Z-Score])</f>
        <v>103</v>
      </c>
      <c r="AU36">
        <f>_xlfn.RANK.AVG(Table2[[#This Row],[Sharpe Ratio Z-Score]],Table2[Sharpe Ratio Z-Score])</f>
        <v>13</v>
      </c>
      <c r="AV36">
        <f>(Table2[[#This Row],[Rank 1Y]]+Table2[[#This Row],[Rank 6M]]+Table2[[#This Row],[Rank Sharpe]])/3</f>
        <v>74.333333333333329</v>
      </c>
    </row>
    <row r="37" spans="1:48" x14ac:dyDescent="0.3">
      <c r="A37" t="s">
        <v>953</v>
      </c>
      <c r="B37" t="s">
        <v>954</v>
      </c>
      <c r="C37" t="s">
        <v>3074</v>
      </c>
      <c r="D37" t="s">
        <v>258</v>
      </c>
      <c r="E37">
        <v>14967.39141711</v>
      </c>
      <c r="F37">
        <v>1884.85</v>
      </c>
      <c r="G37">
        <v>91.971037564096093</v>
      </c>
      <c r="H37">
        <f>(Table2[[#This Row],[1Y Return vs Nifty]]-AVERAGE(Table2[1Y Return vs Nifty]))/_xlfn.STDEV.P(Table2[1Y Return vs Nifty])</f>
        <v>0.91819520525607357</v>
      </c>
      <c r="I37">
        <v>-14.7708937403027</v>
      </c>
      <c r="J37">
        <f>(Table2[[#This Row],[1M Return vs Nifty]]-AVERAGE(Table2[1M Return vs Nifty]))/_xlfn.STDEV.P(Table2[1M Return vs Nifty])</f>
        <v>-1.3555695262782352</v>
      </c>
      <c r="K37">
        <v>95.581649762578394</v>
      </c>
      <c r="L37">
        <f>(Table2[[#This Row],[6M Return vs Nifty]]-AVERAGE(Table2[6M Return vs Nifty]))/_xlfn.STDEV.P(Table2[6M Return vs Nifty])</f>
        <v>3.0158052647602123</v>
      </c>
      <c r="M37">
        <v>-8.9837056201410803</v>
      </c>
      <c r="N37">
        <f>(Table2[[#This Row],[1W Return vs Nifty]]-AVERAGE(Table2[1W Return vs Nifty]))/_xlfn.STDEV.P(Table2[1W Return vs Nifty])</f>
        <v>-1.7378270332480563</v>
      </c>
      <c r="O37">
        <v>2098.5100000000002</v>
      </c>
      <c r="P37">
        <v>2052.9204881442502</v>
      </c>
      <c r="Q37">
        <v>1486.2659433758099</v>
      </c>
      <c r="R37">
        <v>27.139522330958901</v>
      </c>
      <c r="S37" s="1">
        <f>(Table2[[#This Row],[Close Price]]-Table2[[#This Row],[20D EMA]])/Table2[[#This Row],[20D EMA]]</f>
        <v>-0.1018150973786164</v>
      </c>
      <c r="T37" s="1">
        <f>(Table2[[#This Row],[Close Price]]-Table2[[#This Row],[50D EMA]])/Table2[[#This Row],[50D EMA]]</f>
        <v>-8.1868971114501657E-2</v>
      </c>
      <c r="U37" s="1">
        <f>(Table2[[#This Row],[Close Price]]-Table2[[#This Row],[200D EMA]])/Table2[[#This Row],[200D EMA]]</f>
        <v>0.26817815371512282</v>
      </c>
      <c r="V37">
        <v>0.57266946724135603</v>
      </c>
      <c r="W37">
        <v>1851.65</v>
      </c>
      <c r="X37">
        <v>1911</v>
      </c>
      <c r="Y37">
        <v>1851.65</v>
      </c>
      <c r="Z37">
        <v>2010.95</v>
      </c>
      <c r="AA37">
        <v>1851.65</v>
      </c>
      <c r="AB37">
        <v>2472</v>
      </c>
      <c r="AC37" s="1">
        <f>(Table2[[#This Row],[Close Price]]/Table2[[#This Row],[Day Low]])-1</f>
        <v>1.7929954365025758E-2</v>
      </c>
      <c r="AD37" s="1">
        <f>(Table2[[#This Row],[Day High]]/Table2[[#This Row],[Close Price]])-1</f>
        <v>1.3873783059660028E-2</v>
      </c>
      <c r="AE37" s="1">
        <f>(Table2[[#This Row],[Close Price]]/Table2[[#This Row],[Current Week Low]])-1</f>
        <v>1.7929954365025758E-2</v>
      </c>
      <c r="AF37" s="1">
        <f>(Table2[[#This Row],[Current Week High]]/Table2[[#This Row],[Close Price]])-1</f>
        <v>6.6901875480807504E-2</v>
      </c>
      <c r="AG37" s="1">
        <f>(Table2[[#This Row],[Close Price]]/Table2[[#This Row],[Current Month Low]])-1</f>
        <v>1.7929954365025758E-2</v>
      </c>
      <c r="AH37" s="1">
        <f>(Table2[[#This Row],[Current Month High]]/Table2[[#This Row],[Close Price]])-1</f>
        <v>0.31151019975064331</v>
      </c>
      <c r="AI37">
        <v>42.3985993580391</v>
      </c>
      <c r="AJ37">
        <v>147.32318593360401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0.15</v>
      </c>
      <c r="AM37" t="s">
        <v>3108</v>
      </c>
      <c r="AN37">
        <v>-18.41</v>
      </c>
      <c r="AO37" t="s">
        <v>3107</v>
      </c>
      <c r="AP37">
        <v>0.15130781781358901</v>
      </c>
      <c r="AQ37">
        <f>(Table2[[#This Row],[Sharpe Ratio]]-AVERAGE(Table2[Sharpe Ratio]))/_xlfn.STDEV.P(Table2[Sharpe Ratio])</f>
        <v>0.99876867139007908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1.8393725818800732</v>
      </c>
      <c r="AS37">
        <f>_xlfn.RANK.AVG(Table2[[#This Row],[1Y Return vs Nifty Z-Score]],Table2[1Y Return vs Nifty Z-Score])</f>
        <v>103</v>
      </c>
      <c r="AT37">
        <f>_xlfn.RANK.AVG(Table2[[#This Row],[6M Return vs Nifty Z-Score]],Table2[6M Return vs Nifty Z-Score])</f>
        <v>7</v>
      </c>
      <c r="AU37">
        <f>_xlfn.RANK.AVG(Table2[[#This Row],[Sharpe Ratio Z-Score]],Table2[Sharpe Ratio Z-Score])</f>
        <v>114</v>
      </c>
      <c r="AV37">
        <f>(Table2[[#This Row],[Rank 1Y]]+Table2[[#This Row],[Rank 6M]]+Table2[[#This Row],[Rank Sharpe]])/3</f>
        <v>74.666666666666671</v>
      </c>
    </row>
    <row r="38" spans="1:48" x14ac:dyDescent="0.3">
      <c r="A38" t="s">
        <v>1134</v>
      </c>
      <c r="B38" t="s">
        <v>1135</v>
      </c>
      <c r="C38" t="s">
        <v>625</v>
      </c>
      <c r="D38" t="s">
        <v>465</v>
      </c>
      <c r="E38">
        <v>10623.639939660001</v>
      </c>
      <c r="F38">
        <v>405.9</v>
      </c>
      <c r="G38">
        <v>158.72466069339899</v>
      </c>
      <c r="H38">
        <f>(Table2[[#This Row],[1Y Return vs Nifty]]-AVERAGE(Table2[1Y Return vs Nifty]))/_xlfn.STDEV.P(Table2[1Y Return vs Nifty])</f>
        <v>1.9456977218117497</v>
      </c>
      <c r="I38">
        <v>7.0606262842288698</v>
      </c>
      <c r="J38">
        <f>(Table2[[#This Row],[1M Return vs Nifty]]-AVERAGE(Table2[1M Return vs Nifty]))/_xlfn.STDEV.P(Table2[1M Return vs Nifty])</f>
        <v>0.72594374430822872</v>
      </c>
      <c r="K38">
        <v>34.442124042684299</v>
      </c>
      <c r="L38">
        <f>(Table2[[#This Row],[6M Return vs Nifty]]-AVERAGE(Table2[6M Return vs Nifty]))/_xlfn.STDEV.P(Table2[6M Return vs Nifty])</f>
        <v>0.9393312443364159</v>
      </c>
      <c r="M38">
        <v>-3.4709578971316199E-2</v>
      </c>
      <c r="N38">
        <f>(Table2[[#This Row],[1W Return vs Nifty]]-AVERAGE(Table2[1W Return vs Nifty]))/_xlfn.STDEV.P(Table2[1W Return vs Nifty])</f>
        <v>-0.10223297650359268</v>
      </c>
      <c r="O38">
        <v>385.87</v>
      </c>
      <c r="P38">
        <v>375.34930791103397</v>
      </c>
      <c r="Q38">
        <v>308.440678589578</v>
      </c>
      <c r="R38">
        <v>70.085508302740806</v>
      </c>
      <c r="S38" s="1">
        <f>(Table2[[#This Row],[Close Price]]-Table2[[#This Row],[20D EMA]])/Table2[[#This Row],[20D EMA]]</f>
        <v>5.1908673905719474E-2</v>
      </c>
      <c r="T38" s="1">
        <f>(Table2[[#This Row],[Close Price]]-Table2[[#This Row],[50D EMA]])/Table2[[#This Row],[50D EMA]]</f>
        <v>8.1392695936999535E-2</v>
      </c>
      <c r="U38" s="1">
        <f>(Table2[[#This Row],[Close Price]]-Table2[[#This Row],[200D EMA]])/Table2[[#This Row],[200D EMA]]</f>
        <v>0.31597428022814322</v>
      </c>
      <c r="V38">
        <v>1.75184157584845</v>
      </c>
      <c r="W38">
        <v>392.1</v>
      </c>
      <c r="X38">
        <v>410</v>
      </c>
      <c r="Y38">
        <v>376</v>
      </c>
      <c r="Z38">
        <v>410</v>
      </c>
      <c r="AA38">
        <v>350</v>
      </c>
      <c r="AB38">
        <v>421.3</v>
      </c>
      <c r="AC38" s="1">
        <f>(Table2[[#This Row],[Close Price]]/Table2[[#This Row],[Day Low]])-1</f>
        <v>3.5195103289976881E-2</v>
      </c>
      <c r="AD38" s="1">
        <f>(Table2[[#This Row],[Day High]]/Table2[[#This Row],[Close Price]])-1</f>
        <v>1.0101010101010166E-2</v>
      </c>
      <c r="AE38" s="1">
        <f>(Table2[[#This Row],[Close Price]]/Table2[[#This Row],[Current Week Low]])-1</f>
        <v>7.9521276595744705E-2</v>
      </c>
      <c r="AF38" s="1">
        <f>(Table2[[#This Row],[Current Week High]]/Table2[[#This Row],[Close Price]])-1</f>
        <v>1.0101010101010166E-2</v>
      </c>
      <c r="AG38" s="1">
        <f>(Table2[[#This Row],[Close Price]]/Table2[[#This Row],[Current Month Low]])-1</f>
        <v>0.1597142857142857</v>
      </c>
      <c r="AH38" s="1">
        <f>(Table2[[#This Row],[Current Month High]]/Table2[[#This Row],[Close Price]])-1</f>
        <v>3.7940379403794022E-2</v>
      </c>
      <c r="AI38">
        <v>3.7940379403794</v>
      </c>
      <c r="AJ38">
        <v>194.557329462989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7.0000000000000007E-2</v>
      </c>
      <c r="AM38" t="s">
        <v>3108</v>
      </c>
      <c r="AN38">
        <v>8.44</v>
      </c>
      <c r="AO38" t="s">
        <v>3108</v>
      </c>
      <c r="AP38">
        <v>0.175795615017039</v>
      </c>
      <c r="AQ38">
        <f>(Table2[[#This Row],[Sharpe Ratio]]-AVERAGE(Table2[Sharpe Ratio]))/_xlfn.STDEV.P(Table2[Sharpe Ratio])</f>
        <v>1.2776832973338554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4.7864230312866569</v>
      </c>
      <c r="AS38">
        <f>_xlfn.RANK.AVG(Table2[[#This Row],[1Y Return vs Nifty Z-Score]],Table2[1Y Return vs Nifty Z-Score])</f>
        <v>30</v>
      </c>
      <c r="AT38">
        <f>_xlfn.RANK.AVG(Table2[[#This Row],[6M Return vs Nifty Z-Score]],Table2[6M Return vs Nifty Z-Score])</f>
        <v>114</v>
      </c>
      <c r="AU38">
        <f>_xlfn.RANK.AVG(Table2[[#This Row],[Sharpe Ratio Z-Score]],Table2[Sharpe Ratio Z-Score])</f>
        <v>81</v>
      </c>
      <c r="AV38">
        <f>(Table2[[#This Row],[Rank 1Y]]+Table2[[#This Row],[Rank 6M]]+Table2[[#This Row],[Rank Sharpe]])/3</f>
        <v>75</v>
      </c>
    </row>
    <row r="39" spans="1:48" x14ac:dyDescent="0.3">
      <c r="A39" t="s">
        <v>1372</v>
      </c>
      <c r="B39" t="s">
        <v>1373</v>
      </c>
      <c r="C39" t="s">
        <v>3063</v>
      </c>
      <c r="D39" t="s">
        <v>536</v>
      </c>
      <c r="E39">
        <v>7777.7747900000004</v>
      </c>
      <c r="F39">
        <v>390.1</v>
      </c>
      <c r="G39">
        <v>91.890810644785702</v>
      </c>
      <c r="H39">
        <f>(Table2[[#This Row],[1Y Return vs Nifty]]-AVERAGE(Table2[1Y Return vs Nifty]))/_xlfn.STDEV.P(Table2[1Y Return vs Nifty])</f>
        <v>0.91696031555836743</v>
      </c>
      <c r="I39">
        <v>2.6434269328944202</v>
      </c>
      <c r="J39">
        <f>(Table2[[#This Row],[1M Return vs Nifty]]-AVERAGE(Table2[1M Return vs Nifty]))/_xlfn.STDEV.P(Table2[1M Return vs Nifty])</f>
        <v>0.30478850370670491</v>
      </c>
      <c r="K39">
        <v>33.426850344052099</v>
      </c>
      <c r="L39">
        <f>(Table2[[#This Row],[6M Return vs Nifty]]-AVERAGE(Table2[6M Return vs Nifty]))/_xlfn.STDEV.P(Table2[6M Return vs Nifty])</f>
        <v>0.90484963143533059</v>
      </c>
      <c r="M39">
        <v>2.3224496657374898</v>
      </c>
      <c r="N39">
        <f>(Table2[[#This Row],[1W Return vs Nifty]]-AVERAGE(Table2[1W Return vs Nifty]))/_xlfn.STDEV.P(Table2[1W Return vs Nifty])</f>
        <v>0.32858134431066044</v>
      </c>
      <c r="O39">
        <v>389.84</v>
      </c>
      <c r="P39">
        <v>377.87459779782603</v>
      </c>
      <c r="Q39">
        <v>308.86649617519203</v>
      </c>
      <c r="R39">
        <v>48.625195698966998</v>
      </c>
      <c r="S39" s="1">
        <f>(Table2[[#This Row],[Close Price]]-Table2[[#This Row],[20D EMA]])/Table2[[#This Row],[20D EMA]]</f>
        <v>6.6694028319322742E-4</v>
      </c>
      <c r="T39" s="1">
        <f>(Table2[[#This Row],[Close Price]]-Table2[[#This Row],[50D EMA]])/Table2[[#This Row],[50D EMA]]</f>
        <v>3.2353067058280914E-2</v>
      </c>
      <c r="U39" s="1">
        <f>(Table2[[#This Row],[Close Price]]-Table2[[#This Row],[200D EMA]])/Table2[[#This Row],[200D EMA]]</f>
        <v>0.26300522986711894</v>
      </c>
      <c r="V39">
        <v>0.86293675555633897</v>
      </c>
      <c r="W39">
        <v>389</v>
      </c>
      <c r="X39">
        <v>395.45</v>
      </c>
      <c r="Y39">
        <v>389</v>
      </c>
      <c r="Z39">
        <v>403.8</v>
      </c>
      <c r="AA39">
        <v>378.3</v>
      </c>
      <c r="AB39">
        <v>403.8</v>
      </c>
      <c r="AC39" s="1">
        <f>(Table2[[#This Row],[Close Price]]/Table2[[#This Row],[Day Low]])-1</f>
        <v>2.8277634961439979E-3</v>
      </c>
      <c r="AD39" s="1">
        <f>(Table2[[#This Row],[Day High]]/Table2[[#This Row],[Close Price]])-1</f>
        <v>1.3714432196872517E-2</v>
      </c>
      <c r="AE39" s="1">
        <f>(Table2[[#This Row],[Close Price]]/Table2[[#This Row],[Current Week Low]])-1</f>
        <v>2.8277634961439979E-3</v>
      </c>
      <c r="AF39" s="1">
        <f>(Table2[[#This Row],[Current Week High]]/Table2[[#This Row],[Close Price]])-1</f>
        <v>3.5119200205075529E-2</v>
      </c>
      <c r="AG39" s="1">
        <f>(Table2[[#This Row],[Close Price]]/Table2[[#This Row],[Current Month Low]])-1</f>
        <v>3.1192175522072541E-2</v>
      </c>
      <c r="AH39" s="1">
        <f>(Table2[[#This Row],[Current Month High]]/Table2[[#This Row],[Close Price]])-1</f>
        <v>3.5119200205075529E-2</v>
      </c>
      <c r="AI39">
        <v>15.662650602409601</v>
      </c>
      <c r="AJ39">
        <v>121.647727272727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</v>
      </c>
      <c r="AM39" t="s">
        <v>3108</v>
      </c>
      <c r="AN39">
        <v>-0.34</v>
      </c>
      <c r="AO39" t="s">
        <v>3107</v>
      </c>
      <c r="AP39">
        <v>0.326418608476367</v>
      </c>
      <c r="AQ39">
        <f>(Table2[[#This Row],[Sharpe Ratio]]-AVERAGE(Table2[Sharpe Ratio]))/_xlfn.STDEV.P(Table2[Sharpe Ratio])</f>
        <v>2.9932706786815579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5.4484504736926214</v>
      </c>
      <c r="AS39">
        <f>_xlfn.RANK.AVG(Table2[[#This Row],[1Y Return vs Nifty Z-Score]],Table2[1Y Return vs Nifty Z-Score])</f>
        <v>104</v>
      </c>
      <c r="AT39">
        <f>_xlfn.RANK.AVG(Table2[[#This Row],[6M Return vs Nifty Z-Score]],Table2[6M Return vs Nifty Z-Score])</f>
        <v>121</v>
      </c>
      <c r="AU39">
        <f>_xlfn.RANK.AVG(Table2[[#This Row],[Sharpe Ratio Z-Score]],Table2[Sharpe Ratio Z-Score])</f>
        <v>1</v>
      </c>
      <c r="AV39">
        <f>(Table2[[#This Row],[Rank 1Y]]+Table2[[#This Row],[Rank 6M]]+Table2[[#This Row],[Rank Sharpe]])/3</f>
        <v>75.333333333333329</v>
      </c>
    </row>
    <row r="40" spans="1:48" x14ac:dyDescent="0.3">
      <c r="A40" t="s">
        <v>1449</v>
      </c>
      <c r="B40" t="s">
        <v>1450</v>
      </c>
      <c r="C40" t="s">
        <v>3074</v>
      </c>
      <c r="D40" t="s">
        <v>300</v>
      </c>
      <c r="E40">
        <v>7009.2132697999996</v>
      </c>
      <c r="F40">
        <v>3017</v>
      </c>
      <c r="G40">
        <v>211.028400263084</v>
      </c>
      <c r="H40">
        <f>(Table2[[#This Row],[1Y Return vs Nifty]]-AVERAGE(Table2[1Y Return vs Nifty]))/_xlfn.STDEV.P(Table2[1Y Return vs Nifty])</f>
        <v>2.7507809744319776</v>
      </c>
      <c r="I40">
        <v>35.693163563552403</v>
      </c>
      <c r="J40">
        <f>(Table2[[#This Row],[1M Return vs Nifty]]-AVERAGE(Table2[1M Return vs Nifty]))/_xlfn.STDEV.P(Table2[1M Return vs Nifty])</f>
        <v>3.455895953339188</v>
      </c>
      <c r="K40">
        <v>47.853753331504201</v>
      </c>
      <c r="L40">
        <f>(Table2[[#This Row],[6M Return vs Nifty]]-AVERAGE(Table2[6M Return vs Nifty]))/_xlfn.STDEV.P(Table2[6M Return vs Nifty])</f>
        <v>1.3948287226351017</v>
      </c>
      <c r="M40">
        <v>29.281001835381101</v>
      </c>
      <c r="N40">
        <f>(Table2[[#This Row],[1W Return vs Nifty]]-AVERAGE(Table2[1W Return vs Nifty]))/_xlfn.STDEV.P(Table2[1W Return vs Nifty])</f>
        <v>5.2557539013499222</v>
      </c>
      <c r="O40">
        <v>2653.79</v>
      </c>
      <c r="P40">
        <v>2387.4963768665202</v>
      </c>
      <c r="Q40">
        <v>1861.66632334168</v>
      </c>
      <c r="R40">
        <v>69.307693767872095</v>
      </c>
      <c r="S40" s="1">
        <f>(Table2[[#This Row],[Close Price]]-Table2[[#This Row],[20D EMA]])/Table2[[#This Row],[20D EMA]]</f>
        <v>0.13686463510677185</v>
      </c>
      <c r="T40" s="1">
        <f>(Table2[[#This Row],[Close Price]]-Table2[[#This Row],[50D EMA]])/Table2[[#This Row],[50D EMA]]</f>
        <v>0.26366683913450562</v>
      </c>
      <c r="U40" s="1">
        <f>(Table2[[#This Row],[Close Price]]-Table2[[#This Row],[200D EMA]])/Table2[[#This Row],[200D EMA]]</f>
        <v>0.62059116726379993</v>
      </c>
      <c r="V40">
        <v>1.66483080653908</v>
      </c>
      <c r="W40">
        <v>3000</v>
      </c>
      <c r="X40">
        <v>3144</v>
      </c>
      <c r="Y40">
        <v>2990</v>
      </c>
      <c r="Z40">
        <v>3297.05</v>
      </c>
      <c r="AA40">
        <v>2300</v>
      </c>
      <c r="AB40">
        <v>3400</v>
      </c>
      <c r="AC40" s="1">
        <f>(Table2[[#This Row],[Close Price]]/Table2[[#This Row],[Day Low]])-1</f>
        <v>5.6666666666667087E-3</v>
      </c>
      <c r="AD40" s="1">
        <f>(Table2[[#This Row],[Day High]]/Table2[[#This Row],[Close Price]])-1</f>
        <v>4.2094796155121017E-2</v>
      </c>
      <c r="AE40" s="1">
        <f>(Table2[[#This Row],[Close Price]]/Table2[[#This Row],[Current Week Low]])-1</f>
        <v>9.0301003344481767E-3</v>
      </c>
      <c r="AF40" s="1">
        <f>(Table2[[#This Row],[Current Week High]]/Table2[[#This Row],[Close Price]])-1</f>
        <v>9.2823997348359333E-2</v>
      </c>
      <c r="AG40" s="1">
        <f>(Table2[[#This Row],[Close Price]]/Table2[[#This Row],[Current Month Low]])-1</f>
        <v>0.31173913043478252</v>
      </c>
      <c r="AH40" s="1">
        <f>(Table2[[#This Row],[Current Month High]]/Table2[[#This Row],[Close Price]])-1</f>
        <v>0.12694729864103405</v>
      </c>
      <c r="AI40">
        <v>12.694729864103399</v>
      </c>
      <c r="AJ40">
        <v>237.849944008958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0.72</v>
      </c>
      <c r="AM40" t="s">
        <v>3108</v>
      </c>
      <c r="AN40">
        <v>23.1</v>
      </c>
      <c r="AO40" t="s">
        <v>3108</v>
      </c>
      <c r="AP40">
        <v>0.132507467554182</v>
      </c>
      <c r="AQ40">
        <f>(Table2[[#This Row],[Sharpe Ratio]]-AVERAGE(Table2[Sharpe Ratio]))/_xlfn.STDEV.P(Table2[Sharpe Ratio])</f>
        <v>0.78463374464886426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13.641893296405055</v>
      </c>
      <c r="AS40">
        <f>_xlfn.RANK.AVG(Table2[[#This Row],[1Y Return vs Nifty Z-Score]],Table2[1Y Return vs Nifty Z-Score])</f>
        <v>15</v>
      </c>
      <c r="AT40">
        <f>_xlfn.RANK.AVG(Table2[[#This Row],[6M Return vs Nifty Z-Score]],Table2[6M Return vs Nifty Z-Score])</f>
        <v>70</v>
      </c>
      <c r="AU40">
        <f>_xlfn.RANK.AVG(Table2[[#This Row],[Sharpe Ratio Z-Score]],Table2[Sharpe Ratio Z-Score])</f>
        <v>152</v>
      </c>
      <c r="AV40">
        <f>(Table2[[#This Row],[Rank 1Y]]+Table2[[#This Row],[Rank 6M]]+Table2[[#This Row],[Rank Sharpe]])/3</f>
        <v>79</v>
      </c>
    </row>
    <row r="41" spans="1:48" x14ac:dyDescent="0.3">
      <c r="A41" t="s">
        <v>298</v>
      </c>
      <c r="B41" t="s">
        <v>299</v>
      </c>
      <c r="C41" t="s">
        <v>3077</v>
      </c>
      <c r="D41" t="s">
        <v>300</v>
      </c>
      <c r="E41">
        <v>91960.970844024996</v>
      </c>
      <c r="F41">
        <v>10162.549999999999</v>
      </c>
      <c r="G41">
        <v>119.928936598462</v>
      </c>
      <c r="H41">
        <f>(Table2[[#This Row],[1Y Return vs Nifty]]-AVERAGE(Table2[1Y Return vs Nifty]))/_xlfn.STDEV.P(Table2[1Y Return vs Nifty])</f>
        <v>1.3485360657030963</v>
      </c>
      <c r="I41">
        <v>-15.580847678783099</v>
      </c>
      <c r="J41">
        <f>(Table2[[#This Row],[1M Return vs Nifty]]-AVERAGE(Table2[1M Return vs Nifty]))/_xlfn.STDEV.P(Table2[1M Return vs Nifty])</f>
        <v>-1.4327941020116832</v>
      </c>
      <c r="K41">
        <v>34.215554581416001</v>
      </c>
      <c r="L41">
        <f>(Table2[[#This Row],[6M Return vs Nifty]]-AVERAGE(Table2[6M Return vs Nifty]))/_xlfn.STDEV.P(Table2[6M Return vs Nifty])</f>
        <v>0.93163629422672034</v>
      </c>
      <c r="M41">
        <v>-4.4090889697428803</v>
      </c>
      <c r="N41">
        <f>(Table2[[#This Row],[1W Return vs Nifty]]-AVERAGE(Table2[1W Return vs Nifty]))/_xlfn.STDEV.P(Table2[1W Return vs Nifty])</f>
        <v>-0.90173147896982164</v>
      </c>
      <c r="O41">
        <v>10521.45</v>
      </c>
      <c r="P41">
        <v>10385.464837014501</v>
      </c>
      <c r="Q41">
        <v>8447.3883122174193</v>
      </c>
      <c r="R41">
        <v>35.278245422831503</v>
      </c>
      <c r="S41" s="1">
        <f>(Table2[[#This Row],[Close Price]]-Table2[[#This Row],[20D EMA]])/Table2[[#This Row],[20D EMA]]</f>
        <v>-3.4111267933602446E-2</v>
      </c>
      <c r="T41" s="1">
        <f>(Table2[[#This Row],[Close Price]]-Table2[[#This Row],[50D EMA]])/Table2[[#This Row],[50D EMA]]</f>
        <v>-2.1464117448072008E-2</v>
      </c>
      <c r="U41" s="1">
        <f>(Table2[[#This Row],[Close Price]]-Table2[[#This Row],[200D EMA]])/Table2[[#This Row],[200D EMA]]</f>
        <v>0.20304046936044712</v>
      </c>
      <c r="V41">
        <v>0.33340343915243198</v>
      </c>
      <c r="W41">
        <v>9967.5499999999993</v>
      </c>
      <c r="X41">
        <v>10195</v>
      </c>
      <c r="Y41">
        <v>9967.5499999999993</v>
      </c>
      <c r="Z41">
        <v>10343.950000000001</v>
      </c>
      <c r="AA41">
        <v>9967.5499999999993</v>
      </c>
      <c r="AB41">
        <v>10919.95</v>
      </c>
      <c r="AC41" s="1">
        <f>(Table2[[#This Row],[Close Price]]/Table2[[#This Row],[Day Low]])-1</f>
        <v>1.9563483503970414E-2</v>
      </c>
      <c r="AD41" s="1">
        <f>(Table2[[#This Row],[Day High]]/Table2[[#This Row],[Close Price]])-1</f>
        <v>3.1930962209287816E-3</v>
      </c>
      <c r="AE41" s="1">
        <f>(Table2[[#This Row],[Close Price]]/Table2[[#This Row],[Current Week Low]])-1</f>
        <v>1.9563483503970414E-2</v>
      </c>
      <c r="AF41" s="1">
        <f>(Table2[[#This Row],[Current Week High]]/Table2[[#This Row],[Close Price]])-1</f>
        <v>1.7849850677241541E-2</v>
      </c>
      <c r="AG41" s="1">
        <f>(Table2[[#This Row],[Close Price]]/Table2[[#This Row],[Current Month Low]])-1</f>
        <v>1.9563483503970414E-2</v>
      </c>
      <c r="AH41" s="1">
        <f>(Table2[[#This Row],[Current Month High]]/Table2[[#This Row],[Close Price]])-1</f>
        <v>7.4528538604976324E-2</v>
      </c>
      <c r="AI41">
        <v>30.852984733162401</v>
      </c>
      <c r="AJ41">
        <v>150.769268732032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0.05</v>
      </c>
      <c r="AM41" t="s">
        <v>3108</v>
      </c>
      <c r="AN41">
        <v>-6.64</v>
      </c>
      <c r="AO41" t="s">
        <v>3107</v>
      </c>
      <c r="AP41">
        <v>0.19100546221971501</v>
      </c>
      <c r="AQ41">
        <f>(Table2[[#This Row],[Sharpe Ratio]]-AVERAGE(Table2[Sharpe Ratio]))/_xlfn.STDEV.P(Table2[Sharpe Ratio])</f>
        <v>1.4509225972166031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1.3965693761649145</v>
      </c>
      <c r="AS41">
        <f>_xlfn.RANK.AVG(Table2[[#This Row],[1Y Return vs Nifty Z-Score]],Table2[1Y Return vs Nifty Z-Score])</f>
        <v>70</v>
      </c>
      <c r="AT41">
        <f>_xlfn.RANK.AVG(Table2[[#This Row],[6M Return vs Nifty Z-Score]],Table2[6M Return vs Nifty Z-Score])</f>
        <v>115</v>
      </c>
      <c r="AU41">
        <f>_xlfn.RANK.AVG(Table2[[#This Row],[Sharpe Ratio Z-Score]],Table2[Sharpe Ratio Z-Score])</f>
        <v>55</v>
      </c>
      <c r="AV41">
        <f>(Table2[[#This Row],[Rank 1Y]]+Table2[[#This Row],[Rank 6M]]+Table2[[#This Row],[Rank Sharpe]])/3</f>
        <v>80</v>
      </c>
    </row>
    <row r="42" spans="1:48" x14ac:dyDescent="0.3">
      <c r="A42" t="s">
        <v>831</v>
      </c>
      <c r="B42" t="s">
        <v>832</v>
      </c>
      <c r="C42" t="s">
        <v>3074</v>
      </c>
      <c r="D42" t="s">
        <v>258</v>
      </c>
      <c r="E42">
        <v>18166.465544344999</v>
      </c>
      <c r="F42">
        <v>1252.1500000000001</v>
      </c>
      <c r="G42">
        <v>126.675649761545</v>
      </c>
      <c r="H42">
        <f>(Table2[[#This Row],[1Y Return vs Nifty]]-AVERAGE(Table2[1Y Return vs Nifty]))/_xlfn.STDEV.P(Table2[1Y Return vs Nifty])</f>
        <v>1.4523845825112278</v>
      </c>
      <c r="I42">
        <v>-4.8966556487484896</v>
      </c>
      <c r="J42">
        <f>(Table2[[#This Row],[1M Return vs Nifty]]-AVERAGE(Table2[1M Return vs Nifty]))/_xlfn.STDEV.P(Table2[1M Return vs Nifty])</f>
        <v>-0.41411617802739797</v>
      </c>
      <c r="K42">
        <v>34.527836461868702</v>
      </c>
      <c r="L42">
        <f>(Table2[[#This Row],[6M Return vs Nifty]]-AVERAGE(Table2[6M Return vs Nifty]))/_xlfn.STDEV.P(Table2[6M Return vs Nifty])</f>
        <v>0.94224228444620495</v>
      </c>
      <c r="M42">
        <v>10.331866475762601</v>
      </c>
      <c r="N42">
        <f>(Table2[[#This Row],[1W Return vs Nifty]]-AVERAGE(Table2[1W Return vs Nifty]))/_xlfn.STDEV.P(Table2[1W Return vs Nifty])</f>
        <v>1.7924499695954574</v>
      </c>
      <c r="O42">
        <v>1227.2</v>
      </c>
      <c r="P42">
        <v>1233.79234649469</v>
      </c>
      <c r="Q42">
        <v>980.30925160375602</v>
      </c>
      <c r="R42">
        <v>58.442131990208402</v>
      </c>
      <c r="S42" s="1">
        <f>(Table2[[#This Row],[Close Price]]-Table2[[#This Row],[20D EMA]])/Table2[[#This Row],[20D EMA]]</f>
        <v>2.0330834419817506E-2</v>
      </c>
      <c r="T42" s="1">
        <f>(Table2[[#This Row],[Close Price]]-Table2[[#This Row],[50D EMA]])/Table2[[#This Row],[50D EMA]]</f>
        <v>1.4879046346385373E-2</v>
      </c>
      <c r="U42" s="1">
        <f>(Table2[[#This Row],[Close Price]]-Table2[[#This Row],[200D EMA]])/Table2[[#This Row],[200D EMA]]</f>
        <v>0.27730101287070474</v>
      </c>
      <c r="V42">
        <v>1.1465547645202101</v>
      </c>
      <c r="W42">
        <v>1230.6500000000001</v>
      </c>
      <c r="X42">
        <v>1275</v>
      </c>
      <c r="Y42">
        <v>1225</v>
      </c>
      <c r="Z42">
        <v>1286</v>
      </c>
      <c r="AA42">
        <v>1087.6500000000001</v>
      </c>
      <c r="AB42">
        <v>1286</v>
      </c>
      <c r="AC42" s="1">
        <f>(Table2[[#This Row],[Close Price]]/Table2[[#This Row],[Day Low]])-1</f>
        <v>1.7470442449112333E-2</v>
      </c>
      <c r="AD42" s="1">
        <f>(Table2[[#This Row],[Day High]]/Table2[[#This Row],[Close Price]])-1</f>
        <v>1.8248612386694729E-2</v>
      </c>
      <c r="AE42" s="1">
        <f>(Table2[[#This Row],[Close Price]]/Table2[[#This Row],[Current Week Low]])-1</f>
        <v>2.2163265306122559E-2</v>
      </c>
      <c r="AF42" s="1">
        <f>(Table2[[#This Row],[Current Week High]]/Table2[[#This Row],[Close Price]])-1</f>
        <v>2.7033502375913399E-2</v>
      </c>
      <c r="AG42" s="1">
        <f>(Table2[[#This Row],[Close Price]]/Table2[[#This Row],[Current Month Low]])-1</f>
        <v>0.15124350664276198</v>
      </c>
      <c r="AH42" s="1">
        <f>(Table2[[#This Row],[Current Month High]]/Table2[[#This Row],[Close Price]])-1</f>
        <v>2.7033502375913399E-2</v>
      </c>
      <c r="AI42">
        <v>15.800822585153499</v>
      </c>
      <c r="AJ42">
        <v>173.39519650655001</v>
      </c>
      <c r="AK42" t="str">
        <f>IF(AND(Table2[[#This Row],[20D EMA]]&gt;Table2[[#This Row],[50D EMA]],Table2[[#This Row],[50D EMA]]&gt;Table2[[#This Row],[200D EMA]]),"Uptrend","Downtrend/NoTrend")</f>
        <v>Downtrend/NoTrend</v>
      </c>
      <c r="AL42">
        <v>-0.04</v>
      </c>
      <c r="AM42" t="s">
        <v>3107</v>
      </c>
      <c r="AN42">
        <v>2.38</v>
      </c>
      <c r="AO42" t="s">
        <v>3108</v>
      </c>
      <c r="AP42">
        <v>0.183490819717642</v>
      </c>
      <c r="AQ42">
        <f>(Table2[[#This Row],[Sharpe Ratio]]-AVERAGE(Table2[Sharpe Ratio]))/_xlfn.STDEV.P(Table2[Sharpe Ratio])</f>
        <v>1.3653312438926049</v>
      </c>
      <c r="AR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">
        <f>_xlfn.RANK.AVG(Table2[[#This Row],[1Y Return vs Nifty Z-Score]],Table2[1Y Return vs Nifty Z-Score])</f>
        <v>66</v>
      </c>
      <c r="AT42">
        <f>_xlfn.RANK.AVG(Table2[[#This Row],[6M Return vs Nifty Z-Score]],Table2[6M Return vs Nifty Z-Score])</f>
        <v>112</v>
      </c>
      <c r="AU42">
        <f>_xlfn.RANK.AVG(Table2[[#This Row],[Sharpe Ratio Z-Score]],Table2[Sharpe Ratio Z-Score])</f>
        <v>68</v>
      </c>
      <c r="AV42">
        <f>(Table2[[#This Row],[Rank 1Y]]+Table2[[#This Row],[Rank 6M]]+Table2[[#This Row],[Rank Sharpe]])/3</f>
        <v>82</v>
      </c>
    </row>
    <row r="43" spans="1:48" x14ac:dyDescent="0.3">
      <c r="A43" t="s">
        <v>320</v>
      </c>
      <c r="B43" t="s">
        <v>321</v>
      </c>
      <c r="C43" t="s">
        <v>3069</v>
      </c>
      <c r="D43" t="s">
        <v>92</v>
      </c>
      <c r="E43">
        <v>80676.333362239995</v>
      </c>
      <c r="F43">
        <v>1678.6</v>
      </c>
      <c r="G43">
        <v>136.98897056126</v>
      </c>
      <c r="H43">
        <f>(Table2[[#This Row],[1Y Return vs Nifty]]-AVERAGE(Table2[1Y Return vs Nifty]))/_xlfn.STDEV.P(Table2[1Y Return vs Nifty])</f>
        <v>1.6111319669824296</v>
      </c>
      <c r="I43">
        <v>14.5576130241485</v>
      </c>
      <c r="J43">
        <f>(Table2[[#This Row],[1M Return vs Nifty]]-AVERAGE(Table2[1M Return vs Nifty]))/_xlfn.STDEV.P(Table2[1M Return vs Nifty])</f>
        <v>1.4407394786876215</v>
      </c>
      <c r="K43">
        <v>37.895526991932499</v>
      </c>
      <c r="L43">
        <f>(Table2[[#This Row],[6M Return vs Nifty]]-AVERAGE(Table2[6M Return vs Nifty]))/_xlfn.STDEV.P(Table2[6M Return vs Nifty])</f>
        <v>1.0566187342495978</v>
      </c>
      <c r="M43">
        <v>-4.6003723020074201</v>
      </c>
      <c r="N43">
        <f>(Table2[[#This Row],[1W Return vs Nifty]]-AVERAGE(Table2[1W Return vs Nifty]))/_xlfn.STDEV.P(Table2[1W Return vs Nifty])</f>
        <v>-0.93669203543524415</v>
      </c>
      <c r="O43">
        <v>1685.43</v>
      </c>
      <c r="P43">
        <v>1595.0038268558501</v>
      </c>
      <c r="Q43">
        <v>1287.45174427762</v>
      </c>
      <c r="R43">
        <v>43.612803403390799</v>
      </c>
      <c r="S43" s="1">
        <f>(Table2[[#This Row],[Close Price]]-Table2[[#This Row],[20D EMA]])/Table2[[#This Row],[20D EMA]]</f>
        <v>-4.0523783248192771E-3</v>
      </c>
      <c r="T43" s="1">
        <f>(Table2[[#This Row],[Close Price]]-Table2[[#This Row],[50D EMA]])/Table2[[#This Row],[50D EMA]]</f>
        <v>5.241126807133667E-2</v>
      </c>
      <c r="U43" s="1">
        <f>(Table2[[#This Row],[Close Price]]-Table2[[#This Row],[200D EMA]])/Table2[[#This Row],[200D EMA]]</f>
        <v>0.30381585753480056</v>
      </c>
      <c r="V43">
        <v>1.95461705924699</v>
      </c>
      <c r="W43">
        <v>1674</v>
      </c>
      <c r="X43">
        <v>1722.7</v>
      </c>
      <c r="Y43">
        <v>1674</v>
      </c>
      <c r="Z43">
        <v>1790.15</v>
      </c>
      <c r="AA43">
        <v>1674</v>
      </c>
      <c r="AB43">
        <v>1896</v>
      </c>
      <c r="AC43" s="1">
        <f>(Table2[[#This Row],[Close Price]]/Table2[[#This Row],[Day Low]])-1</f>
        <v>2.7479091995219473E-3</v>
      </c>
      <c r="AD43" s="1">
        <f>(Table2[[#This Row],[Day High]]/Table2[[#This Row],[Close Price]])-1</f>
        <v>2.6271893244370403E-2</v>
      </c>
      <c r="AE43" s="1">
        <f>(Table2[[#This Row],[Close Price]]/Table2[[#This Row],[Current Week Low]])-1</f>
        <v>2.7479091995219473E-3</v>
      </c>
      <c r="AF43" s="1">
        <f>(Table2[[#This Row],[Current Week High]]/Table2[[#This Row],[Close Price]])-1</f>
        <v>6.6454188013821192E-2</v>
      </c>
      <c r="AG43" s="1">
        <f>(Table2[[#This Row],[Close Price]]/Table2[[#This Row],[Current Month Low]])-1</f>
        <v>2.7479091995219473E-3</v>
      </c>
      <c r="AH43" s="1">
        <f>(Table2[[#This Row],[Current Month High]]/Table2[[#This Row],[Close Price]])-1</f>
        <v>0.12951268914571679</v>
      </c>
      <c r="AI43">
        <v>13.666150363398</v>
      </c>
      <c r="AJ43">
        <v>170.088495575221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0.17</v>
      </c>
      <c r="AM43" t="s">
        <v>3108</v>
      </c>
      <c r="AN43">
        <v>5.43</v>
      </c>
      <c r="AO43" t="s">
        <v>3108</v>
      </c>
      <c r="AP43">
        <v>0.15544273314586499</v>
      </c>
      <c r="AQ43">
        <f>(Table2[[#This Row],[Sharpe Ratio]]-AVERAGE(Table2[Sharpe Ratio]))/_xlfn.STDEV.P(Table2[Sharpe Ratio])</f>
        <v>1.0458651232934155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4.2176632677778203</v>
      </c>
      <c r="AS43">
        <f>_xlfn.RANK.AVG(Table2[[#This Row],[1Y Return vs Nifty Z-Score]],Table2[1Y Return vs Nifty Z-Score])</f>
        <v>49</v>
      </c>
      <c r="AT43">
        <f>_xlfn.RANK.AVG(Table2[[#This Row],[6M Return vs Nifty Z-Score]],Table2[6M Return vs Nifty Z-Score])</f>
        <v>96</v>
      </c>
      <c r="AU43">
        <f>_xlfn.RANK.AVG(Table2[[#This Row],[Sharpe Ratio Z-Score]],Table2[Sharpe Ratio Z-Score])</f>
        <v>107</v>
      </c>
      <c r="AV43">
        <f>(Table2[[#This Row],[Rank 1Y]]+Table2[[#This Row],[Rank 6M]]+Table2[[#This Row],[Rank Sharpe]])/3</f>
        <v>84</v>
      </c>
    </row>
    <row r="44" spans="1:48" x14ac:dyDescent="0.3">
      <c r="A44" t="s">
        <v>349</v>
      </c>
      <c r="B44" t="s">
        <v>350</v>
      </c>
      <c r="C44" t="s">
        <v>3075</v>
      </c>
      <c r="D44" t="s">
        <v>351</v>
      </c>
      <c r="E44">
        <v>71286.933832049996</v>
      </c>
      <c r="F44">
        <v>11913.9</v>
      </c>
      <c r="G44">
        <v>131.91297428738901</v>
      </c>
      <c r="H44">
        <f>(Table2[[#This Row],[1Y Return vs Nifty]]-AVERAGE(Table2[1Y Return vs Nifty]))/_xlfn.STDEV.P(Table2[1Y Return vs Nifty])</f>
        <v>1.5329998941310881</v>
      </c>
      <c r="I44">
        <v>-2.3479605698307</v>
      </c>
      <c r="J44">
        <f>(Table2[[#This Row],[1M Return vs Nifty]]-AVERAGE(Table2[1M Return vs Nifty]))/_xlfn.STDEV.P(Table2[1M Return vs Nifty])</f>
        <v>-0.17111236411592823</v>
      </c>
      <c r="K44">
        <v>77.369833013138305</v>
      </c>
      <c r="L44">
        <f>(Table2[[#This Row],[6M Return vs Nifty]]-AVERAGE(Table2[6M Return vs Nifty]))/_xlfn.STDEV.P(Table2[6M Return vs Nifty])</f>
        <v>2.3972796236195864</v>
      </c>
      <c r="M44">
        <v>6.0134029989897204</v>
      </c>
      <c r="N44">
        <f>(Table2[[#This Row],[1W Return vs Nifty]]-AVERAGE(Table2[1W Return vs Nifty]))/_xlfn.STDEV.P(Table2[1W Return vs Nifty])</f>
        <v>1.0031711315690093</v>
      </c>
      <c r="O44">
        <v>11661.06</v>
      </c>
      <c r="P44">
        <v>11202.583653948601</v>
      </c>
      <c r="Q44">
        <v>8576.4648582313093</v>
      </c>
      <c r="R44">
        <v>58.070446782322499</v>
      </c>
      <c r="S44" s="1">
        <f>(Table2[[#This Row],[Close Price]]-Table2[[#This Row],[20D EMA]])/Table2[[#This Row],[20D EMA]]</f>
        <v>2.1682419951531005E-2</v>
      </c>
      <c r="T44" s="1">
        <f>(Table2[[#This Row],[Close Price]]-Table2[[#This Row],[50D EMA]])/Table2[[#This Row],[50D EMA]]</f>
        <v>6.3495740627714875E-2</v>
      </c>
      <c r="U44" s="1">
        <f>(Table2[[#This Row],[Close Price]]-Table2[[#This Row],[200D EMA]])/Table2[[#This Row],[200D EMA]]</f>
        <v>0.38913878817629255</v>
      </c>
      <c r="V44">
        <v>1.17318539377173</v>
      </c>
      <c r="W44">
        <v>11840</v>
      </c>
      <c r="X44">
        <v>12149</v>
      </c>
      <c r="Y44">
        <v>11559.9</v>
      </c>
      <c r="Z44">
        <v>12149</v>
      </c>
      <c r="AA44">
        <v>10950.05</v>
      </c>
      <c r="AB44">
        <v>12199.95</v>
      </c>
      <c r="AC44" s="1">
        <f>(Table2[[#This Row],[Close Price]]/Table2[[#This Row],[Day Low]])-1</f>
        <v>6.2415540540541325E-3</v>
      </c>
      <c r="AD44" s="1">
        <f>(Table2[[#This Row],[Day High]]/Table2[[#This Row],[Close Price]])-1</f>
        <v>1.9733252755185227E-2</v>
      </c>
      <c r="AE44" s="1">
        <f>(Table2[[#This Row],[Close Price]]/Table2[[#This Row],[Current Week Low]])-1</f>
        <v>3.0623102275971315E-2</v>
      </c>
      <c r="AF44" s="1">
        <f>(Table2[[#This Row],[Current Week High]]/Table2[[#This Row],[Close Price]])-1</f>
        <v>1.9733252755185227E-2</v>
      </c>
      <c r="AG44" s="1">
        <f>(Table2[[#This Row],[Close Price]]/Table2[[#This Row],[Current Month Low]])-1</f>
        <v>8.8022429121328294E-2</v>
      </c>
      <c r="AH44" s="1">
        <f>(Table2[[#This Row],[Current Month High]]/Table2[[#This Row],[Close Price]])-1</f>
        <v>2.4009770100470895E-2</v>
      </c>
      <c r="AI44">
        <v>8.1006219625815206</v>
      </c>
      <c r="AJ44">
        <v>159.845147219193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0.18</v>
      </c>
      <c r="AM44" t="s">
        <v>3108</v>
      </c>
      <c r="AN44">
        <v>2.46</v>
      </c>
      <c r="AO44" t="s">
        <v>3108</v>
      </c>
      <c r="AP44">
        <v>0.122799037811061</v>
      </c>
      <c r="AQ44">
        <f>(Table2[[#This Row],[Sharpe Ratio]]-AVERAGE(Table2[Sharpe Ratio]))/_xlfn.STDEV.P(Table2[Sharpe Ratio])</f>
        <v>0.67405527865591108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5.4363935638596663</v>
      </c>
      <c r="AS44">
        <f>_xlfn.RANK.AVG(Table2[[#This Row],[1Y Return vs Nifty Z-Score]],Table2[1Y Return vs Nifty Z-Score])</f>
        <v>55</v>
      </c>
      <c r="AT44">
        <f>_xlfn.RANK.AVG(Table2[[#This Row],[6M Return vs Nifty Z-Score]],Table2[6M Return vs Nifty Z-Score])</f>
        <v>18</v>
      </c>
      <c r="AU44">
        <f>_xlfn.RANK.AVG(Table2[[#This Row],[Sharpe Ratio Z-Score]],Table2[Sharpe Ratio Z-Score])</f>
        <v>183</v>
      </c>
      <c r="AV44">
        <f>(Table2[[#This Row],[Rank 1Y]]+Table2[[#This Row],[Rank 6M]]+Table2[[#This Row],[Rank Sharpe]])/3</f>
        <v>85.333333333333329</v>
      </c>
    </row>
    <row r="45" spans="1:48" x14ac:dyDescent="0.3">
      <c r="A45" t="s">
        <v>718</v>
      </c>
      <c r="B45" t="s">
        <v>719</v>
      </c>
      <c r="C45" t="s">
        <v>3077</v>
      </c>
      <c r="D45" t="s">
        <v>300</v>
      </c>
      <c r="E45">
        <v>22960.791609349999</v>
      </c>
      <c r="F45">
        <v>465.25</v>
      </c>
      <c r="G45">
        <v>152.950934733286</v>
      </c>
      <c r="H45">
        <f>(Table2[[#This Row],[1Y Return vs Nifty]]-AVERAGE(Table2[1Y Return vs Nifty]))/_xlfn.STDEV.P(Table2[1Y Return vs Nifty])</f>
        <v>1.856825872227982</v>
      </c>
      <c r="I45">
        <v>8.4389248686175193</v>
      </c>
      <c r="J45">
        <f>(Table2[[#This Row],[1M Return vs Nifty]]-AVERAGE(Table2[1M Return vs Nifty]))/_xlfn.STDEV.P(Table2[1M Return vs Nifty])</f>
        <v>0.85735680171383966</v>
      </c>
      <c r="K45">
        <v>20.526746492897999</v>
      </c>
      <c r="L45">
        <f>(Table2[[#This Row],[6M Return vs Nifty]]-AVERAGE(Table2[6M Return vs Nifty]))/_xlfn.STDEV.P(Table2[6M Return vs Nifty])</f>
        <v>0.46672502722410825</v>
      </c>
      <c r="M45">
        <v>-6.1543633203607699</v>
      </c>
      <c r="N45">
        <f>(Table2[[#This Row],[1W Return vs Nifty]]-AVERAGE(Table2[1W Return vs Nifty]))/_xlfn.STDEV.P(Table2[1W Return vs Nifty])</f>
        <v>-1.2207125514976001</v>
      </c>
      <c r="O45">
        <v>446.21</v>
      </c>
      <c r="P45">
        <v>416.52175071757398</v>
      </c>
      <c r="Q45">
        <v>343.02397322797901</v>
      </c>
      <c r="R45">
        <v>57.736726634868198</v>
      </c>
      <c r="S45" s="1">
        <f>(Table2[[#This Row],[Close Price]]-Table2[[#This Row],[20D EMA]])/Table2[[#This Row],[20D EMA]]</f>
        <v>4.2670491472625048E-2</v>
      </c>
      <c r="T45" s="1">
        <f>(Table2[[#This Row],[Close Price]]-Table2[[#This Row],[50D EMA]])/Table2[[#This Row],[50D EMA]]</f>
        <v>0.11698848667201203</v>
      </c>
      <c r="U45" s="1">
        <f>(Table2[[#This Row],[Close Price]]-Table2[[#This Row],[200D EMA]])/Table2[[#This Row],[200D EMA]]</f>
        <v>0.35631919723228117</v>
      </c>
      <c r="V45">
        <v>1.6039214858811299</v>
      </c>
      <c r="W45">
        <v>441.1</v>
      </c>
      <c r="X45">
        <v>468.1</v>
      </c>
      <c r="Y45">
        <v>441.1</v>
      </c>
      <c r="Z45">
        <v>478.6</v>
      </c>
      <c r="AA45">
        <v>427.65</v>
      </c>
      <c r="AB45">
        <v>491.4</v>
      </c>
      <c r="AC45" s="1">
        <f>(Table2[[#This Row],[Close Price]]/Table2[[#This Row],[Day Low]])-1</f>
        <v>5.474948991158457E-2</v>
      </c>
      <c r="AD45" s="1">
        <f>(Table2[[#This Row],[Day High]]/Table2[[#This Row],[Close Price]])-1</f>
        <v>6.1257388500806087E-3</v>
      </c>
      <c r="AE45" s="1">
        <f>(Table2[[#This Row],[Close Price]]/Table2[[#This Row],[Current Week Low]])-1</f>
        <v>5.474948991158457E-2</v>
      </c>
      <c r="AF45" s="1">
        <f>(Table2[[#This Row],[Current Week High]]/Table2[[#This Row],[Close Price]])-1</f>
        <v>2.8694250403009214E-2</v>
      </c>
      <c r="AG45" s="1">
        <f>(Table2[[#This Row],[Close Price]]/Table2[[#This Row],[Current Month Low]])-1</f>
        <v>8.792236642113882E-2</v>
      </c>
      <c r="AH45" s="1">
        <f>(Table2[[#This Row],[Current Month High]]/Table2[[#This Row],[Close Price]])-1</f>
        <v>5.6206340677055211E-2</v>
      </c>
      <c r="AI45">
        <v>5.6206340677055202</v>
      </c>
      <c r="AJ45">
        <v>192.518076076705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0.35</v>
      </c>
      <c r="AM45" t="s">
        <v>3108</v>
      </c>
      <c r="AN45">
        <v>11.37</v>
      </c>
      <c r="AO45" t="s">
        <v>3108</v>
      </c>
      <c r="AP45">
        <v>0.22611932397789999</v>
      </c>
      <c r="AQ45">
        <f>(Table2[[#This Row],[Sharpe Ratio]]-AVERAGE(Table2[Sharpe Ratio]))/_xlfn.STDEV.P(Table2[Sharpe Ratio])</f>
        <v>1.8508674977871549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3.8110626474554845</v>
      </c>
      <c r="AS45">
        <f>_xlfn.RANK.AVG(Table2[[#This Row],[1Y Return vs Nifty Z-Score]],Table2[1Y Return vs Nifty Z-Score])</f>
        <v>33</v>
      </c>
      <c r="AT45">
        <f>_xlfn.RANK.AVG(Table2[[#This Row],[6M Return vs Nifty Z-Score]],Table2[6M Return vs Nifty Z-Score])</f>
        <v>198</v>
      </c>
      <c r="AU45">
        <f>_xlfn.RANK.AVG(Table2[[#This Row],[Sharpe Ratio Z-Score]],Table2[Sharpe Ratio Z-Score])</f>
        <v>25</v>
      </c>
      <c r="AV45">
        <f>(Table2[[#This Row],[Rank 1Y]]+Table2[[#This Row],[Rank 6M]]+Table2[[#This Row],[Rank Sharpe]])/3</f>
        <v>85.333333333333329</v>
      </c>
    </row>
    <row r="46" spans="1:48" x14ac:dyDescent="0.3">
      <c r="A46" t="s">
        <v>730</v>
      </c>
      <c r="B46" t="s">
        <v>731</v>
      </c>
      <c r="C46" t="s">
        <v>3065</v>
      </c>
      <c r="D46" t="s">
        <v>43</v>
      </c>
      <c r="E46">
        <v>22490.658478599998</v>
      </c>
      <c r="F46">
        <v>4343.3</v>
      </c>
      <c r="G46">
        <v>89.808942758037503</v>
      </c>
      <c r="H46">
        <f>(Table2[[#This Row],[1Y Return vs Nifty]]-AVERAGE(Table2[1Y Return vs Nifty]))/_xlfn.STDEV.P(Table2[1Y Return vs Nifty])</f>
        <v>0.88491524605514804</v>
      </c>
      <c r="I46">
        <v>8.2173173308404106</v>
      </c>
      <c r="J46">
        <f>(Table2[[#This Row],[1M Return vs Nifty]]-AVERAGE(Table2[1M Return vs Nifty]))/_xlfn.STDEV.P(Table2[1M Return vs Nifty])</f>
        <v>0.83622776304741997</v>
      </c>
      <c r="K46">
        <v>63.1526810932993</v>
      </c>
      <c r="L46">
        <f>(Table2[[#This Row],[6M Return vs Nifty]]-AVERAGE(Table2[6M Return vs Nifty]))/_xlfn.STDEV.P(Table2[6M Return vs Nifty])</f>
        <v>1.9144242815416213</v>
      </c>
      <c r="M46">
        <v>6.7027561506260396</v>
      </c>
      <c r="N46">
        <f>(Table2[[#This Row],[1W Return vs Nifty]]-AVERAGE(Table2[1W Return vs Nifty]))/_xlfn.STDEV.P(Table2[1W Return vs Nifty])</f>
        <v>1.1291631325294933</v>
      </c>
      <c r="O46">
        <v>4257.45</v>
      </c>
      <c r="P46">
        <v>4120.7867032618196</v>
      </c>
      <c r="Q46">
        <v>3290.2281817847102</v>
      </c>
      <c r="R46">
        <v>55.859420767654598</v>
      </c>
      <c r="S46" s="1">
        <f>(Table2[[#This Row],[Close Price]]-Table2[[#This Row],[20D EMA]])/Table2[[#This Row],[20D EMA]]</f>
        <v>2.0164652550235557E-2</v>
      </c>
      <c r="T46" s="1">
        <f>(Table2[[#This Row],[Close Price]]-Table2[[#This Row],[50D EMA]])/Table2[[#This Row],[50D EMA]]</f>
        <v>5.399777099893318E-2</v>
      </c>
      <c r="U46" s="1">
        <f>(Table2[[#This Row],[Close Price]]-Table2[[#This Row],[200D EMA]])/Table2[[#This Row],[200D EMA]]</f>
        <v>0.32006042135475082</v>
      </c>
      <c r="V46">
        <v>0.692480769223907</v>
      </c>
      <c r="W46">
        <v>4299.95</v>
      </c>
      <c r="X46">
        <v>4474</v>
      </c>
      <c r="Y46">
        <v>4299.95</v>
      </c>
      <c r="Z46">
        <v>4599.8999999999996</v>
      </c>
      <c r="AA46">
        <v>3965.5</v>
      </c>
      <c r="AB46">
        <v>4599.8999999999996</v>
      </c>
      <c r="AC46" s="1">
        <f>(Table2[[#This Row],[Close Price]]/Table2[[#This Row],[Day Low]])-1</f>
        <v>1.0081512575727647E-2</v>
      </c>
      <c r="AD46" s="1">
        <f>(Table2[[#This Row],[Day High]]/Table2[[#This Row],[Close Price]])-1</f>
        <v>3.0092326111482048E-2</v>
      </c>
      <c r="AE46" s="1">
        <f>(Table2[[#This Row],[Close Price]]/Table2[[#This Row],[Current Week Low]])-1</f>
        <v>1.0081512575727647E-2</v>
      </c>
      <c r="AF46" s="1">
        <f>(Table2[[#This Row],[Current Week High]]/Table2[[#This Row],[Close Price]])-1</f>
        <v>5.9079501761333475E-2</v>
      </c>
      <c r="AG46" s="1">
        <f>(Table2[[#This Row],[Close Price]]/Table2[[#This Row],[Current Month Low]])-1</f>
        <v>9.5271718572689457E-2</v>
      </c>
      <c r="AH46" s="1">
        <f>(Table2[[#This Row],[Current Month High]]/Table2[[#This Row],[Close Price]])-1</f>
        <v>5.9079501761333475E-2</v>
      </c>
      <c r="AI46">
        <v>11.005456680404199</v>
      </c>
      <c r="AJ46">
        <v>118.02620350383999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-0.01</v>
      </c>
      <c r="AM46" t="s">
        <v>3107</v>
      </c>
      <c r="AN46">
        <v>1.83</v>
      </c>
      <c r="AO46" t="s">
        <v>3108</v>
      </c>
      <c r="AP46">
        <v>0.14777173561564799</v>
      </c>
      <c r="AQ46">
        <f>(Table2[[#This Row],[Sharpe Ratio]]-AVERAGE(Table2[Sharpe Ratio]))/_xlfn.STDEV.P(Table2[Sharpe Ratio])</f>
        <v>0.95849289503702206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5.7232233182107048</v>
      </c>
      <c r="AS46">
        <f>_xlfn.RANK.AVG(Table2[[#This Row],[1Y Return vs Nifty Z-Score]],Table2[1Y Return vs Nifty Z-Score])</f>
        <v>108</v>
      </c>
      <c r="AT46">
        <f>_xlfn.RANK.AVG(Table2[[#This Row],[6M Return vs Nifty Z-Score]],Table2[6M Return vs Nifty Z-Score])</f>
        <v>35</v>
      </c>
      <c r="AU46">
        <f>_xlfn.RANK.AVG(Table2[[#This Row],[Sharpe Ratio Z-Score]],Table2[Sharpe Ratio Z-Score])</f>
        <v>123</v>
      </c>
      <c r="AV46">
        <f>(Table2[[#This Row],[Rank 1Y]]+Table2[[#This Row],[Rank 6M]]+Table2[[#This Row],[Rank Sharpe]])/3</f>
        <v>88.666666666666671</v>
      </c>
    </row>
    <row r="47" spans="1:48" x14ac:dyDescent="0.3">
      <c r="A47" t="s">
        <v>815</v>
      </c>
      <c r="B47" t="s">
        <v>816</v>
      </c>
      <c r="C47" t="s">
        <v>3074</v>
      </c>
      <c r="D47" t="s">
        <v>153</v>
      </c>
      <c r="E47">
        <v>18976.491737774999</v>
      </c>
      <c r="F47">
        <v>793.65</v>
      </c>
      <c r="G47">
        <v>127.561439678631</v>
      </c>
      <c r="H47">
        <f>(Table2[[#This Row],[1Y Return vs Nifty]]-AVERAGE(Table2[1Y Return vs Nifty]))/_xlfn.STDEV.P(Table2[1Y Return vs Nifty])</f>
        <v>1.4660190689447585</v>
      </c>
      <c r="I47">
        <v>-2.5958687214578098</v>
      </c>
      <c r="J47">
        <f>(Table2[[#This Row],[1M Return vs Nifty]]-AVERAGE(Table2[1M Return vs Nifty]))/_xlfn.STDEV.P(Table2[1M Return vs Nifty])</f>
        <v>-0.19474901914125609</v>
      </c>
      <c r="K47">
        <v>31.938482234372099</v>
      </c>
      <c r="L47">
        <f>(Table2[[#This Row],[6M Return vs Nifty]]-AVERAGE(Table2[6M Return vs Nifty]))/_xlfn.STDEV.P(Table2[6M Return vs Nifty])</f>
        <v>0.85430037256902969</v>
      </c>
      <c r="M47">
        <v>1.1359258044121501</v>
      </c>
      <c r="N47">
        <f>(Table2[[#This Row],[1W Return vs Nifty]]-AVERAGE(Table2[1W Return vs Nifty]))/_xlfn.STDEV.P(Table2[1W Return vs Nifty])</f>
        <v>0.11172222773030002</v>
      </c>
      <c r="O47">
        <v>806.35</v>
      </c>
      <c r="P47">
        <v>809.28558401110001</v>
      </c>
      <c r="Q47">
        <v>657.86187742652703</v>
      </c>
      <c r="R47">
        <v>45.236188735618299</v>
      </c>
      <c r="S47" s="1">
        <f>(Table2[[#This Row],[Close Price]]-Table2[[#This Row],[20D EMA]])/Table2[[#This Row],[20D EMA]]</f>
        <v>-1.574998449804681E-2</v>
      </c>
      <c r="T47" s="1">
        <f>(Table2[[#This Row],[Close Price]]-Table2[[#This Row],[50D EMA]])/Table2[[#This Row],[50D EMA]]</f>
        <v>-1.9320230484774804E-2</v>
      </c>
      <c r="U47" s="1">
        <f>(Table2[[#This Row],[Close Price]]-Table2[[#This Row],[200D EMA]])/Table2[[#This Row],[200D EMA]]</f>
        <v>0.20640825564274831</v>
      </c>
      <c r="V47">
        <v>1.17443791949739</v>
      </c>
      <c r="W47">
        <v>781</v>
      </c>
      <c r="X47">
        <v>809.4</v>
      </c>
      <c r="Y47">
        <v>781</v>
      </c>
      <c r="Z47">
        <v>850</v>
      </c>
      <c r="AA47">
        <v>745</v>
      </c>
      <c r="AB47">
        <v>853</v>
      </c>
      <c r="AC47" s="1">
        <f>(Table2[[#This Row],[Close Price]]/Table2[[#This Row],[Day Low]])-1</f>
        <v>1.6197183098591417E-2</v>
      </c>
      <c r="AD47" s="1">
        <f>(Table2[[#This Row],[Day High]]/Table2[[#This Row],[Close Price]])-1</f>
        <v>1.984501984501974E-2</v>
      </c>
      <c r="AE47" s="1">
        <f>(Table2[[#This Row],[Close Price]]/Table2[[#This Row],[Current Week Low]])-1</f>
        <v>1.6197183098591417E-2</v>
      </c>
      <c r="AF47" s="1">
        <f>(Table2[[#This Row],[Current Week High]]/Table2[[#This Row],[Close Price]])-1</f>
        <v>7.1001071001071114E-2</v>
      </c>
      <c r="AG47" s="1">
        <f>(Table2[[#This Row],[Close Price]]/Table2[[#This Row],[Current Month Low]])-1</f>
        <v>6.5302013422818828E-2</v>
      </c>
      <c r="AH47" s="1">
        <f>(Table2[[#This Row],[Current Month High]]/Table2[[#This Row],[Close Price]])-1</f>
        <v>7.4781074781074874E-2</v>
      </c>
      <c r="AI47">
        <v>23.4801234801234</v>
      </c>
      <c r="AJ47">
        <v>164.54999999999899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-0.06</v>
      </c>
      <c r="AM47" t="s">
        <v>3107</v>
      </c>
      <c r="AN47">
        <v>-0.19</v>
      </c>
      <c r="AO47" t="s">
        <v>3107</v>
      </c>
      <c r="AP47">
        <v>0.178325431549262</v>
      </c>
      <c r="AQ47">
        <f>(Table2[[#This Row],[Sharpe Ratio]]-AVERAGE(Table2[Sharpe Ratio]))/_xlfn.STDEV.P(Table2[Sharpe Ratio])</f>
        <v>1.3064977646348159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64</v>
      </c>
      <c r="AT47">
        <f>_xlfn.RANK.AVG(Table2[[#This Row],[6M Return vs Nifty Z-Score]],Table2[6M Return vs Nifty Z-Score])</f>
        <v>128</v>
      </c>
      <c r="AU47">
        <f>_xlfn.RANK.AVG(Table2[[#This Row],[Sharpe Ratio Z-Score]],Table2[Sharpe Ratio Z-Score])</f>
        <v>76</v>
      </c>
      <c r="AV47">
        <f>(Table2[[#This Row],[Rank 1Y]]+Table2[[#This Row],[Rank 6M]]+Table2[[#This Row],[Rank Sharpe]])/3</f>
        <v>89.333333333333329</v>
      </c>
    </row>
    <row r="48" spans="1:48" x14ac:dyDescent="0.3">
      <c r="A48" t="s">
        <v>256</v>
      </c>
      <c r="B48" t="s">
        <v>257</v>
      </c>
      <c r="C48" t="s">
        <v>3074</v>
      </c>
      <c r="D48" t="s">
        <v>258</v>
      </c>
      <c r="E48">
        <v>103241.754</v>
      </c>
      <c r="F48">
        <v>3724.45</v>
      </c>
      <c r="G48">
        <v>89.584301005154103</v>
      </c>
      <c r="H48">
        <f>(Table2[[#This Row],[1Y Return vs Nifty]]-AVERAGE(Table2[1Y Return vs Nifty]))/_xlfn.STDEV.P(Table2[1Y Return vs Nifty])</f>
        <v>0.88145745671592268</v>
      </c>
      <c r="I48">
        <v>-5.0896041320449301</v>
      </c>
      <c r="J48">
        <f>(Table2[[#This Row],[1M Return vs Nifty]]-AVERAGE(Table2[1M Return vs Nifty]))/_xlfn.STDEV.P(Table2[1M Return vs Nifty])</f>
        <v>-0.43251273621802211</v>
      </c>
      <c r="K48">
        <v>34.762313578639599</v>
      </c>
      <c r="L48">
        <f>(Table2[[#This Row],[6M Return vs Nifty]]-AVERAGE(Table2[6M Return vs Nifty]))/_xlfn.STDEV.P(Table2[6M Return vs Nifty])</f>
        <v>0.95020580126492005</v>
      </c>
      <c r="M48">
        <v>4.5698332001999704</v>
      </c>
      <c r="N48">
        <f>(Table2[[#This Row],[1W Return vs Nifty]]-AVERAGE(Table2[1W Return vs Nifty]))/_xlfn.STDEV.P(Table2[1W Return vs Nifty])</f>
        <v>0.73933212968163242</v>
      </c>
      <c r="O48">
        <v>3721.97</v>
      </c>
      <c r="P48">
        <v>3704.9551231033201</v>
      </c>
      <c r="Q48">
        <v>3038.5000016979898</v>
      </c>
      <c r="R48">
        <v>51.946468203162603</v>
      </c>
      <c r="S48" s="1">
        <f>(Table2[[#This Row],[Close Price]]-Table2[[#This Row],[20D EMA]])/Table2[[#This Row],[20D EMA]]</f>
        <v>6.6631380693557931E-4</v>
      </c>
      <c r="T48" s="1">
        <f>(Table2[[#This Row],[Close Price]]-Table2[[#This Row],[50D EMA]])/Table2[[#This Row],[50D EMA]]</f>
        <v>5.2618388749471542E-3</v>
      </c>
      <c r="U48" s="1">
        <f>(Table2[[#This Row],[Close Price]]-Table2[[#This Row],[200D EMA]])/Table2[[#This Row],[200D EMA]]</f>
        <v>0.22575283788668227</v>
      </c>
      <c r="V48">
        <v>1.3280509609747999</v>
      </c>
      <c r="W48">
        <v>3662.6</v>
      </c>
      <c r="X48">
        <v>3736.8</v>
      </c>
      <c r="Y48">
        <v>3650.05</v>
      </c>
      <c r="Z48">
        <v>3776.55</v>
      </c>
      <c r="AA48">
        <v>3359.05</v>
      </c>
      <c r="AB48">
        <v>3864.95</v>
      </c>
      <c r="AC48" s="1">
        <f>(Table2[[#This Row],[Close Price]]/Table2[[#This Row],[Day Low]])-1</f>
        <v>1.688691093758532E-2</v>
      </c>
      <c r="AD48" s="1">
        <f>(Table2[[#This Row],[Day High]]/Table2[[#This Row],[Close Price]])-1</f>
        <v>3.315925841399503E-3</v>
      </c>
      <c r="AE48" s="1">
        <f>(Table2[[#This Row],[Close Price]]/Table2[[#This Row],[Current Week Low]])-1</f>
        <v>2.0383282420788573E-2</v>
      </c>
      <c r="AF48" s="1">
        <f>(Table2[[#This Row],[Current Week High]]/Table2[[#This Row],[Close Price]])-1</f>
        <v>1.3988642618373293E-2</v>
      </c>
      <c r="AG48" s="1">
        <f>(Table2[[#This Row],[Close Price]]/Table2[[#This Row],[Current Month Low]])-1</f>
        <v>0.10878075646388097</v>
      </c>
      <c r="AH48" s="1">
        <f>(Table2[[#This Row],[Current Month High]]/Table2[[#This Row],[Close Price]])-1</f>
        <v>3.7723690746284788E-2</v>
      </c>
      <c r="AI48">
        <v>12.0138543946086</v>
      </c>
      <c r="AJ48">
        <v>125.273695034174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-7.0000000000000007E-2</v>
      </c>
      <c r="AM48" t="s">
        <v>3107</v>
      </c>
      <c r="AN48">
        <v>-1.39</v>
      </c>
      <c r="AO48" t="s">
        <v>3107</v>
      </c>
      <c r="AP48">
        <v>0.19328139336148301</v>
      </c>
      <c r="AQ48">
        <f>(Table2[[#This Row],[Sharpe Ratio]]-AVERAGE(Table2[Sharpe Ratio]))/_xlfn.STDEV.P(Table2[Sharpe Ratio])</f>
        <v>1.4768453242714719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3.6153279757159247</v>
      </c>
      <c r="AS48">
        <f>_xlfn.RANK.AVG(Table2[[#This Row],[1Y Return vs Nifty Z-Score]],Table2[1Y Return vs Nifty Z-Score])</f>
        <v>110</v>
      </c>
      <c r="AT48">
        <f>_xlfn.RANK.AVG(Table2[[#This Row],[6M Return vs Nifty Z-Score]],Table2[6M Return vs Nifty Z-Score])</f>
        <v>110</v>
      </c>
      <c r="AU48">
        <f>_xlfn.RANK.AVG(Table2[[#This Row],[Sharpe Ratio Z-Score]],Table2[Sharpe Ratio Z-Score])</f>
        <v>50</v>
      </c>
      <c r="AV48">
        <f>(Table2[[#This Row],[Rank 1Y]]+Table2[[#This Row],[Rank 6M]]+Table2[[#This Row],[Rank Sharpe]])/3</f>
        <v>90</v>
      </c>
    </row>
    <row r="49" spans="1:48" x14ac:dyDescent="0.3">
      <c r="A49" t="s">
        <v>550</v>
      </c>
      <c r="B49" t="s">
        <v>551</v>
      </c>
      <c r="C49" t="s">
        <v>3075</v>
      </c>
      <c r="D49" t="s">
        <v>351</v>
      </c>
      <c r="E49">
        <v>35442.849081499997</v>
      </c>
      <c r="F49">
        <v>1723.75</v>
      </c>
      <c r="G49">
        <v>108.283933395506</v>
      </c>
      <c r="H49">
        <f>(Table2[[#This Row],[1Y Return vs Nifty]]-AVERAGE(Table2[1Y Return vs Nifty]))/_xlfn.STDEV.P(Table2[1Y Return vs Nifty])</f>
        <v>1.1692908122558148</v>
      </c>
      <c r="I49">
        <v>1.7935153504235399</v>
      </c>
      <c r="J49">
        <f>(Table2[[#This Row],[1M Return vs Nifty]]-AVERAGE(Table2[1M Return vs Nifty]))/_xlfn.STDEV.P(Table2[1M Return vs Nifty])</f>
        <v>0.22375419021179574</v>
      </c>
      <c r="K49">
        <v>34.055780957202103</v>
      </c>
      <c r="L49">
        <f>(Table2[[#This Row],[6M Return vs Nifty]]-AVERAGE(Table2[6M Return vs Nifty]))/_xlfn.STDEV.P(Table2[6M Return vs Nifty])</f>
        <v>0.92620992272771541</v>
      </c>
      <c r="M49">
        <v>7.7524211053184802</v>
      </c>
      <c r="N49">
        <f>(Table2[[#This Row],[1W Return vs Nifty]]-AVERAGE(Table2[1W Return vs Nifty]))/_xlfn.STDEV.P(Table2[1W Return vs Nifty])</f>
        <v>1.3210087600803004</v>
      </c>
      <c r="O49">
        <v>1670.7</v>
      </c>
      <c r="P49">
        <v>1640.9902830373301</v>
      </c>
      <c r="Q49">
        <v>1360.25996240266</v>
      </c>
      <c r="R49">
        <v>62.294850276527697</v>
      </c>
      <c r="S49" s="1">
        <f>(Table2[[#This Row],[Close Price]]-Table2[[#This Row],[20D EMA]])/Table2[[#This Row],[20D EMA]]</f>
        <v>3.175315735919073E-2</v>
      </c>
      <c r="T49" s="1">
        <f>(Table2[[#This Row],[Close Price]]-Table2[[#This Row],[50D EMA]])/Table2[[#This Row],[50D EMA]]</f>
        <v>5.0432789162827278E-2</v>
      </c>
      <c r="U49" s="1">
        <f>(Table2[[#This Row],[Close Price]]-Table2[[#This Row],[200D EMA]])/Table2[[#This Row],[200D EMA]]</f>
        <v>0.26722100748690625</v>
      </c>
      <c r="V49">
        <v>1.0114271641367401</v>
      </c>
      <c r="W49">
        <v>1674.5</v>
      </c>
      <c r="X49">
        <v>1735.55</v>
      </c>
      <c r="Y49">
        <v>1565.05</v>
      </c>
      <c r="Z49">
        <v>1735.55</v>
      </c>
      <c r="AA49">
        <v>1539.1</v>
      </c>
      <c r="AB49">
        <v>1763.95</v>
      </c>
      <c r="AC49" s="1">
        <f>(Table2[[#This Row],[Close Price]]/Table2[[#This Row],[Day Low]])-1</f>
        <v>2.9411764705882248E-2</v>
      </c>
      <c r="AD49" s="1">
        <f>(Table2[[#This Row],[Day High]]/Table2[[#This Row],[Close Price]])-1</f>
        <v>6.8455402465554815E-3</v>
      </c>
      <c r="AE49" s="1">
        <f>(Table2[[#This Row],[Close Price]]/Table2[[#This Row],[Current Week Low]])-1</f>
        <v>0.1014025111018817</v>
      </c>
      <c r="AF49" s="1">
        <f>(Table2[[#This Row],[Current Week High]]/Table2[[#This Row],[Close Price]])-1</f>
        <v>6.8455402465554815E-3</v>
      </c>
      <c r="AG49" s="1">
        <f>(Table2[[#This Row],[Close Price]]/Table2[[#This Row],[Current Month Low]])-1</f>
        <v>0.11997271132480036</v>
      </c>
      <c r="AH49" s="1">
        <f>(Table2[[#This Row],[Current Month High]]/Table2[[#This Row],[Close Price]])-1</f>
        <v>2.3321247280638113E-2</v>
      </c>
      <c r="AI49">
        <v>10.097171863669301</v>
      </c>
      <c r="AJ49">
        <v>145.65341313951799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7.0000000000000007E-2</v>
      </c>
      <c r="AM49" t="s">
        <v>3108</v>
      </c>
      <c r="AN49">
        <v>-1.04</v>
      </c>
      <c r="AO49" t="s">
        <v>3107</v>
      </c>
      <c r="AP49">
        <v>0.17766756980307599</v>
      </c>
      <c r="AQ49">
        <f>(Table2[[#This Row],[Sharpe Ratio]]-AVERAGE(Table2[Sharpe Ratio]))/_xlfn.STDEV.P(Table2[Sharpe Ratio])</f>
        <v>1.2990047565322194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4.9392684418078456</v>
      </c>
      <c r="AS49">
        <f>_xlfn.RANK.AVG(Table2[[#This Row],[1Y Return vs Nifty Z-Score]],Table2[1Y Return vs Nifty Z-Score])</f>
        <v>85</v>
      </c>
      <c r="AT49">
        <f>_xlfn.RANK.AVG(Table2[[#This Row],[6M Return vs Nifty Z-Score]],Table2[6M Return vs Nifty Z-Score])</f>
        <v>116</v>
      </c>
      <c r="AU49">
        <f>_xlfn.RANK.AVG(Table2[[#This Row],[Sharpe Ratio Z-Score]],Table2[Sharpe Ratio Z-Score])</f>
        <v>77</v>
      </c>
      <c r="AV49">
        <f>(Table2[[#This Row],[Rank 1Y]]+Table2[[#This Row],[Rank 6M]]+Table2[[#This Row],[Rank Sharpe]])/3</f>
        <v>92.666666666666671</v>
      </c>
    </row>
    <row r="50" spans="1:48" x14ac:dyDescent="0.3">
      <c r="A50" t="s">
        <v>572</v>
      </c>
      <c r="B50" t="s">
        <v>573</v>
      </c>
      <c r="C50" t="s">
        <v>3074</v>
      </c>
      <c r="D50" t="s">
        <v>217</v>
      </c>
      <c r="E50">
        <v>33361.191498524997</v>
      </c>
      <c r="F50">
        <v>8305.35</v>
      </c>
      <c r="G50">
        <v>76.127168348869503</v>
      </c>
      <c r="H50">
        <f>(Table2[[#This Row],[1Y Return vs Nifty]]-AVERAGE(Table2[1Y Return vs Nifty]))/_xlfn.STDEV.P(Table2[1Y Return vs Nifty])</f>
        <v>0.6743190719847687</v>
      </c>
      <c r="I50">
        <v>-1.3079500553369401</v>
      </c>
      <c r="J50">
        <f>(Table2[[#This Row],[1M Return vs Nifty]]-AVERAGE(Table2[1M Return vs Nifty]))/_xlfn.STDEV.P(Table2[1M Return vs Nifty])</f>
        <v>-7.1953181198949154E-2</v>
      </c>
      <c r="K50">
        <v>26.354825279000501</v>
      </c>
      <c r="L50">
        <f>(Table2[[#This Row],[6M Return vs Nifty]]-AVERAGE(Table2[6M Return vs Nifty]))/_xlfn.STDEV.P(Table2[6M Return vs Nifty])</f>
        <v>0.66466333384049558</v>
      </c>
      <c r="M50">
        <v>3.4622925317169</v>
      </c>
      <c r="N50">
        <f>(Table2[[#This Row],[1W Return vs Nifty]]-AVERAGE(Table2[1W Return vs Nifty]))/_xlfn.STDEV.P(Table2[1W Return vs Nifty])</f>
        <v>0.53690864813800754</v>
      </c>
      <c r="O50">
        <v>8433.39</v>
      </c>
      <c r="P50">
        <v>8317.8097142321803</v>
      </c>
      <c r="Q50">
        <v>6954.8996585427603</v>
      </c>
      <c r="R50">
        <v>44.837894144910798</v>
      </c>
      <c r="S50" s="1">
        <f>(Table2[[#This Row],[Close Price]]-Table2[[#This Row],[20D EMA]])/Table2[[#This Row],[20D EMA]]</f>
        <v>-1.5182506678808766E-2</v>
      </c>
      <c r="T50" s="1">
        <f>(Table2[[#This Row],[Close Price]]-Table2[[#This Row],[50D EMA]])/Table2[[#This Row],[50D EMA]]</f>
        <v>-1.4979561519495685E-3</v>
      </c>
      <c r="U50" s="1">
        <f>(Table2[[#This Row],[Close Price]]-Table2[[#This Row],[200D EMA]])/Table2[[#This Row],[200D EMA]]</f>
        <v>0.19417251258233048</v>
      </c>
      <c r="V50">
        <v>1.1815585391467001</v>
      </c>
      <c r="W50">
        <v>8213.5499999999993</v>
      </c>
      <c r="X50">
        <v>8593.9500000000007</v>
      </c>
      <c r="Y50">
        <v>8169.95</v>
      </c>
      <c r="Z50">
        <v>8617.15</v>
      </c>
      <c r="AA50">
        <v>8081</v>
      </c>
      <c r="AB50">
        <v>9329.9500000000007</v>
      </c>
      <c r="AC50" s="1">
        <f>(Table2[[#This Row],[Close Price]]/Table2[[#This Row],[Day Low]])-1</f>
        <v>1.1176653213287979E-2</v>
      </c>
      <c r="AD50" s="1">
        <f>(Table2[[#This Row],[Day High]]/Table2[[#This Row],[Close Price]])-1</f>
        <v>3.4748686087883174E-2</v>
      </c>
      <c r="AE50" s="1">
        <f>(Table2[[#This Row],[Close Price]]/Table2[[#This Row],[Current Week Low]])-1</f>
        <v>1.6572928842893742E-2</v>
      </c>
      <c r="AF50" s="1">
        <f>(Table2[[#This Row],[Current Week High]]/Table2[[#This Row],[Close Price]])-1</f>
        <v>3.7542066258495987E-2</v>
      </c>
      <c r="AG50" s="1">
        <f>(Table2[[#This Row],[Close Price]]/Table2[[#This Row],[Current Month Low]])-1</f>
        <v>2.7762653136988114E-2</v>
      </c>
      <c r="AH50" s="1">
        <f>(Table2[[#This Row],[Current Month High]]/Table2[[#This Row],[Close Price]])-1</f>
        <v>0.12336626391422389</v>
      </c>
      <c r="AI50">
        <v>16.309366853895298</v>
      </c>
      <c r="AJ50">
        <v>107.21931137724501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0.02</v>
      </c>
      <c r="AM50" t="s">
        <v>3108</v>
      </c>
      <c r="AN50">
        <v>-4.03</v>
      </c>
      <c r="AO50" t="s">
        <v>3107</v>
      </c>
      <c r="AP50">
        <v>0.27600119052617</v>
      </c>
      <c r="AQ50">
        <f>(Table2[[#This Row],[Sharpe Ratio]]-AVERAGE(Table2[Sharpe Ratio]))/_xlfn.STDEV.P(Table2[Sharpe Ratio])</f>
        <v>2.4190191381367399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4.2229570109010623</v>
      </c>
      <c r="AS50">
        <f>_xlfn.RANK.AVG(Table2[[#This Row],[1Y Return vs Nifty Z-Score]],Table2[1Y Return vs Nifty Z-Score])</f>
        <v>128</v>
      </c>
      <c r="AT50">
        <f>_xlfn.RANK.AVG(Table2[[#This Row],[6M Return vs Nifty Z-Score]],Table2[6M Return vs Nifty Z-Score])</f>
        <v>150</v>
      </c>
      <c r="AU50">
        <f>_xlfn.RANK.AVG(Table2[[#This Row],[Sharpe Ratio Z-Score]],Table2[Sharpe Ratio Z-Score])</f>
        <v>4</v>
      </c>
      <c r="AV50">
        <f>(Table2[[#This Row],[Rank 1Y]]+Table2[[#This Row],[Rank 6M]]+Table2[[#This Row],[Rank Sharpe]])/3</f>
        <v>94</v>
      </c>
    </row>
    <row r="51" spans="1:48" x14ac:dyDescent="0.3">
      <c r="A51" t="s">
        <v>240</v>
      </c>
      <c r="B51" t="s">
        <v>241</v>
      </c>
      <c r="C51" t="s">
        <v>3074</v>
      </c>
      <c r="D51" t="s">
        <v>153</v>
      </c>
      <c r="E51">
        <v>107968.37248016</v>
      </c>
      <c r="F51">
        <v>706.4</v>
      </c>
      <c r="G51">
        <v>51.621553326339203</v>
      </c>
      <c r="H51">
        <f>(Table2[[#This Row],[1Y Return vs Nifty]]-AVERAGE(Table2[1Y Return vs Nifty]))/_xlfn.STDEV.P(Table2[1Y Return vs Nifty])</f>
        <v>0.29711735730598354</v>
      </c>
      <c r="I51">
        <v>-3.5869457651337</v>
      </c>
      <c r="J51">
        <f>(Table2[[#This Row],[1M Return vs Nifty]]-AVERAGE(Table2[1M Return vs Nifty]))/_xlfn.STDEV.P(Table2[1M Return vs Nifty])</f>
        <v>-0.28924266943527538</v>
      </c>
      <c r="K51">
        <v>50.933259375355497</v>
      </c>
      <c r="L51">
        <f>(Table2[[#This Row],[6M Return vs Nifty]]-AVERAGE(Table2[6M Return vs Nifty]))/_xlfn.STDEV.P(Table2[6M Return vs Nifty])</f>
        <v>1.4994175989880398</v>
      </c>
      <c r="M51">
        <v>1.93395074096737</v>
      </c>
      <c r="N51">
        <f>(Table2[[#This Row],[1W Return vs Nifty]]-AVERAGE(Table2[1W Return vs Nifty]))/_xlfn.STDEV.P(Table2[1W Return vs Nifty])</f>
        <v>0.25757600142277121</v>
      </c>
      <c r="O51">
        <v>706.09</v>
      </c>
      <c r="P51">
        <v>689.42251898822201</v>
      </c>
      <c r="Q51">
        <v>566.67768872958197</v>
      </c>
      <c r="R51">
        <v>50.919733598373902</v>
      </c>
      <c r="S51" s="1">
        <f>(Table2[[#This Row],[Close Price]]-Table2[[#This Row],[20D EMA]])/Table2[[#This Row],[20D EMA]]</f>
        <v>4.3903751646382958E-4</v>
      </c>
      <c r="T51" s="1">
        <f>(Table2[[#This Row],[Close Price]]-Table2[[#This Row],[50D EMA]])/Table2[[#This Row],[50D EMA]]</f>
        <v>2.4625654869373376E-2</v>
      </c>
      <c r="U51" s="1">
        <f>(Table2[[#This Row],[Close Price]]-Table2[[#This Row],[200D EMA]])/Table2[[#This Row],[200D EMA]]</f>
        <v>0.24656398875286115</v>
      </c>
      <c r="V51">
        <v>0.61258830210467696</v>
      </c>
      <c r="W51">
        <v>685.5</v>
      </c>
      <c r="X51">
        <v>709</v>
      </c>
      <c r="Y51">
        <v>685.5</v>
      </c>
      <c r="Z51">
        <v>716.75</v>
      </c>
      <c r="AA51">
        <v>665.55</v>
      </c>
      <c r="AB51">
        <v>748.4</v>
      </c>
      <c r="AC51" s="1">
        <f>(Table2[[#This Row],[Close Price]]/Table2[[#This Row],[Day Low]])-1</f>
        <v>3.048869438366153E-2</v>
      </c>
      <c r="AD51" s="1">
        <f>(Table2[[#This Row],[Day High]]/Table2[[#This Row],[Close Price]])-1</f>
        <v>3.6806342015855975E-3</v>
      </c>
      <c r="AE51" s="1">
        <f>(Table2[[#This Row],[Close Price]]/Table2[[#This Row],[Current Week Low]])-1</f>
        <v>3.048869438366153E-2</v>
      </c>
      <c r="AF51" s="1">
        <f>(Table2[[#This Row],[Current Week High]]/Table2[[#This Row],[Close Price]])-1</f>
        <v>1.4651755379388565E-2</v>
      </c>
      <c r="AG51" s="1">
        <f>(Table2[[#This Row],[Close Price]]/Table2[[#This Row],[Current Month Low]])-1</f>
        <v>6.1377807828112196E-2</v>
      </c>
      <c r="AH51" s="1">
        <f>(Table2[[#This Row],[Current Month High]]/Table2[[#This Row],[Close Price]])-1</f>
        <v>5.9456398640996611E-2</v>
      </c>
      <c r="AI51">
        <v>10.9498867497168</v>
      </c>
      <c r="AJ51">
        <v>96.659242761692596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0.06</v>
      </c>
      <c r="AM51" t="s">
        <v>3108</v>
      </c>
      <c r="AN51">
        <v>-4.68</v>
      </c>
      <c r="AO51" t="s">
        <v>3107</v>
      </c>
      <c r="AP51">
        <v>0.24709851748171199</v>
      </c>
      <c r="AQ51">
        <f>(Table2[[#This Row],[Sharpe Ratio]]-AVERAGE(Table2[Sharpe Ratio]))/_xlfn.STDEV.P(Table2[Sharpe Ratio])</f>
        <v>2.0898193259202893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3.8546876142018083</v>
      </c>
      <c r="AS51">
        <f>_xlfn.RANK.AVG(Table2[[#This Row],[1Y Return vs Nifty Z-Score]],Table2[1Y Return vs Nifty Z-Score])</f>
        <v>210</v>
      </c>
      <c r="AT51">
        <f>_xlfn.RANK.AVG(Table2[[#This Row],[6M Return vs Nifty Z-Score]],Table2[6M Return vs Nifty Z-Score])</f>
        <v>62</v>
      </c>
      <c r="AU51">
        <f>_xlfn.RANK.AVG(Table2[[#This Row],[Sharpe Ratio Z-Score]],Table2[Sharpe Ratio Z-Score])</f>
        <v>11</v>
      </c>
      <c r="AV51">
        <f>(Table2[[#This Row],[Rank 1Y]]+Table2[[#This Row],[Rank 6M]]+Table2[[#This Row],[Rank Sharpe]])/3</f>
        <v>94.333333333333329</v>
      </c>
    </row>
    <row r="52" spans="1:48" x14ac:dyDescent="0.3">
      <c r="A52" t="s">
        <v>1393</v>
      </c>
      <c r="B52" t="s">
        <v>1394</v>
      </c>
      <c r="C52" t="s">
        <v>3077</v>
      </c>
      <c r="D52" t="s">
        <v>300</v>
      </c>
      <c r="E52">
        <v>7664.75764626</v>
      </c>
      <c r="F52">
        <v>1844.7</v>
      </c>
      <c r="G52">
        <v>81.112056058237599</v>
      </c>
      <c r="H52">
        <f>(Table2[[#This Row],[1Y Return vs Nifty]]-AVERAGE(Table2[1Y Return vs Nifty]))/_xlfn.STDEV.P(Table2[1Y Return vs Nifty])</f>
        <v>0.75104875984308628</v>
      </c>
      <c r="I52">
        <v>26.893690273814599</v>
      </c>
      <c r="J52">
        <f>(Table2[[#This Row],[1M Return vs Nifty]]-AVERAGE(Table2[1M Return vs Nifty]))/_xlfn.STDEV.P(Table2[1M Return vs Nifty])</f>
        <v>2.6169154148252023</v>
      </c>
      <c r="K52">
        <v>74.755814628710397</v>
      </c>
      <c r="L52">
        <f>(Table2[[#This Row],[6M Return vs Nifty]]-AVERAGE(Table2[6M Return vs Nifty]))/_xlfn.STDEV.P(Table2[6M Return vs Nifty])</f>
        <v>2.3085000460834042</v>
      </c>
      <c r="M52">
        <v>7.2418772930989999</v>
      </c>
      <c r="N52">
        <f>(Table2[[#This Row],[1W Return vs Nifty]]-AVERAGE(Table2[1W Return vs Nifty]))/_xlfn.STDEV.P(Table2[1W Return vs Nifty])</f>
        <v>1.2276974633569318</v>
      </c>
      <c r="O52">
        <v>1745.97</v>
      </c>
      <c r="P52">
        <v>1579.29046364347</v>
      </c>
      <c r="Q52">
        <v>1288.3934300902599</v>
      </c>
      <c r="R52">
        <v>56.2859412521384</v>
      </c>
      <c r="S52" s="1">
        <f>(Table2[[#This Row],[Close Price]]-Table2[[#This Row],[20D EMA]])/Table2[[#This Row],[20D EMA]]</f>
        <v>5.6547363356758716E-2</v>
      </c>
      <c r="T52" s="1">
        <f>(Table2[[#This Row],[Close Price]]-Table2[[#This Row],[50D EMA]])/Table2[[#This Row],[50D EMA]]</f>
        <v>0.16805618881799761</v>
      </c>
      <c r="U52" s="1">
        <f>(Table2[[#This Row],[Close Price]]-Table2[[#This Row],[200D EMA]])/Table2[[#This Row],[200D EMA]]</f>
        <v>0.43178314707081938</v>
      </c>
      <c r="V52">
        <v>1.6552692207428601</v>
      </c>
      <c r="W52">
        <v>1820.05</v>
      </c>
      <c r="X52">
        <v>1901</v>
      </c>
      <c r="Y52">
        <v>1820.05</v>
      </c>
      <c r="Z52">
        <v>2010</v>
      </c>
      <c r="AA52">
        <v>1692.4</v>
      </c>
      <c r="AB52">
        <v>2010</v>
      </c>
      <c r="AC52" s="1">
        <f>(Table2[[#This Row],[Close Price]]/Table2[[#This Row],[Day Low]])-1</f>
        <v>1.3543583967473571E-2</v>
      </c>
      <c r="AD52" s="1">
        <f>(Table2[[#This Row],[Day High]]/Table2[[#This Row],[Close Price]])-1</f>
        <v>3.0519867729170036E-2</v>
      </c>
      <c r="AE52" s="1">
        <f>(Table2[[#This Row],[Close Price]]/Table2[[#This Row],[Current Week Low]])-1</f>
        <v>1.3543583967473571E-2</v>
      </c>
      <c r="AF52" s="1">
        <f>(Table2[[#This Row],[Current Week High]]/Table2[[#This Row],[Close Price]])-1</f>
        <v>8.9608066352252269E-2</v>
      </c>
      <c r="AG52" s="1">
        <f>(Table2[[#This Row],[Close Price]]/Table2[[#This Row],[Current Month Low]])-1</f>
        <v>8.9990545970219715E-2</v>
      </c>
      <c r="AH52" s="1">
        <f>(Table2[[#This Row],[Current Month High]]/Table2[[#This Row],[Close Price]])-1</f>
        <v>8.9608066352252269E-2</v>
      </c>
      <c r="AI52">
        <v>8.9608066352252198</v>
      </c>
      <c r="AJ52">
        <v>111.52390780873699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0.51</v>
      </c>
      <c r="AM52" t="s">
        <v>3108</v>
      </c>
      <c r="AN52">
        <v>8.65</v>
      </c>
      <c r="AO52" t="s">
        <v>3108</v>
      </c>
      <c r="AP52">
        <v>0.13212308960777699</v>
      </c>
      <c r="AQ52">
        <f>(Table2[[#This Row],[Sharpe Ratio]]-AVERAGE(Table2[Sharpe Ratio]))/_xlfn.STDEV.P(Table2[Sharpe Ratio])</f>
        <v>0.78025570156675783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7.6844173856753821</v>
      </c>
      <c r="AS52">
        <f>_xlfn.RANK.AVG(Table2[[#This Row],[1Y Return vs Nifty Z-Score]],Table2[1Y Return vs Nifty Z-Score])</f>
        <v>118</v>
      </c>
      <c r="AT52">
        <f>_xlfn.RANK.AVG(Table2[[#This Row],[6M Return vs Nifty Z-Score]],Table2[6M Return vs Nifty Z-Score])</f>
        <v>22</v>
      </c>
      <c r="AU52">
        <f>_xlfn.RANK.AVG(Table2[[#This Row],[Sharpe Ratio Z-Score]],Table2[Sharpe Ratio Z-Score])</f>
        <v>154</v>
      </c>
      <c r="AV52">
        <f>(Table2[[#This Row],[Rank 1Y]]+Table2[[#This Row],[Rank 6M]]+Table2[[#This Row],[Rank Sharpe]])/3</f>
        <v>98</v>
      </c>
    </row>
    <row r="53" spans="1:48" x14ac:dyDescent="0.3">
      <c r="A53" t="s">
        <v>109</v>
      </c>
      <c r="B53" t="s">
        <v>110</v>
      </c>
      <c r="C53" t="s">
        <v>3074</v>
      </c>
      <c r="D53" t="s">
        <v>111</v>
      </c>
      <c r="E53">
        <v>250710.44012127499</v>
      </c>
      <c r="F53">
        <v>7040.05</v>
      </c>
      <c r="G53">
        <v>71.184737791584695</v>
      </c>
      <c r="H53">
        <f>(Table2[[#This Row],[1Y Return vs Nifty]]-AVERAGE(Table2[1Y Return vs Nifty]))/_xlfn.STDEV.P(Table2[1Y Return vs Nifty])</f>
        <v>0.59824290416875459</v>
      </c>
      <c r="I53">
        <v>-7.0011840055539398</v>
      </c>
      <c r="J53">
        <f>(Table2[[#This Row],[1M Return vs Nifty]]-AVERAGE(Table2[1M Return vs Nifty]))/_xlfn.STDEV.P(Table2[1M Return vs Nifty])</f>
        <v>-0.61477118043188872</v>
      </c>
      <c r="K53">
        <v>50.205703447709098</v>
      </c>
      <c r="L53">
        <f>(Table2[[#This Row],[6M Return vs Nifty]]-AVERAGE(Table2[6M Return vs Nifty]))/_xlfn.STDEV.P(Table2[6M Return vs Nifty])</f>
        <v>1.4747077085468794</v>
      </c>
      <c r="M53">
        <v>4.7743243477478803</v>
      </c>
      <c r="N53">
        <f>(Table2[[#This Row],[1W Return vs Nifty]]-AVERAGE(Table2[1W Return vs Nifty]))/_xlfn.STDEV.P(Table2[1W Return vs Nifty])</f>
        <v>0.7767066579580465</v>
      </c>
      <c r="O53">
        <v>6998.23</v>
      </c>
      <c r="P53">
        <v>7018.0551297747497</v>
      </c>
      <c r="Q53">
        <v>5757.9991114251698</v>
      </c>
      <c r="R53">
        <v>56.933212354987603</v>
      </c>
      <c r="S53" s="1">
        <f>(Table2[[#This Row],[Close Price]]-Table2[[#This Row],[20D EMA]])/Table2[[#This Row],[20D EMA]]</f>
        <v>5.9757967371750599E-3</v>
      </c>
      <c r="T53" s="1">
        <f>(Table2[[#This Row],[Close Price]]-Table2[[#This Row],[50D EMA]])/Table2[[#This Row],[50D EMA]]</f>
        <v>3.1340406734531303E-3</v>
      </c>
      <c r="U53" s="1">
        <f>(Table2[[#This Row],[Close Price]]-Table2[[#This Row],[200D EMA]])/Table2[[#This Row],[200D EMA]]</f>
        <v>0.22265562459552174</v>
      </c>
      <c r="V53">
        <v>0.98994688233791295</v>
      </c>
      <c r="W53">
        <v>6837.5</v>
      </c>
      <c r="X53">
        <v>7062.6</v>
      </c>
      <c r="Y53">
        <v>6765</v>
      </c>
      <c r="Z53">
        <v>7062.6</v>
      </c>
      <c r="AA53">
        <v>6565.7</v>
      </c>
      <c r="AB53">
        <v>7163.9</v>
      </c>
      <c r="AC53" s="1">
        <f>(Table2[[#This Row],[Close Price]]/Table2[[#This Row],[Day Low]])-1</f>
        <v>2.9623400365630825E-2</v>
      </c>
      <c r="AD53" s="1">
        <f>(Table2[[#This Row],[Day High]]/Table2[[#This Row],[Close Price]])-1</f>
        <v>3.2031022506942008E-3</v>
      </c>
      <c r="AE53" s="1">
        <f>(Table2[[#This Row],[Close Price]]/Table2[[#This Row],[Current Week Low]])-1</f>
        <v>4.0657797487065883E-2</v>
      </c>
      <c r="AF53" s="1">
        <f>(Table2[[#This Row],[Current Week High]]/Table2[[#This Row],[Close Price]])-1</f>
        <v>3.2031022506942008E-3</v>
      </c>
      <c r="AG53" s="1">
        <f>(Table2[[#This Row],[Close Price]]/Table2[[#This Row],[Current Month Low]])-1</f>
        <v>7.2246675906605606E-2</v>
      </c>
      <c r="AH53" s="1">
        <f>(Table2[[#This Row],[Current Month High]]/Table2[[#This Row],[Close Price]])-1</f>
        <v>1.759220460081945E-2</v>
      </c>
      <c r="AI53">
        <v>13.1909574505862</v>
      </c>
      <c r="AJ53">
        <v>116.883857054836</v>
      </c>
      <c r="AK53" t="str">
        <f>IF(AND(Table2[[#This Row],[20D EMA]]&gt;Table2[[#This Row],[50D EMA]],Table2[[#This Row],[50D EMA]]&gt;Table2[[#This Row],[200D EMA]]),"Uptrend","Downtrend/NoTrend")</f>
        <v>Downtrend/NoTrend</v>
      </c>
      <c r="AL53">
        <v>-0.04</v>
      </c>
      <c r="AM53" t="s">
        <v>3107</v>
      </c>
      <c r="AN53">
        <v>-0.79</v>
      </c>
      <c r="AO53" t="s">
        <v>3107</v>
      </c>
      <c r="AP53">
        <v>0.159514992797823</v>
      </c>
      <c r="AQ53">
        <f>(Table2[[#This Row],[Sharpe Ratio]]-AVERAGE(Table2[Sharpe Ratio]))/_xlfn.STDEV.P(Table2[Sharpe Ratio])</f>
        <v>1.0922479305396215</v>
      </c>
      <c r="AR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">
        <f>_xlfn.RANK.AVG(Table2[[#This Row],[1Y Return vs Nifty Z-Score]],Table2[1Y Return vs Nifty Z-Score])</f>
        <v>145</v>
      </c>
      <c r="AT53">
        <f>_xlfn.RANK.AVG(Table2[[#This Row],[6M Return vs Nifty Z-Score]],Table2[6M Return vs Nifty Z-Score])</f>
        <v>63</v>
      </c>
      <c r="AU53">
        <f>_xlfn.RANK.AVG(Table2[[#This Row],[Sharpe Ratio Z-Score]],Table2[Sharpe Ratio Z-Score])</f>
        <v>99</v>
      </c>
      <c r="AV53">
        <f>(Table2[[#This Row],[Rank 1Y]]+Table2[[#This Row],[Rank 6M]]+Table2[[#This Row],[Rank Sharpe]])/3</f>
        <v>102.33333333333333</v>
      </c>
    </row>
    <row r="54" spans="1:48" x14ac:dyDescent="0.3">
      <c r="A54" t="s">
        <v>264</v>
      </c>
      <c r="B54" t="s">
        <v>265</v>
      </c>
      <c r="C54" t="s">
        <v>3074</v>
      </c>
      <c r="D54" t="s">
        <v>153</v>
      </c>
      <c r="E54">
        <v>100979.837295</v>
      </c>
      <c r="F54">
        <v>290</v>
      </c>
      <c r="G54">
        <v>160.64122561303</v>
      </c>
      <c r="H54">
        <f>(Table2[[#This Row],[1Y Return vs Nifty]]-AVERAGE(Table2[1Y Return vs Nifty]))/_xlfn.STDEV.P(Table2[1Y Return vs Nifty])</f>
        <v>1.9751983719000403</v>
      </c>
      <c r="I54">
        <v>-9.9758784273641599</v>
      </c>
      <c r="J54">
        <f>(Table2[[#This Row],[1M Return vs Nifty]]-AVERAGE(Table2[1M Return vs Nifty]))/_xlfn.STDEV.P(Table2[1M Return vs Nifty])</f>
        <v>-0.89839164790185166</v>
      </c>
      <c r="K54">
        <v>18.656669880775301</v>
      </c>
      <c r="L54">
        <f>(Table2[[#This Row],[6M Return vs Nifty]]-AVERAGE(Table2[6M Return vs Nifty]))/_xlfn.STDEV.P(Table2[6M Return vs Nifty])</f>
        <v>0.40321185050982777</v>
      </c>
      <c r="M54">
        <v>-0.40817448107521298</v>
      </c>
      <c r="N54">
        <f>(Table2[[#This Row],[1W Return vs Nifty]]-AVERAGE(Table2[1W Return vs Nifty]))/_xlfn.STDEV.P(Table2[1W Return vs Nifty])</f>
        <v>-0.17049057450381946</v>
      </c>
      <c r="O54">
        <v>302.44</v>
      </c>
      <c r="P54">
        <v>300.64751262065801</v>
      </c>
      <c r="Q54">
        <v>245.77499841548499</v>
      </c>
      <c r="R54">
        <v>36.336721654018497</v>
      </c>
      <c r="S54" s="1">
        <f>(Table2[[#This Row],[Close Price]]-Table2[[#This Row],[20D EMA]])/Table2[[#This Row],[20D EMA]]</f>
        <v>-4.1132125380240699E-2</v>
      </c>
      <c r="T54" s="1">
        <f>(Table2[[#This Row],[Close Price]]-Table2[[#This Row],[50D EMA]])/Table2[[#This Row],[50D EMA]]</f>
        <v>-3.5415269289430326E-2</v>
      </c>
      <c r="U54" s="1">
        <f>(Table2[[#This Row],[Close Price]]-Table2[[#This Row],[200D EMA]])/Table2[[#This Row],[200D EMA]]</f>
        <v>0.17994101055694942</v>
      </c>
      <c r="V54">
        <v>0.64108190209774596</v>
      </c>
      <c r="W54">
        <v>286.3</v>
      </c>
      <c r="X54">
        <v>293.39999999999998</v>
      </c>
      <c r="Y54">
        <v>286.3</v>
      </c>
      <c r="Z54">
        <v>302.64999999999998</v>
      </c>
      <c r="AA54">
        <v>285</v>
      </c>
      <c r="AB54">
        <v>319.95</v>
      </c>
      <c r="AC54" s="1">
        <f>(Table2[[#This Row],[Close Price]]/Table2[[#This Row],[Day Low]])-1</f>
        <v>1.2923506811037377E-2</v>
      </c>
      <c r="AD54" s="1">
        <f>(Table2[[#This Row],[Day High]]/Table2[[#This Row],[Close Price]])-1</f>
        <v>1.172413793103444E-2</v>
      </c>
      <c r="AE54" s="1">
        <f>(Table2[[#This Row],[Close Price]]/Table2[[#This Row],[Current Week Low]])-1</f>
        <v>1.2923506811037377E-2</v>
      </c>
      <c r="AF54" s="1">
        <f>(Table2[[#This Row],[Current Week High]]/Table2[[#This Row],[Close Price]])-1</f>
        <v>4.3620689655172296E-2</v>
      </c>
      <c r="AG54" s="1">
        <f>(Table2[[#This Row],[Close Price]]/Table2[[#This Row],[Current Month Low]])-1</f>
        <v>1.7543859649122862E-2</v>
      </c>
      <c r="AH54" s="1">
        <f>(Table2[[#This Row],[Current Month High]]/Table2[[#This Row],[Close Price]])-1</f>
        <v>0.10327586206896555</v>
      </c>
      <c r="AI54">
        <v>15.637931034482699</v>
      </c>
      <c r="AJ54">
        <v>197.435897435897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-0.05</v>
      </c>
      <c r="AM54" t="s">
        <v>3107</v>
      </c>
      <c r="AN54">
        <v>-10.23</v>
      </c>
      <c r="AO54" t="s">
        <v>3107</v>
      </c>
      <c r="AP54">
        <v>0.18387721397297899</v>
      </c>
      <c r="AQ54">
        <f>(Table2[[#This Row],[Sharpe Ratio]]-AVERAGE(Table2[Sharpe Ratio]))/_xlfn.STDEV.P(Table2[Sharpe Ratio])</f>
        <v>1.3697322526194722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2.6792602526236688</v>
      </c>
      <c r="AS54">
        <f>_xlfn.RANK.AVG(Table2[[#This Row],[1Y Return vs Nifty Z-Score]],Table2[1Y Return vs Nifty Z-Score])</f>
        <v>29</v>
      </c>
      <c r="AT54">
        <f>_xlfn.RANK.AVG(Table2[[#This Row],[6M Return vs Nifty Z-Score]],Table2[6M Return vs Nifty Z-Score])</f>
        <v>214</v>
      </c>
      <c r="AU54">
        <f>_xlfn.RANK.AVG(Table2[[#This Row],[Sharpe Ratio Z-Score]],Table2[Sharpe Ratio Z-Score])</f>
        <v>67</v>
      </c>
      <c r="AV54">
        <f>(Table2[[#This Row],[Rank 1Y]]+Table2[[#This Row],[Rank 6M]]+Table2[[#This Row],[Rank Sharpe]])/3</f>
        <v>103.33333333333333</v>
      </c>
    </row>
    <row r="55" spans="1:48" x14ac:dyDescent="0.3">
      <c r="A55" t="s">
        <v>151</v>
      </c>
      <c r="B55" t="s">
        <v>152</v>
      </c>
      <c r="C55" t="s">
        <v>3074</v>
      </c>
      <c r="D55" t="s">
        <v>153</v>
      </c>
      <c r="E55">
        <v>164376.26694562499</v>
      </c>
      <c r="F55">
        <v>7756.95</v>
      </c>
      <c r="G55">
        <v>53.897156257800901</v>
      </c>
      <c r="H55">
        <f>(Table2[[#This Row],[1Y Return vs Nifty]]-AVERAGE(Table2[1Y Return vs Nifty]))/_xlfn.STDEV.P(Table2[1Y Return vs Nifty])</f>
        <v>0.33214448585942941</v>
      </c>
      <c r="I55">
        <v>-7.0119297337468103</v>
      </c>
      <c r="J55">
        <f>(Table2[[#This Row],[1M Return vs Nifty]]-AVERAGE(Table2[1M Return vs Nifty]))/_xlfn.STDEV.P(Table2[1M Return vs Nifty])</f>
        <v>-0.61579572548465833</v>
      </c>
      <c r="K55">
        <v>59.620208018656299</v>
      </c>
      <c r="L55">
        <f>(Table2[[#This Row],[6M Return vs Nifty]]-AVERAGE(Table2[6M Return vs Nifty]))/_xlfn.STDEV.P(Table2[6M Return vs Nifty])</f>
        <v>1.794451342906999</v>
      </c>
      <c r="M55">
        <v>0.92055954102481796</v>
      </c>
      <c r="N55">
        <f>(Table2[[#This Row],[1W Return vs Nifty]]-AVERAGE(Table2[1W Return vs Nifty]))/_xlfn.STDEV.P(Table2[1W Return vs Nifty])</f>
        <v>7.2360071484051561E-2</v>
      </c>
      <c r="O55">
        <v>7822.34</v>
      </c>
      <c r="P55">
        <v>7880.4967980982701</v>
      </c>
      <c r="Q55">
        <v>6552.4292190842798</v>
      </c>
      <c r="R55">
        <v>49.417966971764997</v>
      </c>
      <c r="S55" s="1">
        <f>(Table2[[#This Row],[Close Price]]-Table2[[#This Row],[20D EMA]])/Table2[[#This Row],[20D EMA]]</f>
        <v>-8.3593911796214851E-3</v>
      </c>
      <c r="T55" s="1">
        <f>(Table2[[#This Row],[Close Price]]-Table2[[#This Row],[50D EMA]])/Table2[[#This Row],[50D EMA]]</f>
        <v>-1.5677539280021628E-2</v>
      </c>
      <c r="U55" s="1">
        <f>(Table2[[#This Row],[Close Price]]-Table2[[#This Row],[200D EMA]])/Table2[[#This Row],[200D EMA]]</f>
        <v>0.18382812551526578</v>
      </c>
      <c r="V55">
        <v>1.10534539721674</v>
      </c>
      <c r="W55">
        <v>7451</v>
      </c>
      <c r="X55">
        <v>7815</v>
      </c>
      <c r="Y55">
        <v>7451</v>
      </c>
      <c r="Z55">
        <v>7989.95</v>
      </c>
      <c r="AA55">
        <v>7236.8</v>
      </c>
      <c r="AB55">
        <v>8263.75</v>
      </c>
      <c r="AC55" s="1">
        <f>(Table2[[#This Row],[Close Price]]/Table2[[#This Row],[Day Low]])-1</f>
        <v>4.1061602469467218E-2</v>
      </c>
      <c r="AD55" s="1">
        <f>(Table2[[#This Row],[Day High]]/Table2[[#This Row],[Close Price]])-1</f>
        <v>7.4836114710035151E-3</v>
      </c>
      <c r="AE55" s="1">
        <f>(Table2[[#This Row],[Close Price]]/Table2[[#This Row],[Current Week Low]])-1</f>
        <v>4.1061602469467218E-2</v>
      </c>
      <c r="AF55" s="1">
        <f>(Table2[[#This Row],[Current Week High]]/Table2[[#This Row],[Close Price]])-1</f>
        <v>3.0037579203166187E-2</v>
      </c>
      <c r="AG55" s="1">
        <f>(Table2[[#This Row],[Close Price]]/Table2[[#This Row],[Current Month Low]])-1</f>
        <v>7.1875690913110635E-2</v>
      </c>
      <c r="AH55" s="1">
        <f>(Table2[[#This Row],[Current Month High]]/Table2[[#This Row],[Close Price]])-1</f>
        <v>6.5334957683109929E-2</v>
      </c>
      <c r="AI55">
        <v>17.958089197429398</v>
      </c>
      <c r="AJ55">
        <v>101.47922077922</v>
      </c>
      <c r="AK55" t="str">
        <f>IF(AND(Table2[[#This Row],[20D EMA]]&gt;Table2[[#This Row],[50D EMA]],Table2[[#This Row],[50D EMA]]&gt;Table2[[#This Row],[200D EMA]]),"Uptrend","Downtrend/NoTrend")</f>
        <v>Downtrend/NoTrend</v>
      </c>
      <c r="AL55">
        <v>-0.09</v>
      </c>
      <c r="AM55" t="s">
        <v>3107</v>
      </c>
      <c r="AN55">
        <v>-2.73</v>
      </c>
      <c r="AO55" t="s">
        <v>3107</v>
      </c>
      <c r="AP55">
        <v>0.18313003812040099</v>
      </c>
      <c r="AQ55">
        <f>(Table2[[#This Row],[Sharpe Ratio]]-AVERAGE(Table2[Sharpe Ratio]))/_xlfn.STDEV.P(Table2[Sharpe Ratio])</f>
        <v>1.361221961893663</v>
      </c>
      <c r="AR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">
        <f>_xlfn.RANK.AVG(Table2[[#This Row],[1Y Return vs Nifty Z-Score]],Table2[1Y Return vs Nifty Z-Score])</f>
        <v>202</v>
      </c>
      <c r="AT55">
        <f>_xlfn.RANK.AVG(Table2[[#This Row],[6M Return vs Nifty Z-Score]],Table2[6M Return vs Nifty Z-Score])</f>
        <v>42</v>
      </c>
      <c r="AU55">
        <f>_xlfn.RANK.AVG(Table2[[#This Row],[Sharpe Ratio Z-Score]],Table2[Sharpe Ratio Z-Score])</f>
        <v>69</v>
      </c>
      <c r="AV55">
        <f>(Table2[[#This Row],[Rank 1Y]]+Table2[[#This Row],[Rank 6M]]+Table2[[#This Row],[Rank Sharpe]])/3</f>
        <v>104.33333333333333</v>
      </c>
    </row>
    <row r="56" spans="1:48" x14ac:dyDescent="0.3">
      <c r="A56" t="s">
        <v>73</v>
      </c>
      <c r="B56" t="s">
        <v>74</v>
      </c>
      <c r="C56" t="s">
        <v>3068</v>
      </c>
      <c r="D56" t="s">
        <v>60</v>
      </c>
      <c r="E56">
        <v>328943.64272519998</v>
      </c>
      <c r="F56">
        <v>2745.25</v>
      </c>
      <c r="G56">
        <v>53.2425023187864</v>
      </c>
      <c r="H56">
        <f>(Table2[[#This Row],[1Y Return vs Nifty]]-AVERAGE(Table2[1Y Return vs Nifty]))/_xlfn.STDEV.P(Table2[1Y Return vs Nifty])</f>
        <v>0.32206775087071521</v>
      </c>
      <c r="I56">
        <v>1.6377923566633199</v>
      </c>
      <c r="J56">
        <f>(Table2[[#This Row],[1M Return vs Nifty]]-AVERAGE(Table2[1M Return vs Nifty]))/_xlfn.STDEV.P(Table2[1M Return vs Nifty])</f>
        <v>0.20890687414387546</v>
      </c>
      <c r="K56">
        <v>55.122868440808404</v>
      </c>
      <c r="L56">
        <f>(Table2[[#This Row],[6M Return vs Nifty]]-AVERAGE(Table2[6M Return vs Nifty]))/_xlfn.STDEV.P(Table2[6M Return vs Nifty])</f>
        <v>1.6417087646081587</v>
      </c>
      <c r="M56">
        <v>1.52737830320372</v>
      </c>
      <c r="N56">
        <f>(Table2[[#This Row],[1W Return vs Nifty]]-AVERAGE(Table2[1W Return vs Nifty]))/_xlfn.STDEV.P(Table2[1W Return vs Nifty])</f>
        <v>0.18326739073805684</v>
      </c>
      <c r="O56">
        <v>2761.28</v>
      </c>
      <c r="P56">
        <v>2717.2344478626801</v>
      </c>
      <c r="Q56">
        <v>2223.4983423123699</v>
      </c>
      <c r="R56">
        <v>49.113906452591401</v>
      </c>
      <c r="S56" s="1">
        <f>(Table2[[#This Row],[Close Price]]-Table2[[#This Row],[20D EMA]])/Table2[[#This Row],[20D EMA]]</f>
        <v>-5.8052787113223574E-3</v>
      </c>
      <c r="T56" s="1">
        <f>(Table2[[#This Row],[Close Price]]-Table2[[#This Row],[50D EMA]])/Table2[[#This Row],[50D EMA]]</f>
        <v>1.0310318330961963E-2</v>
      </c>
      <c r="U56" s="1">
        <f>(Table2[[#This Row],[Close Price]]-Table2[[#This Row],[200D EMA]])/Table2[[#This Row],[200D EMA]]</f>
        <v>0.23465349524165796</v>
      </c>
      <c r="V56">
        <v>0.851684354018862</v>
      </c>
      <c r="W56">
        <v>2715.3</v>
      </c>
      <c r="X56">
        <v>2771.95</v>
      </c>
      <c r="Y56">
        <v>2704.1</v>
      </c>
      <c r="Z56">
        <v>2771.95</v>
      </c>
      <c r="AA56">
        <v>2625.7</v>
      </c>
      <c r="AB56">
        <v>2926.5</v>
      </c>
      <c r="AC56" s="1">
        <f>(Table2[[#This Row],[Close Price]]/Table2[[#This Row],[Day Low]])-1</f>
        <v>1.1030088756306844E-2</v>
      </c>
      <c r="AD56" s="1">
        <f>(Table2[[#This Row],[Day High]]/Table2[[#This Row],[Close Price]])-1</f>
        <v>9.7258901739367687E-3</v>
      </c>
      <c r="AE56" s="1">
        <f>(Table2[[#This Row],[Close Price]]/Table2[[#This Row],[Current Week Low]])-1</f>
        <v>1.5217632484005872E-2</v>
      </c>
      <c r="AF56" s="1">
        <f>(Table2[[#This Row],[Current Week High]]/Table2[[#This Row],[Close Price]])-1</f>
        <v>9.7258901739367687E-3</v>
      </c>
      <c r="AG56" s="1">
        <f>(Table2[[#This Row],[Close Price]]/Table2[[#This Row],[Current Month Low]])-1</f>
        <v>4.5530715618692152E-2</v>
      </c>
      <c r="AH56" s="1">
        <f>(Table2[[#This Row],[Current Month High]]/Table2[[#This Row],[Close Price]])-1</f>
        <v>6.6023130862398638E-2</v>
      </c>
      <c r="AI56">
        <v>9.7714233676350108</v>
      </c>
      <c r="AJ56">
        <v>89.327586206896498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0.02</v>
      </c>
      <c r="AM56" t="s">
        <v>3108</v>
      </c>
      <c r="AN56">
        <v>-6.4</v>
      </c>
      <c r="AO56" t="s">
        <v>3107</v>
      </c>
      <c r="AP56">
        <v>0.18619167671546499</v>
      </c>
      <c r="AQ56">
        <f>(Table2[[#This Row],[Sharpe Ratio]]-AVERAGE(Table2[Sharpe Ratio]))/_xlfn.STDEV.P(Table2[Sharpe Ratio])</f>
        <v>1.3960938524284718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3.7520446327892785</v>
      </c>
      <c r="AS56">
        <f>_xlfn.RANK.AVG(Table2[[#This Row],[1Y Return vs Nifty Z-Score]],Table2[1Y Return vs Nifty Z-Score])</f>
        <v>206</v>
      </c>
      <c r="AT56">
        <f>_xlfn.RANK.AVG(Table2[[#This Row],[6M Return vs Nifty Z-Score]],Table2[6M Return vs Nifty Z-Score])</f>
        <v>50</v>
      </c>
      <c r="AU56">
        <f>_xlfn.RANK.AVG(Table2[[#This Row],[Sharpe Ratio Z-Score]],Table2[Sharpe Ratio Z-Score])</f>
        <v>64</v>
      </c>
      <c r="AV56">
        <f>(Table2[[#This Row],[Rank 1Y]]+Table2[[#This Row],[Rank 6M]]+Table2[[#This Row],[Rank Sharpe]])/3</f>
        <v>106.66666666666667</v>
      </c>
    </row>
    <row r="57" spans="1:48" x14ac:dyDescent="0.3">
      <c r="A57" t="s">
        <v>827</v>
      </c>
      <c r="B57" t="s">
        <v>828</v>
      </c>
      <c r="C57" t="s">
        <v>3063</v>
      </c>
      <c r="D57" t="s">
        <v>122</v>
      </c>
      <c r="E57">
        <v>18391.840225887001</v>
      </c>
      <c r="F57">
        <v>70.37</v>
      </c>
      <c r="G57">
        <v>367.86682908617797</v>
      </c>
      <c r="H57">
        <f>(Table2[[#This Row],[1Y Return vs Nifty]]-AVERAGE(Table2[1Y Return vs Nifty]))/_xlfn.STDEV.P(Table2[1Y Return vs Nifty])</f>
        <v>5.1649103168380588</v>
      </c>
      <c r="I57">
        <v>3.3602082485166198</v>
      </c>
      <c r="J57">
        <f>(Table2[[#This Row],[1M Return vs Nifty]]-AVERAGE(Table2[1M Return vs Nifty]))/_xlfn.STDEV.P(Table2[1M Return vs Nifty])</f>
        <v>0.37312959122143219</v>
      </c>
      <c r="K57">
        <v>19.0467906876423</v>
      </c>
      <c r="L57">
        <f>(Table2[[#This Row],[6M Return vs Nifty]]-AVERAGE(Table2[6M Return vs Nifty]))/_xlfn.STDEV.P(Table2[6M Return vs Nifty])</f>
        <v>0.41646147439466769</v>
      </c>
      <c r="M57">
        <v>-4.2072082704640499</v>
      </c>
      <c r="N57">
        <f>(Table2[[#This Row],[1W Return vs Nifty]]-AVERAGE(Table2[1W Return vs Nifty]))/_xlfn.STDEV.P(Table2[1W Return vs Nifty])</f>
        <v>-0.86483405825437898</v>
      </c>
      <c r="O57">
        <v>74.569999999999993</v>
      </c>
      <c r="P57">
        <v>69.2660482812217</v>
      </c>
      <c r="Q57">
        <v>50.381715848834801</v>
      </c>
      <c r="R57">
        <v>37.874977617794897</v>
      </c>
      <c r="S57" s="1">
        <f>(Table2[[#This Row],[Close Price]]-Table2[[#This Row],[20D EMA]])/Table2[[#This Row],[20D EMA]]</f>
        <v>-5.6322918063564285E-2</v>
      </c>
      <c r="T57" s="1">
        <f>(Table2[[#This Row],[Close Price]]-Table2[[#This Row],[50D EMA]])/Table2[[#This Row],[50D EMA]]</f>
        <v>1.5937847562722738E-2</v>
      </c>
      <c r="U57" s="1">
        <f>(Table2[[#This Row],[Close Price]]-Table2[[#This Row],[200D EMA]])/Table2[[#This Row],[200D EMA]]</f>
        <v>0.3967368680165243</v>
      </c>
      <c r="V57">
        <v>0.93374022320084704</v>
      </c>
      <c r="W57">
        <v>69.73</v>
      </c>
      <c r="X57">
        <v>72.62</v>
      </c>
      <c r="Y57">
        <v>68.11</v>
      </c>
      <c r="Z57">
        <v>76.55</v>
      </c>
      <c r="AA57">
        <v>68.11</v>
      </c>
      <c r="AB57">
        <v>88.8</v>
      </c>
      <c r="AC57" s="1">
        <f>(Table2[[#This Row],[Close Price]]/Table2[[#This Row],[Day Low]])-1</f>
        <v>9.1782589989961583E-3</v>
      </c>
      <c r="AD57" s="1">
        <f>(Table2[[#This Row],[Day High]]/Table2[[#This Row],[Close Price]])-1</f>
        <v>3.1973852493960564E-2</v>
      </c>
      <c r="AE57" s="1">
        <f>(Table2[[#This Row],[Close Price]]/Table2[[#This Row],[Current Week Low]])-1</f>
        <v>3.3181617970929445E-2</v>
      </c>
      <c r="AF57" s="1">
        <f>(Table2[[#This Row],[Current Week High]]/Table2[[#This Row],[Close Price]])-1</f>
        <v>8.7821514850078053E-2</v>
      </c>
      <c r="AG57" s="1">
        <f>(Table2[[#This Row],[Close Price]]/Table2[[#This Row],[Current Month Low]])-1</f>
        <v>3.3181617970929445E-2</v>
      </c>
      <c r="AH57" s="1">
        <f>(Table2[[#This Row],[Current Month High]]/Table2[[#This Row],[Close Price]])-1</f>
        <v>0.2619013784283073</v>
      </c>
      <c r="AI57">
        <v>29.884894131021699</v>
      </c>
      <c r="AJ57">
        <v>419.33579335793303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0.16</v>
      </c>
      <c r="AM57" t="s">
        <v>3108</v>
      </c>
      <c r="AN57">
        <v>-15.57</v>
      </c>
      <c r="AO57" t="s">
        <v>3107</v>
      </c>
      <c r="AP57">
        <v>0.15609758827740899</v>
      </c>
      <c r="AQ57">
        <f>(Table2[[#This Row],[Sharpe Ratio]]-AVERAGE(Table2[Sharpe Ratio]))/_xlfn.STDEV.P(Table2[Sharpe Ratio])</f>
        <v>1.0533238862251924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6.142991210424972</v>
      </c>
      <c r="AS57">
        <f>_xlfn.RANK.AVG(Table2[[#This Row],[1Y Return vs Nifty Z-Score]],Table2[1Y Return vs Nifty Z-Score])</f>
        <v>2</v>
      </c>
      <c r="AT57">
        <f>_xlfn.RANK.AVG(Table2[[#This Row],[6M Return vs Nifty Z-Score]],Table2[6M Return vs Nifty Z-Score])</f>
        <v>213</v>
      </c>
      <c r="AU57">
        <f>_xlfn.RANK.AVG(Table2[[#This Row],[Sharpe Ratio Z-Score]],Table2[Sharpe Ratio Z-Score])</f>
        <v>106</v>
      </c>
      <c r="AV57">
        <f>(Table2[[#This Row],[Rank 1Y]]+Table2[[#This Row],[Rank 6M]]+Table2[[#This Row],[Rank Sharpe]])/3</f>
        <v>107</v>
      </c>
    </row>
    <row r="58" spans="1:48" x14ac:dyDescent="0.3">
      <c r="A58" t="s">
        <v>1527</v>
      </c>
      <c r="B58" t="s">
        <v>1528</v>
      </c>
      <c r="C58" t="s">
        <v>3076</v>
      </c>
      <c r="D58" t="s">
        <v>141</v>
      </c>
      <c r="E58">
        <v>6264.0099030450001</v>
      </c>
      <c r="F58">
        <v>212.27</v>
      </c>
      <c r="G58">
        <v>145.489384421567</v>
      </c>
      <c r="H58">
        <f>(Table2[[#This Row],[1Y Return vs Nifty]]-AVERAGE(Table2[1Y Return vs Nifty]))/_xlfn.STDEV.P(Table2[1Y Return vs Nifty])</f>
        <v>1.7419742527458839</v>
      </c>
      <c r="I58">
        <v>3.3773372435131201</v>
      </c>
      <c r="J58">
        <f>(Table2[[#This Row],[1M Return vs Nifty]]-AVERAGE(Table2[1M Return vs Nifty]))/_xlfn.STDEV.P(Table2[1M Return vs Nifty])</f>
        <v>0.37476274504475565</v>
      </c>
      <c r="K58">
        <v>20.6042487391428</v>
      </c>
      <c r="L58">
        <f>(Table2[[#This Row],[6M Return vs Nifty]]-AVERAGE(Table2[6M Return vs Nifty]))/_xlfn.STDEV.P(Table2[6M Return vs Nifty])</f>
        <v>0.46935722626322268</v>
      </c>
      <c r="M58">
        <v>0.26778349005269803</v>
      </c>
      <c r="N58">
        <f>(Table2[[#This Row],[1W Return vs Nifty]]-AVERAGE(Table2[1W Return vs Nifty]))/_xlfn.STDEV.P(Table2[1W Return vs Nifty])</f>
        <v>-4.6946789804442154E-2</v>
      </c>
      <c r="O58">
        <v>211.85</v>
      </c>
      <c r="P58">
        <v>200.72168142938</v>
      </c>
      <c r="Q58">
        <v>159.66769590411599</v>
      </c>
      <c r="R58">
        <v>47.661955988507003</v>
      </c>
      <c r="S58" s="1">
        <f>(Table2[[#This Row],[Close Price]]-Table2[[#This Row],[20D EMA]])/Table2[[#This Row],[20D EMA]]</f>
        <v>1.982534812367316E-3</v>
      </c>
      <c r="T58" s="1">
        <f>(Table2[[#This Row],[Close Price]]-Table2[[#This Row],[50D EMA]])/Table2[[#This Row],[50D EMA]]</f>
        <v>5.7533986803927122E-2</v>
      </c>
      <c r="U58" s="1">
        <f>(Table2[[#This Row],[Close Price]]-Table2[[#This Row],[200D EMA]])/Table2[[#This Row],[200D EMA]]</f>
        <v>0.32944863266188096</v>
      </c>
      <c r="V58">
        <v>0.389454799350965</v>
      </c>
      <c r="W58">
        <v>206.5</v>
      </c>
      <c r="X58">
        <v>216</v>
      </c>
      <c r="Y58">
        <v>206.5</v>
      </c>
      <c r="Z58">
        <v>225</v>
      </c>
      <c r="AA58">
        <v>205.1</v>
      </c>
      <c r="AB58">
        <v>227.33</v>
      </c>
      <c r="AC58" s="1">
        <f>(Table2[[#This Row],[Close Price]]/Table2[[#This Row],[Day Low]])-1</f>
        <v>2.7941888619854804E-2</v>
      </c>
      <c r="AD58" s="1">
        <f>(Table2[[#This Row],[Day High]]/Table2[[#This Row],[Close Price]])-1</f>
        <v>1.7571960239317841E-2</v>
      </c>
      <c r="AE58" s="1">
        <f>(Table2[[#This Row],[Close Price]]/Table2[[#This Row],[Current Week Low]])-1</f>
        <v>2.7941888619854804E-2</v>
      </c>
      <c r="AF58" s="1">
        <f>(Table2[[#This Row],[Current Week High]]/Table2[[#This Row],[Close Price]])-1</f>
        <v>5.9970791915956001E-2</v>
      </c>
      <c r="AG58" s="1">
        <f>(Table2[[#This Row],[Close Price]]/Table2[[#This Row],[Current Month Low]])-1</f>
        <v>3.4958556801560237E-2</v>
      </c>
      <c r="AH58" s="1">
        <f>(Table2[[#This Row],[Current Month High]]/Table2[[#This Row],[Close Price]])-1</f>
        <v>7.0947378338908074E-2</v>
      </c>
      <c r="AI58">
        <v>12.578320064069301</v>
      </c>
      <c r="AJ58">
        <v>179.302631578947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0.21</v>
      </c>
      <c r="AM58" t="s">
        <v>3108</v>
      </c>
      <c r="AN58">
        <v>4.9000000000000004</v>
      </c>
      <c r="AO58" t="s">
        <v>3108</v>
      </c>
      <c r="AP58">
        <v>0.17153037729246001</v>
      </c>
      <c r="AQ58">
        <f>(Table2[[#This Row],[Sharpe Ratio]]-AVERAGE(Table2[Sharpe Ratio]))/_xlfn.STDEV.P(Table2[Sharpe Ratio])</f>
        <v>1.2291024807488249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3.7682499149982451</v>
      </c>
      <c r="AS58">
        <f>_xlfn.RANK.AVG(Table2[[#This Row],[1Y Return vs Nifty Z-Score]],Table2[1Y Return vs Nifty Z-Score])</f>
        <v>42</v>
      </c>
      <c r="AT58">
        <f>_xlfn.RANK.AVG(Table2[[#This Row],[6M Return vs Nifty Z-Score]],Table2[6M Return vs Nifty Z-Score])</f>
        <v>197</v>
      </c>
      <c r="AU58">
        <f>_xlfn.RANK.AVG(Table2[[#This Row],[Sharpe Ratio Z-Score]],Table2[Sharpe Ratio Z-Score])</f>
        <v>87</v>
      </c>
      <c r="AV58">
        <f>(Table2[[#This Row],[Rank 1Y]]+Table2[[#This Row],[Rank 6M]]+Table2[[#This Row],[Rank Sharpe]])/3</f>
        <v>108.66666666666667</v>
      </c>
    </row>
    <row r="59" spans="1:48" x14ac:dyDescent="0.3">
      <c r="A59" t="s">
        <v>979</v>
      </c>
      <c r="B59" t="s">
        <v>980</v>
      </c>
      <c r="C59" t="s">
        <v>3067</v>
      </c>
      <c r="D59" t="s">
        <v>51</v>
      </c>
      <c r="E59">
        <v>14096.779013720001</v>
      </c>
      <c r="F59">
        <v>918.95</v>
      </c>
      <c r="G59">
        <v>261.18044962201998</v>
      </c>
      <c r="H59">
        <f>(Table2[[#This Row],[1Y Return vs Nifty]]-AVERAGE(Table2[1Y Return vs Nifty]))/_xlfn.STDEV.P(Table2[1Y Return vs Nifty])</f>
        <v>3.5227444201750515</v>
      </c>
      <c r="I59">
        <v>10.7451091776765</v>
      </c>
      <c r="J59">
        <f>(Table2[[#This Row],[1M Return vs Nifty]]-AVERAGE(Table2[1M Return vs Nifty]))/_xlfn.STDEV.P(Table2[1M Return vs Nifty])</f>
        <v>1.0772385707491838</v>
      </c>
      <c r="K59">
        <v>94.323199036787798</v>
      </c>
      <c r="L59">
        <f>(Table2[[#This Row],[6M Return vs Nifty]]-AVERAGE(Table2[6M Return vs Nifty]))/_xlfn.STDEV.P(Table2[6M Return vs Nifty])</f>
        <v>2.9730646610784053</v>
      </c>
      <c r="M59">
        <v>9.0360452281063708</v>
      </c>
      <c r="N59">
        <f>(Table2[[#This Row],[1W Return vs Nifty]]-AVERAGE(Table2[1W Return vs Nifty]))/_xlfn.STDEV.P(Table2[1W Return vs Nifty])</f>
        <v>1.5556147400882283</v>
      </c>
      <c r="O59">
        <v>886.55</v>
      </c>
      <c r="P59">
        <v>796.77602812241605</v>
      </c>
      <c r="Q59">
        <v>576.53674669439499</v>
      </c>
      <c r="R59">
        <v>53.731733533259799</v>
      </c>
      <c r="S59" s="1">
        <f>(Table2[[#This Row],[Close Price]]-Table2[[#This Row],[20D EMA]])/Table2[[#This Row],[20D EMA]]</f>
        <v>3.6546162088996775E-2</v>
      </c>
      <c r="T59" s="1">
        <f>(Table2[[#This Row],[Close Price]]-Table2[[#This Row],[50D EMA]])/Table2[[#This Row],[50D EMA]]</f>
        <v>0.15333540112330449</v>
      </c>
      <c r="U59" s="1">
        <f>(Table2[[#This Row],[Close Price]]-Table2[[#This Row],[200D EMA]])/Table2[[#This Row],[200D EMA]]</f>
        <v>0.59391401375341679</v>
      </c>
      <c r="V59">
        <v>0.52187081118370404</v>
      </c>
      <c r="W59">
        <v>894.5</v>
      </c>
      <c r="X59">
        <v>944</v>
      </c>
      <c r="Y59">
        <v>894.5</v>
      </c>
      <c r="Z59">
        <v>995</v>
      </c>
      <c r="AA59">
        <v>840</v>
      </c>
      <c r="AB59">
        <v>995</v>
      </c>
      <c r="AC59" s="1">
        <f>(Table2[[#This Row],[Close Price]]/Table2[[#This Row],[Day Low]])-1</f>
        <v>2.7333705980995049E-2</v>
      </c>
      <c r="AD59" s="1">
        <f>(Table2[[#This Row],[Day High]]/Table2[[#This Row],[Close Price]])-1</f>
        <v>2.7259372109472713E-2</v>
      </c>
      <c r="AE59" s="1">
        <f>(Table2[[#This Row],[Close Price]]/Table2[[#This Row],[Current Week Low]])-1</f>
        <v>2.7333705980995049E-2</v>
      </c>
      <c r="AF59" s="1">
        <f>(Table2[[#This Row],[Current Week High]]/Table2[[#This Row],[Close Price]])-1</f>
        <v>8.2757494967081957E-2</v>
      </c>
      <c r="AG59" s="1">
        <f>(Table2[[#This Row],[Close Price]]/Table2[[#This Row],[Current Month Low]])-1</f>
        <v>9.398809523809537E-2</v>
      </c>
      <c r="AH59" s="1">
        <f>(Table2[[#This Row],[Current Month High]]/Table2[[#This Row],[Close Price]])-1</f>
        <v>8.2757494967081957E-2</v>
      </c>
      <c r="AI59">
        <v>8.2757494967081904</v>
      </c>
      <c r="AJ59">
        <v>330.92614302461902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0.42</v>
      </c>
      <c r="AM59" t="s">
        <v>3108</v>
      </c>
      <c r="AN59">
        <v>8.09</v>
      </c>
      <c r="AO59" t="s">
        <v>3108</v>
      </c>
      <c r="AP59">
        <v>7.4007919246306994E-2</v>
      </c>
      <c r="AQ59">
        <f>(Table2[[#This Row],[Sharpe Ratio]]-AVERAGE(Table2[Sharpe Ratio]))/_xlfn.STDEV.P(Table2[Sharpe Ratio])</f>
        <v>0.11832719618267196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9.2469895882735393</v>
      </c>
      <c r="AS59">
        <f>_xlfn.RANK.AVG(Table2[[#This Row],[1Y Return vs Nifty Z-Score]],Table2[1Y Return vs Nifty Z-Score])</f>
        <v>8</v>
      </c>
      <c r="AT59">
        <f>_xlfn.RANK.AVG(Table2[[#This Row],[6M Return vs Nifty Z-Score]],Table2[6M Return vs Nifty Z-Score])</f>
        <v>8</v>
      </c>
      <c r="AU59">
        <f>_xlfn.RANK.AVG(Table2[[#This Row],[Sharpe Ratio Z-Score]],Table2[Sharpe Ratio Z-Score])</f>
        <v>312</v>
      </c>
      <c r="AV59">
        <f>(Table2[[#This Row],[Rank 1Y]]+Table2[[#This Row],[Rank 6M]]+Table2[[#This Row],[Rank Sharpe]])/3</f>
        <v>109.33333333333333</v>
      </c>
    </row>
    <row r="60" spans="1:48" x14ac:dyDescent="0.3">
      <c r="A60" t="s">
        <v>1123</v>
      </c>
      <c r="B60" t="s">
        <v>1124</v>
      </c>
      <c r="C60" t="s">
        <v>3065</v>
      </c>
      <c r="D60" t="s">
        <v>368</v>
      </c>
      <c r="E60">
        <v>10872.48967664</v>
      </c>
      <c r="F60">
        <v>313.10000000000002</v>
      </c>
      <c r="G60">
        <v>53.869040753918803</v>
      </c>
      <c r="H60">
        <f>(Table2[[#This Row],[1Y Return vs Nifty]]-AVERAGE(Table2[1Y Return vs Nifty]))/_xlfn.STDEV.P(Table2[1Y Return vs Nifty])</f>
        <v>0.33171171907256708</v>
      </c>
      <c r="I60">
        <v>6.8353457653457896</v>
      </c>
      <c r="J60">
        <f>(Table2[[#This Row],[1M Return vs Nifty]]-AVERAGE(Table2[1M Return vs Nifty]))/_xlfn.STDEV.P(Table2[1M Return vs Nifty])</f>
        <v>0.70446450744644273</v>
      </c>
      <c r="K60">
        <v>60.966600744979203</v>
      </c>
      <c r="L60">
        <f>(Table2[[#This Row],[6M Return vs Nifty]]-AVERAGE(Table2[6M Return vs Nifty]))/_xlfn.STDEV.P(Table2[6M Return vs Nifty])</f>
        <v>1.8401787096894235</v>
      </c>
      <c r="M60">
        <v>1.62945889118789</v>
      </c>
      <c r="N60">
        <f>(Table2[[#This Row],[1W Return vs Nifty]]-AVERAGE(Table2[1W Return vs Nifty]))/_xlfn.STDEV.P(Table2[1W Return vs Nifty])</f>
        <v>0.2019245006806448</v>
      </c>
      <c r="O60">
        <v>296.83999999999997</v>
      </c>
      <c r="P60">
        <v>275.59458846364402</v>
      </c>
      <c r="Q60">
        <v>222.851778062741</v>
      </c>
      <c r="R60">
        <v>69.871309070247804</v>
      </c>
      <c r="S60" s="1">
        <f>(Table2[[#This Row],[Close Price]]-Table2[[#This Row],[20D EMA]])/Table2[[#This Row],[20D EMA]]</f>
        <v>5.4776984233930903E-2</v>
      </c>
      <c r="T60" s="1">
        <f>(Table2[[#This Row],[Close Price]]-Table2[[#This Row],[50D EMA]])/Table2[[#This Row],[50D EMA]]</f>
        <v>0.1360890710715231</v>
      </c>
      <c r="U60" s="1">
        <f>(Table2[[#This Row],[Close Price]]-Table2[[#This Row],[200D EMA]])/Table2[[#This Row],[200D EMA]]</f>
        <v>0.40496971898447592</v>
      </c>
      <c r="V60">
        <v>0.84315174103563095</v>
      </c>
      <c r="W60">
        <v>301.45</v>
      </c>
      <c r="X60">
        <v>314.64999999999998</v>
      </c>
      <c r="Y60">
        <v>301.25</v>
      </c>
      <c r="Z60">
        <v>314.64999999999998</v>
      </c>
      <c r="AA60">
        <v>289</v>
      </c>
      <c r="AB60">
        <v>317.39999999999998</v>
      </c>
      <c r="AC60" s="1">
        <f>(Table2[[#This Row],[Close Price]]/Table2[[#This Row],[Day Low]])-1</f>
        <v>3.8646541715044114E-2</v>
      </c>
      <c r="AD60" s="1">
        <f>(Table2[[#This Row],[Day High]]/Table2[[#This Row],[Close Price]])-1</f>
        <v>4.9504950495047328E-3</v>
      </c>
      <c r="AE60" s="1">
        <f>(Table2[[#This Row],[Close Price]]/Table2[[#This Row],[Current Week Low]])-1</f>
        <v>3.9336099585062234E-2</v>
      </c>
      <c r="AF60" s="1">
        <f>(Table2[[#This Row],[Current Week High]]/Table2[[#This Row],[Close Price]])-1</f>
        <v>4.9504950495047328E-3</v>
      </c>
      <c r="AG60" s="1">
        <f>(Table2[[#This Row],[Close Price]]/Table2[[#This Row],[Current Month Low]])-1</f>
        <v>8.3391003460207669E-2</v>
      </c>
      <c r="AH60" s="1">
        <f>(Table2[[#This Row],[Current Month High]]/Table2[[#This Row],[Close Price]])-1</f>
        <v>1.3733631427658821E-2</v>
      </c>
      <c r="AI60">
        <v>1.3733631427658799</v>
      </c>
      <c r="AJ60">
        <v>113.57435197817099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0.37</v>
      </c>
      <c r="AM60" t="s">
        <v>3108</v>
      </c>
      <c r="AN60">
        <v>9.4600000000000009</v>
      </c>
      <c r="AO60" t="s">
        <v>3108</v>
      </c>
      <c r="AP60">
        <v>0.16973563910318601</v>
      </c>
      <c r="AQ60">
        <f>(Table2[[#This Row],[Sharpe Ratio]]-AVERAGE(Table2[Sharpe Ratio]))/_xlfn.STDEV.P(Table2[Sharpe Ratio])</f>
        <v>1.2086605142228262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4.2869399511119042</v>
      </c>
      <c r="AS60">
        <f>_xlfn.RANK.AVG(Table2[[#This Row],[1Y Return vs Nifty Z-Score]],Table2[1Y Return vs Nifty Z-Score])</f>
        <v>203</v>
      </c>
      <c r="AT60">
        <f>_xlfn.RANK.AVG(Table2[[#This Row],[6M Return vs Nifty Z-Score]],Table2[6M Return vs Nifty Z-Score])</f>
        <v>39</v>
      </c>
      <c r="AU60">
        <f>_xlfn.RANK.AVG(Table2[[#This Row],[Sharpe Ratio Z-Score]],Table2[Sharpe Ratio Z-Score])</f>
        <v>89</v>
      </c>
      <c r="AV60">
        <f>(Table2[[#This Row],[Rank 1Y]]+Table2[[#This Row],[Rank 6M]]+Table2[[#This Row],[Rank Sharpe]])/3</f>
        <v>110.33333333333333</v>
      </c>
    </row>
    <row r="61" spans="1:48" x14ac:dyDescent="0.3">
      <c r="A61" t="s">
        <v>1413</v>
      </c>
      <c r="B61" t="s">
        <v>1414</v>
      </c>
      <c r="C61" t="s">
        <v>3068</v>
      </c>
      <c r="D61" t="s">
        <v>203</v>
      </c>
      <c r="E61">
        <v>7349.5421901</v>
      </c>
      <c r="F61">
        <v>511.65</v>
      </c>
      <c r="G61">
        <v>98.322211024813598</v>
      </c>
      <c r="H61">
        <f>(Table2[[#This Row],[1Y Return vs Nifty]]-AVERAGE(Table2[1Y Return vs Nifty]))/_xlfn.STDEV.P(Table2[1Y Return vs Nifty])</f>
        <v>1.0159553927642211</v>
      </c>
      <c r="I61">
        <v>0.97709543412057498</v>
      </c>
      <c r="J61">
        <f>(Table2[[#This Row],[1M Return vs Nifty]]-AVERAGE(Table2[1M Return vs Nifty]))/_xlfn.STDEV.P(Table2[1M Return vs Nifty])</f>
        <v>0.14591311967496881</v>
      </c>
      <c r="K61">
        <v>33.173857337755003</v>
      </c>
      <c r="L61">
        <f>(Table2[[#This Row],[6M Return vs Nifty]]-AVERAGE(Table2[6M Return vs Nifty]))/_xlfn.STDEV.P(Table2[6M Return vs Nifty])</f>
        <v>0.89625726179001131</v>
      </c>
      <c r="M61">
        <v>3.09111448365744</v>
      </c>
      <c r="N61">
        <f>(Table2[[#This Row],[1W Return vs Nifty]]-AVERAGE(Table2[1W Return vs Nifty]))/_xlfn.STDEV.P(Table2[1W Return vs Nifty])</f>
        <v>0.46906901488673308</v>
      </c>
      <c r="O61">
        <v>491.17</v>
      </c>
      <c r="P61">
        <v>465.88051275359902</v>
      </c>
      <c r="Q61">
        <v>389.55656416075601</v>
      </c>
      <c r="R61">
        <v>62.9768353464993</v>
      </c>
      <c r="S61" s="1">
        <f>(Table2[[#This Row],[Close Price]]-Table2[[#This Row],[20D EMA]])/Table2[[#This Row],[20D EMA]]</f>
        <v>4.1696357676568117E-2</v>
      </c>
      <c r="T61" s="1">
        <f>(Table2[[#This Row],[Close Price]]-Table2[[#This Row],[50D EMA]])/Table2[[#This Row],[50D EMA]]</f>
        <v>9.8242974310900441E-2</v>
      </c>
      <c r="U61" s="1">
        <f>(Table2[[#This Row],[Close Price]]-Table2[[#This Row],[200D EMA]])/Table2[[#This Row],[200D EMA]]</f>
        <v>0.31341645109299299</v>
      </c>
      <c r="V61">
        <v>0.77845735632896096</v>
      </c>
      <c r="W61">
        <v>471.25</v>
      </c>
      <c r="X61">
        <v>520</v>
      </c>
      <c r="Y61">
        <v>471.25</v>
      </c>
      <c r="Z61">
        <v>520</v>
      </c>
      <c r="AA61">
        <v>459.15</v>
      </c>
      <c r="AB61">
        <v>520</v>
      </c>
      <c r="AC61" s="1">
        <f>(Table2[[#This Row],[Close Price]]/Table2[[#This Row],[Day Low]])-1</f>
        <v>8.5729442970822189E-2</v>
      </c>
      <c r="AD61" s="1">
        <f>(Table2[[#This Row],[Day High]]/Table2[[#This Row],[Close Price]])-1</f>
        <v>1.6319749828984653E-2</v>
      </c>
      <c r="AE61" s="1">
        <f>(Table2[[#This Row],[Close Price]]/Table2[[#This Row],[Current Week Low]])-1</f>
        <v>8.5729442970822189E-2</v>
      </c>
      <c r="AF61" s="1">
        <f>(Table2[[#This Row],[Current Week High]]/Table2[[#This Row],[Close Price]])-1</f>
        <v>1.6319749828984653E-2</v>
      </c>
      <c r="AG61" s="1">
        <f>(Table2[[#This Row],[Close Price]]/Table2[[#This Row],[Current Month Low]])-1</f>
        <v>0.11434171839268203</v>
      </c>
      <c r="AH61" s="1">
        <f>(Table2[[#This Row],[Current Month High]]/Table2[[#This Row],[Close Price]])-1</f>
        <v>1.6319749828984653E-2</v>
      </c>
      <c r="AI61">
        <v>1.8958272256425399</v>
      </c>
      <c r="AJ61">
        <v>133.95061728395001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0.27</v>
      </c>
      <c r="AM61" t="s">
        <v>3108</v>
      </c>
      <c r="AN61">
        <v>1.65</v>
      </c>
      <c r="AO61" t="s">
        <v>3108</v>
      </c>
      <c r="AP61">
        <v>0.14917679320817601</v>
      </c>
      <c r="AQ61">
        <f>(Table2[[#This Row],[Sharpe Ratio]]-AVERAGE(Table2[Sharpe Ratio]))/_xlfn.STDEV.P(Table2[Sharpe Ratio])</f>
        <v>0.97449642159326955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3.5016912107092035</v>
      </c>
      <c r="AS61">
        <f>_xlfn.RANK.AVG(Table2[[#This Row],[1Y Return vs Nifty Z-Score]],Table2[1Y Return vs Nifty Z-Score])</f>
        <v>94</v>
      </c>
      <c r="AT61">
        <f>_xlfn.RANK.AVG(Table2[[#This Row],[6M Return vs Nifty Z-Score]],Table2[6M Return vs Nifty Z-Score])</f>
        <v>122</v>
      </c>
      <c r="AU61">
        <f>_xlfn.RANK.AVG(Table2[[#This Row],[Sharpe Ratio Z-Score]],Table2[Sharpe Ratio Z-Score])</f>
        <v>119</v>
      </c>
      <c r="AV61">
        <f>(Table2[[#This Row],[Rank 1Y]]+Table2[[#This Row],[Rank 6M]]+Table2[[#This Row],[Rank Sharpe]])/3</f>
        <v>111.66666666666667</v>
      </c>
    </row>
    <row r="62" spans="1:48" x14ac:dyDescent="0.3">
      <c r="A62" t="s">
        <v>595</v>
      </c>
      <c r="B62" t="s">
        <v>596</v>
      </c>
      <c r="C62" t="s">
        <v>3066</v>
      </c>
      <c r="D62" t="s">
        <v>46</v>
      </c>
      <c r="E62">
        <v>31251.599999999999</v>
      </c>
      <c r="F62">
        <v>173.62</v>
      </c>
      <c r="G62">
        <v>242.05584681949901</v>
      </c>
      <c r="H62">
        <f>(Table2[[#This Row],[1Y Return vs Nifty]]-AVERAGE(Table2[1Y Return vs Nifty]))/_xlfn.STDEV.P(Table2[1Y Return vs Nifty])</f>
        <v>3.2283697242929335</v>
      </c>
      <c r="I62">
        <v>-7.7277349340156603</v>
      </c>
      <c r="J62">
        <f>(Table2[[#This Row],[1M Return vs Nifty]]-AVERAGE(Table2[1M Return vs Nifty]))/_xlfn.STDEV.P(Table2[1M Return vs Nifty])</f>
        <v>-0.68404374586254235</v>
      </c>
      <c r="K62">
        <v>22.392222876237799</v>
      </c>
      <c r="L62">
        <f>(Table2[[#This Row],[6M Return vs Nifty]]-AVERAGE(Table2[6M Return vs Nifty]))/_xlfn.STDEV.P(Table2[6M Return vs Nifty])</f>
        <v>0.53008196694696263</v>
      </c>
      <c r="M62">
        <v>2.7961860076690801</v>
      </c>
      <c r="N62">
        <f>(Table2[[#This Row],[1W Return vs Nifty]]-AVERAGE(Table2[1W Return vs Nifty]))/_xlfn.STDEV.P(Table2[1W Return vs Nifty])</f>
        <v>0.41516539706501715</v>
      </c>
      <c r="O62">
        <v>176.22</v>
      </c>
      <c r="P62">
        <v>169.20283208979299</v>
      </c>
      <c r="Q62">
        <v>130.485727130409</v>
      </c>
      <c r="R62">
        <v>46.4432285501519</v>
      </c>
      <c r="S62" s="1">
        <f>(Table2[[#This Row],[Close Price]]-Table2[[#This Row],[20D EMA]])/Table2[[#This Row],[20D EMA]]</f>
        <v>-1.4754284417205733E-2</v>
      </c>
      <c r="T62" s="1">
        <f>(Table2[[#This Row],[Close Price]]-Table2[[#This Row],[50D EMA]])/Table2[[#This Row],[50D EMA]]</f>
        <v>2.6105756361470941E-2</v>
      </c>
      <c r="U62" s="1">
        <f>(Table2[[#This Row],[Close Price]]-Table2[[#This Row],[200D EMA]])/Table2[[#This Row],[200D EMA]]</f>
        <v>0.33056698091188236</v>
      </c>
      <c r="V62">
        <v>0.88212356613787002</v>
      </c>
      <c r="W62">
        <v>173.25</v>
      </c>
      <c r="X62">
        <v>178.9</v>
      </c>
      <c r="Y62">
        <v>172.14</v>
      </c>
      <c r="Z62">
        <v>188.65</v>
      </c>
      <c r="AA62">
        <v>163</v>
      </c>
      <c r="AB62">
        <v>188.65</v>
      </c>
      <c r="AC62" s="1">
        <f>(Table2[[#This Row],[Close Price]]/Table2[[#This Row],[Day Low]])-1</f>
        <v>2.1356421356422128E-3</v>
      </c>
      <c r="AD62" s="1">
        <f>(Table2[[#This Row],[Day High]]/Table2[[#This Row],[Close Price]])-1</f>
        <v>3.0411242944361261E-2</v>
      </c>
      <c r="AE62" s="1">
        <f>(Table2[[#This Row],[Close Price]]/Table2[[#This Row],[Current Week Low]])-1</f>
        <v>8.597653073080247E-3</v>
      </c>
      <c r="AF62" s="1">
        <f>(Table2[[#This Row],[Current Week High]]/Table2[[#This Row],[Close Price]])-1</f>
        <v>8.6568367699573878E-2</v>
      </c>
      <c r="AG62" s="1">
        <f>(Table2[[#This Row],[Close Price]]/Table2[[#This Row],[Current Month Low]])-1</f>
        <v>6.5153374233128947E-2</v>
      </c>
      <c r="AH62" s="1">
        <f>(Table2[[#This Row],[Current Month High]]/Table2[[#This Row],[Close Price]])-1</f>
        <v>8.6568367699573878E-2</v>
      </c>
      <c r="AI62">
        <v>14.2149521944476</v>
      </c>
      <c r="AJ62">
        <v>272.57510729613699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0.21</v>
      </c>
      <c r="AM62" t="s">
        <v>3108</v>
      </c>
      <c r="AN62">
        <v>-7.45</v>
      </c>
      <c r="AO62" t="s">
        <v>3107</v>
      </c>
      <c r="AP62">
        <v>0.13815289577714501</v>
      </c>
      <c r="AQ62">
        <f>(Table2[[#This Row],[Sharpe Ratio]]-AVERAGE(Table2[Sharpe Ratio]))/_xlfn.STDEV.P(Table2[Sharpe Ratio])</f>
        <v>0.84893485299348626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4.3385081954358569</v>
      </c>
      <c r="AS62">
        <f>_xlfn.RANK.AVG(Table2[[#This Row],[1Y Return vs Nifty Z-Score]],Table2[1Y Return vs Nifty Z-Score])</f>
        <v>10</v>
      </c>
      <c r="AT62">
        <f>_xlfn.RANK.AVG(Table2[[#This Row],[6M Return vs Nifty Z-Score]],Table2[6M Return vs Nifty Z-Score])</f>
        <v>186</v>
      </c>
      <c r="AU62">
        <f>_xlfn.RANK.AVG(Table2[[#This Row],[Sharpe Ratio Z-Score]],Table2[Sharpe Ratio Z-Score])</f>
        <v>142</v>
      </c>
      <c r="AV62">
        <f>(Table2[[#This Row],[Rank 1Y]]+Table2[[#This Row],[Rank 6M]]+Table2[[#This Row],[Rank Sharpe]])/3</f>
        <v>112.66666666666667</v>
      </c>
    </row>
    <row r="63" spans="1:48" x14ac:dyDescent="0.3">
      <c r="A63" t="s">
        <v>797</v>
      </c>
      <c r="B63" t="s">
        <v>798</v>
      </c>
      <c r="C63" t="s">
        <v>3073</v>
      </c>
      <c r="D63" t="s">
        <v>413</v>
      </c>
      <c r="E63">
        <v>19539.827490265001</v>
      </c>
      <c r="F63">
        <v>1368.65</v>
      </c>
      <c r="G63">
        <v>62.500627649985503</v>
      </c>
      <c r="H63">
        <f>(Table2[[#This Row],[1Y Return vs Nifty]]-AVERAGE(Table2[1Y Return vs Nifty]))/_xlfn.STDEV.P(Table2[1Y Return vs Nifty])</f>
        <v>0.46457308062590441</v>
      </c>
      <c r="I63">
        <v>-3.9124266702100798</v>
      </c>
      <c r="J63">
        <f>(Table2[[#This Row],[1M Return vs Nifty]]-AVERAGE(Table2[1M Return vs Nifty]))/_xlfn.STDEV.P(Table2[1M Return vs Nifty])</f>
        <v>-0.32027545242416922</v>
      </c>
      <c r="K63">
        <v>35.340131417688902</v>
      </c>
      <c r="L63">
        <f>(Table2[[#This Row],[6M Return vs Nifty]]-AVERAGE(Table2[6M Return vs Nifty]))/_xlfn.STDEV.P(Table2[6M Return vs Nifty])</f>
        <v>0.96983015584071763</v>
      </c>
      <c r="M63">
        <v>4.8919064881233503</v>
      </c>
      <c r="N63">
        <f>(Table2[[#This Row],[1W Return vs Nifty]]-AVERAGE(Table2[1W Return vs Nifty]))/_xlfn.STDEV.P(Table2[1W Return vs Nifty])</f>
        <v>0.7981969624673636</v>
      </c>
      <c r="O63">
        <v>1337.55</v>
      </c>
      <c r="P63">
        <v>1273.8676429621701</v>
      </c>
      <c r="Q63">
        <v>1064.8610306821299</v>
      </c>
      <c r="R63">
        <v>57.665459189390901</v>
      </c>
      <c r="S63" s="1">
        <f>(Table2[[#This Row],[Close Price]]-Table2[[#This Row],[20D EMA]])/Table2[[#This Row],[20D EMA]]</f>
        <v>2.3251467234869826E-2</v>
      </c>
      <c r="T63" s="1">
        <f>(Table2[[#This Row],[Close Price]]-Table2[[#This Row],[50D EMA]])/Table2[[#This Row],[50D EMA]]</f>
        <v>7.4405184527200338E-2</v>
      </c>
      <c r="U63" s="1">
        <f>(Table2[[#This Row],[Close Price]]-Table2[[#This Row],[200D EMA]])/Table2[[#This Row],[200D EMA]]</f>
        <v>0.28528508468684283</v>
      </c>
      <c r="V63">
        <v>0.65710190861412299</v>
      </c>
      <c r="W63">
        <v>1352.9</v>
      </c>
      <c r="X63">
        <v>1392.6</v>
      </c>
      <c r="Y63">
        <v>1321</v>
      </c>
      <c r="Z63">
        <v>1402</v>
      </c>
      <c r="AA63">
        <v>1252.1500000000001</v>
      </c>
      <c r="AB63">
        <v>1419.05</v>
      </c>
      <c r="AC63" s="1">
        <f>(Table2[[#This Row],[Close Price]]/Table2[[#This Row],[Day Low]])-1</f>
        <v>1.1641658659176546E-2</v>
      </c>
      <c r="AD63" s="1">
        <f>(Table2[[#This Row],[Day High]]/Table2[[#This Row],[Close Price]])-1</f>
        <v>1.7498995360391456E-2</v>
      </c>
      <c r="AE63" s="1">
        <f>(Table2[[#This Row],[Close Price]]/Table2[[#This Row],[Current Week Low]])-1</f>
        <v>3.607115821347473E-2</v>
      </c>
      <c r="AF63" s="1">
        <f>(Table2[[#This Row],[Current Week High]]/Table2[[#This Row],[Close Price]])-1</f>
        <v>2.4367077046724805E-2</v>
      </c>
      <c r="AG63" s="1">
        <f>(Table2[[#This Row],[Close Price]]/Table2[[#This Row],[Current Month Low]])-1</f>
        <v>9.3039971249450959E-2</v>
      </c>
      <c r="AH63" s="1">
        <f>(Table2[[#This Row],[Current Month High]]/Table2[[#This Row],[Close Price]])-1</f>
        <v>3.6824608190552555E-2</v>
      </c>
      <c r="AI63">
        <v>12.7899755233259</v>
      </c>
      <c r="AJ63">
        <v>88.779310344827493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0.34</v>
      </c>
      <c r="AM63" t="s">
        <v>3108</v>
      </c>
      <c r="AN63">
        <v>-0.3</v>
      </c>
      <c r="AO63" t="s">
        <v>3107</v>
      </c>
      <c r="AP63">
        <v>0.18722102766021501</v>
      </c>
      <c r="AQ63">
        <f>(Table2[[#This Row],[Sharpe Ratio]]-AVERAGE(Table2[Sharpe Ratio]))/_xlfn.STDEV.P(Table2[Sharpe Ratio])</f>
        <v>1.4078181015038185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3.3201428480136346</v>
      </c>
      <c r="AS63">
        <f>_xlfn.RANK.AVG(Table2[[#This Row],[1Y Return vs Nifty Z-Score]],Table2[1Y Return vs Nifty Z-Score])</f>
        <v>171</v>
      </c>
      <c r="AT63">
        <f>_xlfn.RANK.AVG(Table2[[#This Row],[6M Return vs Nifty Z-Score]],Table2[6M Return vs Nifty Z-Score])</f>
        <v>108</v>
      </c>
      <c r="AU63">
        <f>_xlfn.RANK.AVG(Table2[[#This Row],[Sharpe Ratio Z-Score]],Table2[Sharpe Ratio Z-Score])</f>
        <v>61</v>
      </c>
      <c r="AV63">
        <f>(Table2[[#This Row],[Rank 1Y]]+Table2[[#This Row],[Rank 6M]]+Table2[[#This Row],[Rank Sharpe]])/3</f>
        <v>113.33333333333333</v>
      </c>
    </row>
    <row r="64" spans="1:48" x14ac:dyDescent="0.3">
      <c r="A64" t="s">
        <v>637</v>
      </c>
      <c r="B64" t="s">
        <v>638</v>
      </c>
      <c r="C64" t="s">
        <v>3068</v>
      </c>
      <c r="D64" t="s">
        <v>489</v>
      </c>
      <c r="E64">
        <v>28355.2045177</v>
      </c>
      <c r="F64">
        <v>1549.25</v>
      </c>
      <c r="G64">
        <v>128.295414355839</v>
      </c>
      <c r="H64">
        <f>(Table2[[#This Row],[1Y Return vs Nifty]]-AVERAGE(Table2[1Y Return vs Nifty]))/_xlfn.STDEV.P(Table2[1Y Return vs Nifty])</f>
        <v>1.4773167452740048</v>
      </c>
      <c r="I64">
        <v>-3.0235318552452402</v>
      </c>
      <c r="J64">
        <f>(Table2[[#This Row],[1M Return vs Nifty]]-AVERAGE(Table2[1M Return vs Nifty]))/_xlfn.STDEV.P(Table2[1M Return vs Nifty])</f>
        <v>-0.23552430585142789</v>
      </c>
      <c r="K64">
        <v>69.702092658786995</v>
      </c>
      <c r="L64">
        <f>(Table2[[#This Row],[6M Return vs Nifty]]-AVERAGE(Table2[6M Return vs Nifty]))/_xlfn.STDEV.P(Table2[6M Return vs Nifty])</f>
        <v>2.1368611225976708</v>
      </c>
      <c r="M64">
        <v>4.5239737195727399</v>
      </c>
      <c r="N64">
        <f>(Table2[[#This Row],[1W Return vs Nifty]]-AVERAGE(Table2[1W Return vs Nifty]))/_xlfn.STDEV.P(Table2[1W Return vs Nifty])</f>
        <v>0.73095046389317808</v>
      </c>
      <c r="O64">
        <v>1562.84</v>
      </c>
      <c r="P64">
        <v>1493.43614890972</v>
      </c>
      <c r="Q64">
        <v>1123.7289404539899</v>
      </c>
      <c r="R64">
        <v>47.893342344131398</v>
      </c>
      <c r="S64" s="1">
        <f>(Table2[[#This Row],[Close Price]]-Table2[[#This Row],[20D EMA]])/Table2[[#This Row],[20D EMA]]</f>
        <v>-8.6957078139796255E-3</v>
      </c>
      <c r="T64" s="1">
        <f>(Table2[[#This Row],[Close Price]]-Table2[[#This Row],[50D EMA]])/Table2[[#This Row],[50D EMA]]</f>
        <v>3.73727736073797E-2</v>
      </c>
      <c r="U64" s="1">
        <f>(Table2[[#This Row],[Close Price]]-Table2[[#This Row],[200D EMA]])/Table2[[#This Row],[200D EMA]]</f>
        <v>0.37866877342688909</v>
      </c>
      <c r="V64">
        <v>0.41930036109478702</v>
      </c>
      <c r="W64">
        <v>1524.5</v>
      </c>
      <c r="X64">
        <v>1575.65</v>
      </c>
      <c r="Y64">
        <v>1516.2</v>
      </c>
      <c r="Z64">
        <v>1638.95</v>
      </c>
      <c r="AA64">
        <v>1458.55</v>
      </c>
      <c r="AB64">
        <v>1666</v>
      </c>
      <c r="AC64" s="1">
        <f>(Table2[[#This Row],[Close Price]]/Table2[[#This Row],[Day Low]])-1</f>
        <v>1.6234831092161395E-2</v>
      </c>
      <c r="AD64" s="1">
        <f>(Table2[[#This Row],[Day High]]/Table2[[#This Row],[Close Price]])-1</f>
        <v>1.7040503469420765E-2</v>
      </c>
      <c r="AE64" s="1">
        <f>(Table2[[#This Row],[Close Price]]/Table2[[#This Row],[Current Week Low]])-1</f>
        <v>2.1797915842237225E-2</v>
      </c>
      <c r="AF64" s="1">
        <f>(Table2[[#This Row],[Current Week High]]/Table2[[#This Row],[Close Price]])-1</f>
        <v>5.7898983379054414E-2</v>
      </c>
      <c r="AG64" s="1">
        <f>(Table2[[#This Row],[Close Price]]/Table2[[#This Row],[Current Month Low]])-1</f>
        <v>6.2185046793047816E-2</v>
      </c>
      <c r="AH64" s="1">
        <f>(Table2[[#This Row],[Current Month High]]/Table2[[#This Row],[Close Price]])-1</f>
        <v>7.5359044699047972E-2</v>
      </c>
      <c r="AI64">
        <v>14.6328868807487</v>
      </c>
      <c r="AJ64">
        <v>158.63939899832999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0.21</v>
      </c>
      <c r="AM64" t="s">
        <v>3108</v>
      </c>
      <c r="AN64">
        <v>-5.44</v>
      </c>
      <c r="AO64" t="s">
        <v>3107</v>
      </c>
      <c r="AP64">
        <v>9.0792010898388995E-2</v>
      </c>
      <c r="AQ64">
        <f>(Table2[[#This Row],[Sharpe Ratio]]-AVERAGE(Table2[Sharpe Ratio]))/_xlfn.STDEV.P(Table2[Sharpe Ratio])</f>
        <v>0.30949705135800715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4.4191010772714332</v>
      </c>
      <c r="AS64">
        <f>_xlfn.RANK.AVG(Table2[[#This Row],[1Y Return vs Nifty Z-Score]],Table2[1Y Return vs Nifty Z-Score])</f>
        <v>63</v>
      </c>
      <c r="AT64">
        <f>_xlfn.RANK.AVG(Table2[[#This Row],[6M Return vs Nifty Z-Score]],Table2[6M Return vs Nifty Z-Score])</f>
        <v>27</v>
      </c>
      <c r="AU64">
        <f>_xlfn.RANK.AVG(Table2[[#This Row],[Sharpe Ratio Z-Score]],Table2[Sharpe Ratio Z-Score])</f>
        <v>256</v>
      </c>
      <c r="AV64">
        <f>(Table2[[#This Row],[Rank 1Y]]+Table2[[#This Row],[Rank 6M]]+Table2[[#This Row],[Rank Sharpe]])/3</f>
        <v>115.33333333333333</v>
      </c>
    </row>
    <row r="65" spans="1:48" x14ac:dyDescent="0.3">
      <c r="A65" t="s">
        <v>1050</v>
      </c>
      <c r="B65" t="s">
        <v>1051</v>
      </c>
      <c r="C65" t="s">
        <v>3076</v>
      </c>
      <c r="D65" t="s">
        <v>465</v>
      </c>
      <c r="E65">
        <v>12209.858288415</v>
      </c>
      <c r="F65">
        <v>1834.65</v>
      </c>
      <c r="G65">
        <v>32.899020839654902</v>
      </c>
      <c r="H65">
        <f>(Table2[[#This Row],[1Y Return vs Nifty]]-AVERAGE(Table2[1Y Return vs Nifty]))/_xlfn.STDEV.P(Table2[1Y Return vs Nifty])</f>
        <v>8.9315129346562005E-3</v>
      </c>
      <c r="I65">
        <v>-13.1991847425153</v>
      </c>
      <c r="J65">
        <f>(Table2[[#This Row],[1M Return vs Nifty]]-AVERAGE(Table2[1M Return vs Nifty]))/_xlfn.STDEV.P(Table2[1M Return vs Nifty])</f>
        <v>-1.2057158682315909</v>
      </c>
      <c r="K65">
        <v>66.313636374988604</v>
      </c>
      <c r="L65">
        <f>(Table2[[#This Row],[6M Return vs Nifty]]-AVERAGE(Table2[6M Return vs Nifty]))/_xlfn.STDEV.P(Table2[6M Return vs Nifty])</f>
        <v>2.0217794081126064</v>
      </c>
      <c r="M65">
        <v>-4.37477113968382</v>
      </c>
      <c r="N65">
        <f>(Table2[[#This Row],[1W Return vs Nifty]]-AVERAGE(Table2[1W Return vs Nifty]))/_xlfn.STDEV.P(Table2[1W Return vs Nifty])</f>
        <v>-0.89545926266458031</v>
      </c>
      <c r="O65">
        <v>2032.2</v>
      </c>
      <c r="P65">
        <v>1810.9510401844</v>
      </c>
      <c r="Q65">
        <v>1402.0771179641099</v>
      </c>
      <c r="R65">
        <v>28.703019105968</v>
      </c>
      <c r="S65" s="1">
        <f>(Table2[[#This Row],[Close Price]]-Table2[[#This Row],[20D EMA]])/Table2[[#This Row],[20D EMA]]</f>
        <v>-9.720992028343664E-2</v>
      </c>
      <c r="T65" s="1">
        <f>(Table2[[#This Row],[Close Price]]-Table2[[#This Row],[50D EMA]])/Table2[[#This Row],[50D EMA]]</f>
        <v>1.3086471853588584E-2</v>
      </c>
      <c r="U65" s="1">
        <f>(Table2[[#This Row],[Close Price]]-Table2[[#This Row],[200D EMA]])/Table2[[#This Row],[200D EMA]]</f>
        <v>0.30852288828734964</v>
      </c>
      <c r="V65">
        <v>0.38806253689516002</v>
      </c>
      <c r="W65">
        <v>1819.45</v>
      </c>
      <c r="X65">
        <v>1874.45</v>
      </c>
      <c r="Y65">
        <v>1819.45</v>
      </c>
      <c r="Z65">
        <v>1923</v>
      </c>
      <c r="AA65">
        <v>1819.45</v>
      </c>
      <c r="AB65">
        <v>2029</v>
      </c>
      <c r="AC65" s="1">
        <f>(Table2[[#This Row],[Close Price]]/Table2[[#This Row],[Day Low]])-1</f>
        <v>8.3541729643574758E-3</v>
      </c>
      <c r="AD65" s="1">
        <f>(Table2[[#This Row],[Day High]]/Table2[[#This Row],[Close Price]])-1</f>
        <v>2.1693511023900935E-2</v>
      </c>
      <c r="AE65" s="1">
        <f>(Table2[[#This Row],[Close Price]]/Table2[[#This Row],[Current Week Low]])-1</f>
        <v>8.3541729643574758E-3</v>
      </c>
      <c r="AF65" s="1">
        <f>(Table2[[#This Row],[Current Week High]]/Table2[[#This Row],[Close Price]])-1</f>
        <v>4.815632409451398E-2</v>
      </c>
      <c r="AG65" s="1">
        <f>(Table2[[#This Row],[Close Price]]/Table2[[#This Row],[Current Month Low]])-1</f>
        <v>8.3541729643574758E-3</v>
      </c>
      <c r="AH65" s="1">
        <f>(Table2[[#This Row],[Current Month High]]/Table2[[#This Row],[Close Price]])-1</f>
        <v>0.10593301174610947</v>
      </c>
      <c r="AI65">
        <v>29.725015670563799</v>
      </c>
      <c r="AJ65">
        <v>104.218421250508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-0.22</v>
      </c>
      <c r="AM65" t="s">
        <v>3107</v>
      </c>
      <c r="AN65">
        <v>-10.24</v>
      </c>
      <c r="AO65" t="s">
        <v>3107</v>
      </c>
      <c r="AP65">
        <v>0.215404234604536</v>
      </c>
      <c r="AQ65">
        <f>(Table2[[#This Row],[Sharpe Ratio]]-AVERAGE(Table2[Sharpe Ratio]))/_xlfn.STDEV.P(Table2[Sharpe Ratio])</f>
        <v>1.7288232355084348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1.6583590256595262</v>
      </c>
      <c r="AS65">
        <f>_xlfn.RANK.AVG(Table2[[#This Row],[1Y Return vs Nifty Z-Score]],Table2[1Y Return vs Nifty Z-Score])</f>
        <v>292</v>
      </c>
      <c r="AT65">
        <f>_xlfn.RANK.AVG(Table2[[#This Row],[6M Return vs Nifty Z-Score]],Table2[6M Return vs Nifty Z-Score])</f>
        <v>32</v>
      </c>
      <c r="AU65">
        <f>_xlfn.RANK.AVG(Table2[[#This Row],[Sharpe Ratio Z-Score]],Table2[Sharpe Ratio Z-Score])</f>
        <v>30</v>
      </c>
      <c r="AV65">
        <f>(Table2[[#This Row],[Rank 1Y]]+Table2[[#This Row],[Rank 6M]]+Table2[[#This Row],[Rank Sharpe]])/3</f>
        <v>118</v>
      </c>
    </row>
    <row r="66" spans="1:48" x14ac:dyDescent="0.3">
      <c r="A66" t="s">
        <v>482</v>
      </c>
      <c r="B66" t="s">
        <v>483</v>
      </c>
      <c r="C66" t="s">
        <v>3067</v>
      </c>
      <c r="D66" t="s">
        <v>51</v>
      </c>
      <c r="E66">
        <v>42079.897822719999</v>
      </c>
      <c r="F66">
        <v>1491.2</v>
      </c>
      <c r="G66">
        <v>62.718090155078499</v>
      </c>
      <c r="H66">
        <f>(Table2[[#This Row],[1Y Return vs Nifty]]-AVERAGE(Table2[1Y Return vs Nifty]))/_xlfn.STDEV.P(Table2[1Y Return vs Nifty])</f>
        <v>0.46792036367609541</v>
      </c>
      <c r="I66">
        <v>7.6750024227948197</v>
      </c>
      <c r="J66">
        <f>(Table2[[#This Row],[1M Return vs Nifty]]-AVERAGE(Table2[1M Return vs Nifty]))/_xlfn.STDEV.P(Table2[1M Return vs Nifty])</f>
        <v>0.78452107122452686</v>
      </c>
      <c r="K66">
        <v>76.506638645365399</v>
      </c>
      <c r="L66">
        <f>(Table2[[#This Row],[6M Return vs Nifty]]-AVERAGE(Table2[6M Return vs Nifty]))/_xlfn.STDEV.P(Table2[6M Return vs Nifty])</f>
        <v>2.3679630619002769</v>
      </c>
      <c r="M66">
        <v>3.81974010033806</v>
      </c>
      <c r="N66">
        <f>(Table2[[#This Row],[1W Return vs Nifty]]-AVERAGE(Table2[1W Return vs Nifty]))/_xlfn.STDEV.P(Table2[1W Return vs Nifty])</f>
        <v>0.602238783065423</v>
      </c>
      <c r="O66">
        <v>1436.91</v>
      </c>
      <c r="P66">
        <v>1343.2967411992299</v>
      </c>
      <c r="Q66">
        <v>1069.20063274988</v>
      </c>
      <c r="R66">
        <v>65.657860074662295</v>
      </c>
      <c r="S66" s="1">
        <f>(Table2[[#This Row],[Close Price]]-Table2[[#This Row],[20D EMA]])/Table2[[#This Row],[20D EMA]]</f>
        <v>3.7782463759038466E-2</v>
      </c>
      <c r="T66" s="1">
        <f>(Table2[[#This Row],[Close Price]]-Table2[[#This Row],[50D EMA]])/Table2[[#This Row],[50D EMA]]</f>
        <v>0.11010468071911593</v>
      </c>
      <c r="U66" s="1">
        <f>(Table2[[#This Row],[Close Price]]-Table2[[#This Row],[200D EMA]])/Table2[[#This Row],[200D EMA]]</f>
        <v>0.39468679153769176</v>
      </c>
      <c r="V66">
        <v>0.86879399424215198</v>
      </c>
      <c r="W66">
        <v>1467.65</v>
      </c>
      <c r="X66">
        <v>1514</v>
      </c>
      <c r="Y66">
        <v>1461.5</v>
      </c>
      <c r="Z66">
        <v>1520</v>
      </c>
      <c r="AA66">
        <v>1406.4</v>
      </c>
      <c r="AB66">
        <v>1520</v>
      </c>
      <c r="AC66" s="1">
        <f>(Table2[[#This Row],[Close Price]]/Table2[[#This Row],[Day Low]])-1</f>
        <v>1.6046060027935738E-2</v>
      </c>
      <c r="AD66" s="1">
        <f>(Table2[[#This Row],[Day High]]/Table2[[#This Row],[Close Price]])-1</f>
        <v>1.5289699570815385E-2</v>
      </c>
      <c r="AE66" s="1">
        <f>(Table2[[#This Row],[Close Price]]/Table2[[#This Row],[Current Week Low]])-1</f>
        <v>2.0321587410194963E-2</v>
      </c>
      <c r="AF66" s="1">
        <f>(Table2[[#This Row],[Current Week High]]/Table2[[#This Row],[Close Price]])-1</f>
        <v>1.93133047210301E-2</v>
      </c>
      <c r="AG66" s="1">
        <f>(Table2[[#This Row],[Close Price]]/Table2[[#This Row],[Current Month Low]])-1</f>
        <v>6.0295790671217153E-2</v>
      </c>
      <c r="AH66" s="1">
        <f>(Table2[[#This Row],[Current Month High]]/Table2[[#This Row],[Close Price]])-1</f>
        <v>1.93133047210301E-2</v>
      </c>
      <c r="AI66">
        <v>1.93133047210301</v>
      </c>
      <c r="AJ66">
        <v>106.508793795873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0.16</v>
      </c>
      <c r="AM66" t="s">
        <v>3108</v>
      </c>
      <c r="AN66">
        <v>3.53</v>
      </c>
      <c r="AO66" t="s">
        <v>3108</v>
      </c>
      <c r="AP66">
        <v>0.127208356212243</v>
      </c>
      <c r="AQ66">
        <f>(Table2[[#This Row],[Sharpe Ratio]]-AVERAGE(Table2[Sharpe Ratio]))/_xlfn.STDEV.P(Table2[Sharpe Ratio])</f>
        <v>0.72427716600310876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4.9469204458694316</v>
      </c>
      <c r="AS66">
        <f>_xlfn.RANK.AVG(Table2[[#This Row],[1Y Return vs Nifty Z-Score]],Table2[1Y Return vs Nifty Z-Score])</f>
        <v>170</v>
      </c>
      <c r="AT66">
        <f>_xlfn.RANK.AVG(Table2[[#This Row],[6M Return vs Nifty Z-Score]],Table2[6M Return vs Nifty Z-Score])</f>
        <v>19</v>
      </c>
      <c r="AU66">
        <f>_xlfn.RANK.AVG(Table2[[#This Row],[Sharpe Ratio Z-Score]],Table2[Sharpe Ratio Z-Score])</f>
        <v>168</v>
      </c>
      <c r="AV66">
        <f>(Table2[[#This Row],[Rank 1Y]]+Table2[[#This Row],[Rank 6M]]+Table2[[#This Row],[Rank Sharpe]])/3</f>
        <v>119</v>
      </c>
    </row>
    <row r="67" spans="1:48" x14ac:dyDescent="0.3">
      <c r="A67" t="s">
        <v>801</v>
      </c>
      <c r="B67" t="s">
        <v>802</v>
      </c>
      <c r="C67" t="s">
        <v>3066</v>
      </c>
      <c r="D67" t="s">
        <v>46</v>
      </c>
      <c r="E67">
        <v>19460.104995059999</v>
      </c>
      <c r="F67">
        <v>309.95</v>
      </c>
      <c r="G67">
        <v>75.995025179490398</v>
      </c>
      <c r="H67">
        <f>(Table2[[#This Row],[1Y Return vs Nifty]]-AVERAGE(Table2[1Y Return vs Nifty]))/_xlfn.STDEV.P(Table2[1Y Return vs Nifty])</f>
        <v>0.67228506345133421</v>
      </c>
      <c r="I67">
        <v>-1.46320843332023</v>
      </c>
      <c r="J67">
        <f>(Table2[[#This Row],[1M Return vs Nifty]]-AVERAGE(Table2[1M Return vs Nifty]))/_xlfn.STDEV.P(Table2[1M Return vs Nifty])</f>
        <v>-8.6756198752413416E-2</v>
      </c>
      <c r="K67">
        <v>28.943396370310001</v>
      </c>
      <c r="L67">
        <f>(Table2[[#This Row],[6M Return vs Nifty]]-AVERAGE(Table2[6M Return vs Nifty]))/_xlfn.STDEV.P(Table2[6M Return vs Nifty])</f>
        <v>0.75257864816187026</v>
      </c>
      <c r="M67">
        <v>1.3601688796093701</v>
      </c>
      <c r="N67">
        <f>(Table2[[#This Row],[1W Return vs Nifty]]-AVERAGE(Table2[1W Return vs Nifty]))/_xlfn.STDEV.P(Table2[1W Return vs Nifty])</f>
        <v>0.15270678503386237</v>
      </c>
      <c r="O67">
        <v>325.61</v>
      </c>
      <c r="P67">
        <v>318.02968735610398</v>
      </c>
      <c r="Q67">
        <v>254.468066160842</v>
      </c>
      <c r="R67">
        <v>33.8621582031044</v>
      </c>
      <c r="S67" s="1">
        <f>(Table2[[#This Row],[Close Price]]-Table2[[#This Row],[20D EMA]])/Table2[[#This Row],[20D EMA]]</f>
        <v>-4.8094345996744649E-2</v>
      </c>
      <c r="T67" s="1">
        <f>(Table2[[#This Row],[Close Price]]-Table2[[#This Row],[50D EMA]])/Table2[[#This Row],[50D EMA]]</f>
        <v>-2.5405450111508007E-2</v>
      </c>
      <c r="U67" s="1">
        <f>(Table2[[#This Row],[Close Price]]-Table2[[#This Row],[200D EMA]])/Table2[[#This Row],[200D EMA]]</f>
        <v>0.21803102713913597</v>
      </c>
      <c r="V67">
        <v>0.991751021407144</v>
      </c>
      <c r="W67">
        <v>308.75</v>
      </c>
      <c r="X67">
        <v>320.14999999999998</v>
      </c>
      <c r="Y67">
        <v>308.75</v>
      </c>
      <c r="Z67">
        <v>327.3</v>
      </c>
      <c r="AA67">
        <v>308.75</v>
      </c>
      <c r="AB67">
        <v>362.6</v>
      </c>
      <c r="AC67" s="1">
        <f>(Table2[[#This Row],[Close Price]]/Table2[[#This Row],[Day Low]])-1</f>
        <v>3.886639676113246E-3</v>
      </c>
      <c r="AD67" s="1">
        <f>(Table2[[#This Row],[Day High]]/Table2[[#This Row],[Close Price]])-1</f>
        <v>3.2908533634457227E-2</v>
      </c>
      <c r="AE67" s="1">
        <f>(Table2[[#This Row],[Close Price]]/Table2[[#This Row],[Current Week Low]])-1</f>
        <v>3.886639676113246E-3</v>
      </c>
      <c r="AF67" s="1">
        <f>(Table2[[#This Row],[Current Week High]]/Table2[[#This Row],[Close Price]])-1</f>
        <v>5.5976770446846347E-2</v>
      </c>
      <c r="AG67" s="1">
        <f>(Table2[[#This Row],[Close Price]]/Table2[[#This Row],[Current Month Low]])-1</f>
        <v>3.886639676113246E-3</v>
      </c>
      <c r="AH67" s="1">
        <f>(Table2[[#This Row],[Current Month High]]/Table2[[#This Row],[Close Price]])-1</f>
        <v>0.1698661074366834</v>
      </c>
      <c r="AI67">
        <v>17.599612840780701</v>
      </c>
      <c r="AJ67">
        <v>126.986451849139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7.0000000000000007E-2</v>
      </c>
      <c r="AM67" t="s">
        <v>3108</v>
      </c>
      <c r="AN67">
        <v>-9.09</v>
      </c>
      <c r="AO67" t="s">
        <v>3107</v>
      </c>
      <c r="AP67">
        <v>0.162101535194381</v>
      </c>
      <c r="AQ67">
        <f>(Table2[[#This Row],[Sharpe Ratio]]-AVERAGE(Table2[Sharpe Ratio]))/_xlfn.STDEV.P(Table2[Sharpe Ratio])</f>
        <v>1.1217085022288569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2.6125228001235099</v>
      </c>
      <c r="AS67">
        <f>_xlfn.RANK.AVG(Table2[[#This Row],[1Y Return vs Nifty Z-Score]],Table2[1Y Return vs Nifty Z-Score])</f>
        <v>129</v>
      </c>
      <c r="AT67">
        <f>_xlfn.RANK.AVG(Table2[[#This Row],[6M Return vs Nifty Z-Score]],Table2[6M Return vs Nifty Z-Score])</f>
        <v>139</v>
      </c>
      <c r="AU67">
        <f>_xlfn.RANK.AVG(Table2[[#This Row],[Sharpe Ratio Z-Score]],Table2[Sharpe Ratio Z-Score])</f>
        <v>96</v>
      </c>
      <c r="AV67">
        <f>(Table2[[#This Row],[Rank 1Y]]+Table2[[#This Row],[Rank 6M]]+Table2[[#This Row],[Rank Sharpe]])/3</f>
        <v>121.33333333333333</v>
      </c>
    </row>
    <row r="68" spans="1:48" x14ac:dyDescent="0.3">
      <c r="A68" t="s">
        <v>1274</v>
      </c>
      <c r="B68" t="s">
        <v>1275</v>
      </c>
      <c r="C68" t="s">
        <v>3074</v>
      </c>
      <c r="D68" t="s">
        <v>258</v>
      </c>
      <c r="E68">
        <v>8662.2964354399992</v>
      </c>
      <c r="F68">
        <v>75.7</v>
      </c>
      <c r="G68">
        <v>40.580430592352599</v>
      </c>
      <c r="H68">
        <f>(Table2[[#This Row],[1Y Return vs Nifty]]-AVERAGE(Table2[1Y Return vs Nifty]))/_xlfn.STDEV.P(Table2[1Y Return vs Nifty])</f>
        <v>0.12716731020822092</v>
      </c>
      <c r="I68">
        <v>-3.7781841522769102</v>
      </c>
      <c r="J68">
        <f>(Table2[[#This Row],[1M Return vs Nifty]]-AVERAGE(Table2[1M Return vs Nifty]))/_xlfn.STDEV.P(Table2[1M Return vs Nifty])</f>
        <v>-0.30747617952696149</v>
      </c>
      <c r="K68">
        <v>42.535870380097201</v>
      </c>
      <c r="L68">
        <f>(Table2[[#This Row],[6M Return vs Nifty]]-AVERAGE(Table2[6M Return vs Nifty]))/_xlfn.STDEV.P(Table2[6M Return vs Nifty])</f>
        <v>1.2142181329677668</v>
      </c>
      <c r="M68">
        <v>-0.63797878928334695</v>
      </c>
      <c r="N68">
        <f>(Table2[[#This Row],[1W Return vs Nifty]]-AVERAGE(Table2[1W Return vs Nifty]))/_xlfn.STDEV.P(Table2[1W Return vs Nifty])</f>
        <v>-0.21249154969593337</v>
      </c>
      <c r="O68">
        <v>80.44</v>
      </c>
      <c r="P68">
        <v>76.660522419897902</v>
      </c>
      <c r="Q68">
        <v>60.089537154177599</v>
      </c>
      <c r="R68">
        <v>28.873760368516201</v>
      </c>
      <c r="S68" s="1">
        <f>(Table2[[#This Row],[Close Price]]-Table2[[#This Row],[20D EMA]])/Table2[[#This Row],[20D EMA]]</f>
        <v>-5.8925907508702073E-2</v>
      </c>
      <c r="T68" s="1">
        <f>(Table2[[#This Row],[Close Price]]-Table2[[#This Row],[50D EMA]])/Table2[[#This Row],[50D EMA]]</f>
        <v>-1.2529557451184116E-2</v>
      </c>
      <c r="U68" s="1">
        <f>(Table2[[#This Row],[Close Price]]-Table2[[#This Row],[200D EMA]])/Table2[[#This Row],[200D EMA]]</f>
        <v>0.25978670472646698</v>
      </c>
      <c r="V68">
        <v>0.78023891950817004</v>
      </c>
      <c r="W68">
        <v>74.59</v>
      </c>
      <c r="X68">
        <v>78.81</v>
      </c>
      <c r="Y68">
        <v>74.59</v>
      </c>
      <c r="Z68">
        <v>81.849999999999994</v>
      </c>
      <c r="AA68">
        <v>74.59</v>
      </c>
      <c r="AB68">
        <v>87.75</v>
      </c>
      <c r="AC68" s="1">
        <f>(Table2[[#This Row],[Close Price]]/Table2[[#This Row],[Day Low]])-1</f>
        <v>1.4881351387585395E-2</v>
      </c>
      <c r="AD68" s="1">
        <f>(Table2[[#This Row],[Day High]]/Table2[[#This Row],[Close Price]])-1</f>
        <v>4.1083223249669842E-2</v>
      </c>
      <c r="AE68" s="1">
        <f>(Table2[[#This Row],[Close Price]]/Table2[[#This Row],[Current Week Low]])-1</f>
        <v>1.4881351387585395E-2</v>
      </c>
      <c r="AF68" s="1">
        <f>(Table2[[#This Row],[Current Week High]]/Table2[[#This Row],[Close Price]])-1</f>
        <v>8.1241743725231075E-2</v>
      </c>
      <c r="AG68" s="1">
        <f>(Table2[[#This Row],[Close Price]]/Table2[[#This Row],[Current Month Low]])-1</f>
        <v>1.4881351387585395E-2</v>
      </c>
      <c r="AH68" s="1">
        <f>(Table2[[#This Row],[Current Month High]]/Table2[[#This Row],[Close Price]])-1</f>
        <v>0.15918097754293248</v>
      </c>
      <c r="AI68">
        <v>23.381770145310401</v>
      </c>
      <c r="AJ68">
        <v>103.352695015365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0.18</v>
      </c>
      <c r="AM68" t="s">
        <v>3108</v>
      </c>
      <c r="AN68">
        <v>-17.489999999999998</v>
      </c>
      <c r="AO68" t="s">
        <v>3107</v>
      </c>
      <c r="AP68">
        <v>0.23314211214536901</v>
      </c>
      <c r="AQ68">
        <f>(Table2[[#This Row],[Sharpe Ratio]]-AVERAGE(Table2[Sharpe Ratio]))/_xlfn.STDEV.P(Table2[Sharpe Ratio])</f>
        <v>1.9308566580426976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2.7522743719957905</v>
      </c>
      <c r="AS68">
        <f>_xlfn.RANK.AVG(Table2[[#This Row],[1Y Return vs Nifty Z-Score]],Table2[1Y Return vs Nifty Z-Score])</f>
        <v>265</v>
      </c>
      <c r="AT68">
        <f>_xlfn.RANK.AVG(Table2[[#This Row],[6M Return vs Nifty Z-Score]],Table2[6M Return vs Nifty Z-Score])</f>
        <v>84</v>
      </c>
      <c r="AU68">
        <f>_xlfn.RANK.AVG(Table2[[#This Row],[Sharpe Ratio Z-Score]],Table2[Sharpe Ratio Z-Score])</f>
        <v>18</v>
      </c>
      <c r="AV68">
        <f>(Table2[[#This Row],[Rank 1Y]]+Table2[[#This Row],[Rank 6M]]+Table2[[#This Row],[Rank Sharpe]])/3</f>
        <v>122.33333333333333</v>
      </c>
    </row>
    <row r="69" spans="1:48" x14ac:dyDescent="0.3">
      <c r="A69" t="s">
        <v>664</v>
      </c>
      <c r="B69" t="s">
        <v>665</v>
      </c>
      <c r="C69" t="s">
        <v>3061</v>
      </c>
      <c r="D69" t="s">
        <v>413</v>
      </c>
      <c r="E69">
        <v>26337.285</v>
      </c>
      <c r="F69">
        <v>750.35</v>
      </c>
      <c r="G69">
        <v>81.598031363533096</v>
      </c>
      <c r="H69">
        <f>(Table2[[#This Row],[1Y Return vs Nifty]]-AVERAGE(Table2[1Y Return vs Nifty]))/_xlfn.STDEV.P(Table2[1Y Return vs Nifty])</f>
        <v>0.75852911560157155</v>
      </c>
      <c r="I69">
        <v>-10.613008366602999</v>
      </c>
      <c r="J69">
        <f>(Table2[[#This Row],[1M Return vs Nifty]]-AVERAGE(Table2[1M Return vs Nifty]))/_xlfn.STDEV.P(Table2[1M Return vs Nifty])</f>
        <v>-0.95913842238770419</v>
      </c>
      <c r="K69">
        <v>80.892181949212301</v>
      </c>
      <c r="L69">
        <f>(Table2[[#This Row],[6M Return vs Nifty]]-AVERAGE(Table2[6M Return vs Nifty]))/_xlfn.STDEV.P(Table2[6M Return vs Nifty])</f>
        <v>2.5169087174096472</v>
      </c>
      <c r="M69">
        <v>1.88843496791677</v>
      </c>
      <c r="N69">
        <f>(Table2[[#This Row],[1W Return vs Nifty]]-AVERAGE(Table2[1W Return vs Nifty]))/_xlfn.STDEV.P(Table2[1W Return vs Nifty])</f>
        <v>0.24925715453232605</v>
      </c>
      <c r="O69">
        <v>788.4</v>
      </c>
      <c r="P69">
        <v>783.155260874757</v>
      </c>
      <c r="Q69">
        <v>594.62832359920299</v>
      </c>
      <c r="R69">
        <v>34.117988027354897</v>
      </c>
      <c r="S69" s="1">
        <f>(Table2[[#This Row],[Close Price]]-Table2[[#This Row],[20D EMA]])/Table2[[#This Row],[20D EMA]]</f>
        <v>-4.8262303399289642E-2</v>
      </c>
      <c r="T69" s="1">
        <f>(Table2[[#This Row],[Close Price]]-Table2[[#This Row],[50D EMA]])/Table2[[#This Row],[50D EMA]]</f>
        <v>-4.1888578821668965E-2</v>
      </c>
      <c r="U69" s="1">
        <f>(Table2[[#This Row],[Close Price]]-Table2[[#This Row],[200D EMA]])/Table2[[#This Row],[200D EMA]]</f>
        <v>0.26188069121604446</v>
      </c>
      <c r="V69">
        <v>0.40554608151711802</v>
      </c>
      <c r="W69">
        <v>746.3</v>
      </c>
      <c r="X69">
        <v>774.8</v>
      </c>
      <c r="Y69">
        <v>740.6</v>
      </c>
      <c r="Z69">
        <v>774.8</v>
      </c>
      <c r="AA69">
        <v>712</v>
      </c>
      <c r="AB69">
        <v>840.25</v>
      </c>
      <c r="AC69" s="1">
        <f>(Table2[[#This Row],[Close Price]]/Table2[[#This Row],[Day Low]])-1</f>
        <v>5.4267720755729609E-3</v>
      </c>
      <c r="AD69" s="1">
        <f>(Table2[[#This Row],[Day High]]/Table2[[#This Row],[Close Price]])-1</f>
        <v>3.2584793762910458E-2</v>
      </c>
      <c r="AE69" s="1">
        <f>(Table2[[#This Row],[Close Price]]/Table2[[#This Row],[Current Week Low]])-1</f>
        <v>1.3165001350256444E-2</v>
      </c>
      <c r="AF69" s="1">
        <f>(Table2[[#This Row],[Current Week High]]/Table2[[#This Row],[Close Price]])-1</f>
        <v>3.2584793762910458E-2</v>
      </c>
      <c r="AG69" s="1">
        <f>(Table2[[#This Row],[Close Price]]/Table2[[#This Row],[Current Month Low]])-1</f>
        <v>5.3862359550561845E-2</v>
      </c>
      <c r="AH69" s="1">
        <f>(Table2[[#This Row],[Current Month High]]/Table2[[#This Row],[Close Price]])-1</f>
        <v>0.11981075498100879</v>
      </c>
      <c r="AI69">
        <v>29.273005930565699</v>
      </c>
      <c r="AJ69">
        <v>167.98214285714201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-0.01</v>
      </c>
      <c r="AM69" t="s">
        <v>3107</v>
      </c>
      <c r="AN69">
        <v>-15.13</v>
      </c>
      <c r="AO69" t="s">
        <v>3107</v>
      </c>
      <c r="AP69">
        <v>9.7485547330904004E-2</v>
      </c>
      <c r="AQ69">
        <f>(Table2[[#This Row],[Sharpe Ratio]]-AVERAGE(Table2[Sharpe Ratio]))/_xlfn.STDEV.P(Table2[Sharpe Ratio])</f>
        <v>0.38573605296379226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2.9512926181196328</v>
      </c>
      <c r="AS69">
        <f>_xlfn.RANK.AVG(Table2[[#This Row],[1Y Return vs Nifty Z-Score]],Table2[1Y Return vs Nifty Z-Score])</f>
        <v>117</v>
      </c>
      <c r="AT69">
        <f>_xlfn.RANK.AVG(Table2[[#This Row],[6M Return vs Nifty Z-Score]],Table2[6M Return vs Nifty Z-Score])</f>
        <v>15</v>
      </c>
      <c r="AU69">
        <f>_xlfn.RANK.AVG(Table2[[#This Row],[Sharpe Ratio Z-Score]],Table2[Sharpe Ratio Z-Score])</f>
        <v>237</v>
      </c>
      <c r="AV69">
        <f>(Table2[[#This Row],[Rank 1Y]]+Table2[[#This Row],[Rank 6M]]+Table2[[#This Row],[Rank Sharpe]])/3</f>
        <v>123</v>
      </c>
    </row>
    <row r="70" spans="1:48" x14ac:dyDescent="0.3">
      <c r="A70" t="s">
        <v>1360</v>
      </c>
      <c r="B70" t="s">
        <v>1361</v>
      </c>
      <c r="C70" t="s">
        <v>3074</v>
      </c>
      <c r="D70" t="s">
        <v>961</v>
      </c>
      <c r="E70">
        <v>7882.8092892000004</v>
      </c>
      <c r="F70">
        <v>830.25</v>
      </c>
      <c r="G70">
        <v>113.322575056945</v>
      </c>
      <c r="H70">
        <f>(Table2[[#This Row],[1Y Return vs Nifty]]-AVERAGE(Table2[1Y Return vs Nifty]))/_xlfn.STDEV.P(Table2[1Y Return vs Nifty])</f>
        <v>1.2468479057055963</v>
      </c>
      <c r="I70">
        <v>-10.6140993750732</v>
      </c>
      <c r="J70">
        <f>(Table2[[#This Row],[1M Return vs Nifty]]-AVERAGE(Table2[1M Return vs Nifty]))/_xlfn.STDEV.P(Table2[1M Return vs Nifty])</f>
        <v>-0.95924244394032598</v>
      </c>
      <c r="K70">
        <v>19.6463960257718</v>
      </c>
      <c r="L70">
        <f>(Table2[[#This Row],[6M Return vs Nifty]]-AVERAGE(Table2[6M Return vs Nifty]))/_xlfn.STDEV.P(Table2[6M Return vs Nifty])</f>
        <v>0.43682579506076996</v>
      </c>
      <c r="M70">
        <v>-2.73416265532481</v>
      </c>
      <c r="N70">
        <f>(Table2[[#This Row],[1W Return vs Nifty]]-AVERAGE(Table2[1W Return vs Nifty]))/_xlfn.STDEV.P(Table2[1W Return vs Nifty])</f>
        <v>-0.59560780735972541</v>
      </c>
      <c r="O70">
        <v>864.45</v>
      </c>
      <c r="P70">
        <v>864.943130027596</v>
      </c>
      <c r="Q70">
        <v>707.22951443793102</v>
      </c>
      <c r="R70">
        <v>38.514980729108402</v>
      </c>
      <c r="S70" s="1">
        <f>(Table2[[#This Row],[Close Price]]-Table2[[#This Row],[20D EMA]])/Table2[[#This Row],[20D EMA]]</f>
        <v>-3.9562727745965691E-2</v>
      </c>
      <c r="T70" s="1">
        <f>(Table2[[#This Row],[Close Price]]-Table2[[#This Row],[50D EMA]])/Table2[[#This Row],[50D EMA]]</f>
        <v>-4.0110301848965628E-2</v>
      </c>
      <c r="U70" s="1">
        <f>(Table2[[#This Row],[Close Price]]-Table2[[#This Row],[200D EMA]])/Table2[[#This Row],[200D EMA]]</f>
        <v>0.17394704696372751</v>
      </c>
      <c r="V70">
        <v>0.447207681629958</v>
      </c>
      <c r="W70">
        <v>806.5</v>
      </c>
      <c r="X70">
        <v>852.55</v>
      </c>
      <c r="Y70">
        <v>806.5</v>
      </c>
      <c r="Z70">
        <v>855</v>
      </c>
      <c r="AA70">
        <v>806.5</v>
      </c>
      <c r="AB70">
        <v>901.25</v>
      </c>
      <c r="AC70" s="1">
        <f>(Table2[[#This Row],[Close Price]]/Table2[[#This Row],[Day Low]])-1</f>
        <v>2.9448233106013744E-2</v>
      </c>
      <c r="AD70" s="1">
        <f>(Table2[[#This Row],[Day High]]/Table2[[#This Row],[Close Price]])-1</f>
        <v>2.6859379704908148E-2</v>
      </c>
      <c r="AE70" s="1">
        <f>(Table2[[#This Row],[Close Price]]/Table2[[#This Row],[Current Week Low]])-1</f>
        <v>2.9448233106013744E-2</v>
      </c>
      <c r="AF70" s="1">
        <f>(Table2[[#This Row],[Current Week High]]/Table2[[#This Row],[Close Price]])-1</f>
        <v>2.9810298102981081E-2</v>
      </c>
      <c r="AG70" s="1">
        <f>(Table2[[#This Row],[Close Price]]/Table2[[#This Row],[Current Month Low]])-1</f>
        <v>2.9448233106013744E-2</v>
      </c>
      <c r="AH70" s="1">
        <f>(Table2[[#This Row],[Current Month High]]/Table2[[#This Row],[Close Price]])-1</f>
        <v>8.551641071966265E-2</v>
      </c>
      <c r="AI70">
        <v>27.5519421860885</v>
      </c>
      <c r="AJ70">
        <v>143.08300395256899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0</v>
      </c>
      <c r="AM70">
        <v>0</v>
      </c>
      <c r="AN70">
        <v>-7</v>
      </c>
      <c r="AO70" t="s">
        <v>3107</v>
      </c>
      <c r="AP70">
        <v>0.17313394539660701</v>
      </c>
      <c r="AQ70">
        <f>(Table2[[#This Row],[Sharpe Ratio]]-AVERAGE(Table2[Sharpe Ratio]))/_xlfn.STDEV.P(Table2[Sharpe Ratio])</f>
        <v>1.2473670308113562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79</v>
      </c>
      <c r="AT70">
        <f>_xlfn.RANK.AVG(Table2[[#This Row],[6M Return vs Nifty Z-Score]],Table2[6M Return vs Nifty Z-Score])</f>
        <v>206</v>
      </c>
      <c r="AU70">
        <f>_xlfn.RANK.AVG(Table2[[#This Row],[Sharpe Ratio Z-Score]],Table2[Sharpe Ratio Z-Score])</f>
        <v>85</v>
      </c>
      <c r="AV70">
        <f>(Table2[[#This Row],[Rank 1Y]]+Table2[[#This Row],[Rank 6M]]+Table2[[#This Row],[Rank Sharpe]])/3</f>
        <v>123.33333333333333</v>
      </c>
    </row>
    <row r="71" spans="1:48" x14ac:dyDescent="0.3">
      <c r="A71" t="s">
        <v>1506</v>
      </c>
      <c r="B71" t="s">
        <v>1507</v>
      </c>
      <c r="C71" t="s">
        <v>3066</v>
      </c>
      <c r="D71" t="s">
        <v>46</v>
      </c>
      <c r="E71">
        <v>6442.5395083699996</v>
      </c>
      <c r="F71">
        <v>851.45</v>
      </c>
      <c r="G71">
        <v>93.949580415566203</v>
      </c>
      <c r="H71">
        <f>(Table2[[#This Row],[1Y Return vs Nifty]]-AVERAGE(Table2[1Y Return vs Nifty]))/_xlfn.STDEV.P(Table2[1Y Return vs Nifty])</f>
        <v>0.94864984822070941</v>
      </c>
      <c r="I71">
        <v>-1.08213820503355</v>
      </c>
      <c r="J71">
        <f>(Table2[[#This Row],[1M Return vs Nifty]]-AVERAGE(Table2[1M Return vs Nifty]))/_xlfn.STDEV.P(Table2[1M Return vs Nifty])</f>
        <v>-5.0423284859435077E-2</v>
      </c>
      <c r="K71">
        <v>23.750054480915999</v>
      </c>
      <c r="L71">
        <f>(Table2[[#This Row],[6M Return vs Nifty]]-AVERAGE(Table2[6M Return vs Nifty]))/_xlfn.STDEV.P(Table2[6M Return vs Nifty])</f>
        <v>0.5761978309159107</v>
      </c>
      <c r="M71">
        <v>5.8605211964328898</v>
      </c>
      <c r="N71">
        <f>(Table2[[#This Row],[1W Return vs Nifty]]-AVERAGE(Table2[1W Return vs Nifty]))/_xlfn.STDEV.P(Table2[1W Return vs Nifty])</f>
        <v>0.97522916282793826</v>
      </c>
      <c r="O71">
        <v>834.74</v>
      </c>
      <c r="P71">
        <v>813.48116989067103</v>
      </c>
      <c r="Q71">
        <v>662.55121969566096</v>
      </c>
      <c r="R71">
        <v>57.002505105582003</v>
      </c>
      <c r="S71" s="1">
        <f>(Table2[[#This Row],[Close Price]]-Table2[[#This Row],[20D EMA]])/Table2[[#This Row],[20D EMA]]</f>
        <v>2.0018209262764496E-2</v>
      </c>
      <c r="T71" s="1">
        <f>(Table2[[#This Row],[Close Price]]-Table2[[#This Row],[50D EMA]])/Table2[[#This Row],[50D EMA]]</f>
        <v>4.6674503989357116E-2</v>
      </c>
      <c r="U71" s="1">
        <f>(Table2[[#This Row],[Close Price]]-Table2[[#This Row],[200D EMA]])/Table2[[#This Row],[200D EMA]]</f>
        <v>0.28510819192380121</v>
      </c>
      <c r="V71">
        <v>0.59002731523588003</v>
      </c>
      <c r="W71">
        <v>831.1</v>
      </c>
      <c r="X71">
        <v>858.65</v>
      </c>
      <c r="Y71">
        <v>831.1</v>
      </c>
      <c r="Z71">
        <v>874.9</v>
      </c>
      <c r="AA71">
        <v>763.75</v>
      </c>
      <c r="AB71">
        <v>874.9</v>
      </c>
      <c r="AC71" s="1">
        <f>(Table2[[#This Row],[Close Price]]/Table2[[#This Row],[Day Low]])-1</f>
        <v>2.4485621465527574E-2</v>
      </c>
      <c r="AD71" s="1">
        <f>(Table2[[#This Row],[Day High]]/Table2[[#This Row],[Close Price]])-1</f>
        <v>8.4561630160313594E-3</v>
      </c>
      <c r="AE71" s="1">
        <f>(Table2[[#This Row],[Close Price]]/Table2[[#This Row],[Current Week Low]])-1</f>
        <v>2.4485621465527574E-2</v>
      </c>
      <c r="AF71" s="1">
        <f>(Table2[[#This Row],[Current Week High]]/Table2[[#This Row],[Close Price]])-1</f>
        <v>2.7541253156380119E-2</v>
      </c>
      <c r="AG71" s="1">
        <f>(Table2[[#This Row],[Close Price]]/Table2[[#This Row],[Current Month Low]])-1</f>
        <v>0.11482815057283147</v>
      </c>
      <c r="AH71" s="1">
        <f>(Table2[[#This Row],[Current Month High]]/Table2[[#This Row],[Close Price]])-1</f>
        <v>2.7541253156380119E-2</v>
      </c>
      <c r="AI71">
        <v>10.024076575253901</v>
      </c>
      <c r="AJ71">
        <v>121.731770833333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0.26</v>
      </c>
      <c r="AM71" t="s">
        <v>3108</v>
      </c>
      <c r="AN71">
        <v>1.24</v>
      </c>
      <c r="AO71" t="s">
        <v>3108</v>
      </c>
      <c r="AP71">
        <v>0.15668038183170299</v>
      </c>
      <c r="AQ71">
        <f>(Table2[[#This Row],[Sharpe Ratio]]-AVERAGE(Table2[Sharpe Ratio]))/_xlfn.STDEV.P(Table2[Sharpe Ratio])</f>
        <v>1.0599618718654626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3.5096154289705863</v>
      </c>
      <c r="AS71">
        <f>_xlfn.RANK.AVG(Table2[[#This Row],[1Y Return vs Nifty Z-Score]],Table2[1Y Return vs Nifty Z-Score])</f>
        <v>99</v>
      </c>
      <c r="AT71">
        <f>_xlfn.RANK.AVG(Table2[[#This Row],[6M Return vs Nifty Z-Score]],Table2[6M Return vs Nifty Z-Score])</f>
        <v>176</v>
      </c>
      <c r="AU71">
        <f>_xlfn.RANK.AVG(Table2[[#This Row],[Sharpe Ratio Z-Score]],Table2[Sharpe Ratio Z-Score])</f>
        <v>104</v>
      </c>
      <c r="AV71">
        <f>(Table2[[#This Row],[Rank 1Y]]+Table2[[#This Row],[Rank 6M]]+Table2[[#This Row],[Rank Sharpe]])/3</f>
        <v>126.33333333333333</v>
      </c>
    </row>
    <row r="72" spans="1:48" x14ac:dyDescent="0.3">
      <c r="A72" t="s">
        <v>973</v>
      </c>
      <c r="B72" t="s">
        <v>974</v>
      </c>
      <c r="C72" t="s">
        <v>3062</v>
      </c>
      <c r="D72" t="s">
        <v>297</v>
      </c>
      <c r="E72">
        <v>14359.28405574</v>
      </c>
      <c r="F72">
        <v>1026.5999999999999</v>
      </c>
      <c r="G72">
        <v>107.402500995496</v>
      </c>
      <c r="H72">
        <f>(Table2[[#This Row],[1Y Return vs Nifty]]-AVERAGE(Table2[1Y Return vs Nifty]))/_xlfn.STDEV.P(Table2[1Y Return vs Nifty])</f>
        <v>1.1557233987323619</v>
      </c>
      <c r="I72">
        <v>1.67056869587434</v>
      </c>
      <c r="J72">
        <f>(Table2[[#This Row],[1M Return vs Nifty]]-AVERAGE(Table2[1M Return vs Nifty]))/_xlfn.STDEV.P(Table2[1M Return vs Nifty])</f>
        <v>0.21203191467940938</v>
      </c>
      <c r="K72">
        <v>29.049445185689201</v>
      </c>
      <c r="L72">
        <f>(Table2[[#This Row],[6M Return vs Nifty]]-AVERAGE(Table2[6M Return vs Nifty]))/_xlfn.STDEV.P(Table2[6M Return vs Nifty])</f>
        <v>0.75618037073722166</v>
      </c>
      <c r="M72">
        <v>5.8713598305271404</v>
      </c>
      <c r="N72">
        <f>(Table2[[#This Row],[1W Return vs Nifty]]-AVERAGE(Table2[1W Return vs Nifty]))/_xlfn.STDEV.P(Table2[1W Return vs Nifty])</f>
        <v>0.97721012308607547</v>
      </c>
      <c r="O72">
        <v>1018.22</v>
      </c>
      <c r="P72">
        <v>988.82758264057395</v>
      </c>
      <c r="Q72">
        <v>821.80853293657503</v>
      </c>
      <c r="R72">
        <v>52.030237634665397</v>
      </c>
      <c r="S72" s="1">
        <f>(Table2[[#This Row],[Close Price]]-Table2[[#This Row],[20D EMA]])/Table2[[#This Row],[20D EMA]]</f>
        <v>8.2300485160376746E-3</v>
      </c>
      <c r="T72" s="1">
        <f>(Table2[[#This Row],[Close Price]]-Table2[[#This Row],[50D EMA]])/Table2[[#This Row],[50D EMA]]</f>
        <v>3.8199194705469439E-2</v>
      </c>
      <c r="U72" s="1">
        <f>(Table2[[#This Row],[Close Price]]-Table2[[#This Row],[200D EMA]])/Table2[[#This Row],[200D EMA]]</f>
        <v>0.24919608261019374</v>
      </c>
      <c r="V72">
        <v>0.81857456938374995</v>
      </c>
      <c r="W72">
        <v>1015.55</v>
      </c>
      <c r="X72">
        <v>1041.3</v>
      </c>
      <c r="Y72">
        <v>1015.55</v>
      </c>
      <c r="Z72">
        <v>1079.5</v>
      </c>
      <c r="AA72">
        <v>940.05</v>
      </c>
      <c r="AB72">
        <v>1082.5</v>
      </c>
      <c r="AC72" s="1">
        <f>(Table2[[#This Row],[Close Price]]/Table2[[#This Row],[Day Low]])-1</f>
        <v>1.08808035054897E-2</v>
      </c>
      <c r="AD72" s="1">
        <f>(Table2[[#This Row],[Day High]]/Table2[[#This Row],[Close Price]])-1</f>
        <v>1.4319111630625381E-2</v>
      </c>
      <c r="AE72" s="1">
        <f>(Table2[[#This Row],[Close Price]]/Table2[[#This Row],[Current Week Low]])-1</f>
        <v>1.08808035054897E-2</v>
      </c>
      <c r="AF72" s="1">
        <f>(Table2[[#This Row],[Current Week High]]/Table2[[#This Row],[Close Price]])-1</f>
        <v>5.1529320085719865E-2</v>
      </c>
      <c r="AG72" s="1">
        <f>(Table2[[#This Row],[Close Price]]/Table2[[#This Row],[Current Month Low]])-1</f>
        <v>9.2069570767512321E-2</v>
      </c>
      <c r="AH72" s="1">
        <f>(Table2[[#This Row],[Current Month High]]/Table2[[#This Row],[Close Price]])-1</f>
        <v>5.4451587765439458E-2</v>
      </c>
      <c r="AI72">
        <v>12.697253068381</v>
      </c>
      <c r="AJ72">
        <v>154.723652378884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-0.01</v>
      </c>
      <c r="AM72" t="s">
        <v>3107</v>
      </c>
      <c r="AN72">
        <v>-4.0599999999999996</v>
      </c>
      <c r="AO72" t="s">
        <v>3107</v>
      </c>
      <c r="AP72">
        <v>0.13047747374056501</v>
      </c>
      <c r="AQ72">
        <f>(Table2[[#This Row],[Sharpe Ratio]]-AVERAGE(Table2[Sharpe Ratio]))/_xlfn.STDEV.P(Table2[Sharpe Ratio])</f>
        <v>0.76151222985971889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3.8626580370947869</v>
      </c>
      <c r="AS72">
        <f>_xlfn.RANK.AVG(Table2[[#This Row],[1Y Return vs Nifty Z-Score]],Table2[1Y Return vs Nifty Z-Score])</f>
        <v>86</v>
      </c>
      <c r="AT72">
        <f>_xlfn.RANK.AVG(Table2[[#This Row],[6M Return vs Nifty Z-Score]],Table2[6M Return vs Nifty Z-Score])</f>
        <v>138</v>
      </c>
      <c r="AU72">
        <f>_xlfn.RANK.AVG(Table2[[#This Row],[Sharpe Ratio Z-Score]],Table2[Sharpe Ratio Z-Score])</f>
        <v>159</v>
      </c>
      <c r="AV72">
        <f>(Table2[[#This Row],[Rank 1Y]]+Table2[[#This Row],[Rank 6M]]+Table2[[#This Row],[Rank Sharpe]])/3</f>
        <v>127.66666666666667</v>
      </c>
    </row>
    <row r="73" spans="1:48" x14ac:dyDescent="0.3">
      <c r="A73" t="s">
        <v>846</v>
      </c>
      <c r="B73" t="s">
        <v>847</v>
      </c>
      <c r="C73" t="s">
        <v>3068</v>
      </c>
      <c r="D73" t="s">
        <v>489</v>
      </c>
      <c r="E73">
        <v>17585.24737424</v>
      </c>
      <c r="F73">
        <v>634.4</v>
      </c>
      <c r="G73">
        <v>149.21720285034499</v>
      </c>
      <c r="H73">
        <f>(Table2[[#This Row],[1Y Return vs Nifty]]-AVERAGE(Table2[1Y Return vs Nifty]))/_xlfn.STDEV.P(Table2[1Y Return vs Nifty])</f>
        <v>1.7993545511817093</v>
      </c>
      <c r="I73">
        <v>8.4861980803288297</v>
      </c>
      <c r="J73">
        <f>(Table2[[#This Row],[1M Return vs Nifty]]-AVERAGE(Table2[1M Return vs Nifty]))/_xlfn.STDEV.P(Table2[1M Return vs Nifty])</f>
        <v>0.86186403792138566</v>
      </c>
      <c r="K73">
        <v>4.4836788663746798</v>
      </c>
      <c r="L73">
        <f>(Table2[[#This Row],[6M Return vs Nifty]]-AVERAGE(Table2[6M Return vs Nifty]))/_xlfn.STDEV.P(Table2[6M Return vs Nifty])</f>
        <v>-7.81436602923547E-2</v>
      </c>
      <c r="M73">
        <v>5.9416861354114401</v>
      </c>
      <c r="N73">
        <f>(Table2[[#This Row],[1W Return vs Nifty]]-AVERAGE(Table2[1W Return vs Nifty]))/_xlfn.STDEV.P(Table2[1W Return vs Nifty])</f>
        <v>0.99006355220509479</v>
      </c>
      <c r="O73">
        <v>603.17999999999995</v>
      </c>
      <c r="P73">
        <v>572.68230962253006</v>
      </c>
      <c r="Q73">
        <v>471.11381322359199</v>
      </c>
      <c r="R73">
        <v>62.436837444918702</v>
      </c>
      <c r="S73" s="1">
        <f>(Table2[[#This Row],[Close Price]]-Table2[[#This Row],[20D EMA]])/Table2[[#This Row],[20D EMA]]</f>
        <v>5.1759010577273834E-2</v>
      </c>
      <c r="T73" s="1">
        <f>(Table2[[#This Row],[Close Price]]-Table2[[#This Row],[50D EMA]])/Table2[[#This Row],[50D EMA]]</f>
        <v>0.10776950735242664</v>
      </c>
      <c r="U73" s="1">
        <f>(Table2[[#This Row],[Close Price]]-Table2[[#This Row],[200D EMA]])/Table2[[#This Row],[200D EMA]]</f>
        <v>0.34659605002690058</v>
      </c>
      <c r="V73">
        <v>0.92196115554931302</v>
      </c>
      <c r="W73">
        <v>608.79999999999995</v>
      </c>
      <c r="X73">
        <v>639</v>
      </c>
      <c r="Y73">
        <v>595.04999999999995</v>
      </c>
      <c r="Z73">
        <v>640</v>
      </c>
      <c r="AA73">
        <v>561.45000000000005</v>
      </c>
      <c r="AB73">
        <v>640</v>
      </c>
      <c r="AC73" s="1">
        <f>(Table2[[#This Row],[Close Price]]/Table2[[#This Row],[Day Low]])-1</f>
        <v>4.2049934296977787E-2</v>
      </c>
      <c r="AD73" s="1">
        <f>(Table2[[#This Row],[Day High]]/Table2[[#This Row],[Close Price]])-1</f>
        <v>7.2509457755358664E-3</v>
      </c>
      <c r="AE73" s="1">
        <f>(Table2[[#This Row],[Close Price]]/Table2[[#This Row],[Current Week Low]])-1</f>
        <v>6.6128896731367126E-2</v>
      </c>
      <c r="AF73" s="1">
        <f>(Table2[[#This Row],[Current Week High]]/Table2[[#This Row],[Close Price]])-1</f>
        <v>8.8272383354350836E-3</v>
      </c>
      <c r="AG73" s="1">
        <f>(Table2[[#This Row],[Close Price]]/Table2[[#This Row],[Current Month Low]])-1</f>
        <v>0.12993142755365561</v>
      </c>
      <c r="AH73" s="1">
        <f>(Table2[[#This Row],[Current Month High]]/Table2[[#This Row],[Close Price]])-1</f>
        <v>8.8272383354350836E-3</v>
      </c>
      <c r="AI73">
        <v>7.9208701134930699</v>
      </c>
      <c r="AJ73">
        <v>183.911389572611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0.14000000000000001</v>
      </c>
      <c r="AM73" t="s">
        <v>3108</v>
      </c>
      <c r="AN73">
        <v>2.77</v>
      </c>
      <c r="AO73" t="s">
        <v>3108</v>
      </c>
      <c r="AP73">
        <v>0.24126143645637599</v>
      </c>
      <c r="AQ73">
        <f>(Table2[[#This Row],[Sharpe Ratio]]-AVERAGE(Table2[Sharpe Ratio]))/_xlfn.STDEV.P(Table2[Sharpe Ratio])</f>
        <v>2.0233353029900543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5.5964737840058891</v>
      </c>
      <c r="AS73">
        <f>_xlfn.RANK.AVG(Table2[[#This Row],[1Y Return vs Nifty Z-Score]],Table2[1Y Return vs Nifty Z-Score])</f>
        <v>38</v>
      </c>
      <c r="AT73">
        <f>_xlfn.RANK.AVG(Table2[[#This Row],[6M Return vs Nifty Z-Score]],Table2[6M Return vs Nifty Z-Score])</f>
        <v>334</v>
      </c>
      <c r="AU73">
        <f>_xlfn.RANK.AVG(Table2[[#This Row],[Sharpe Ratio Z-Score]],Table2[Sharpe Ratio Z-Score])</f>
        <v>14</v>
      </c>
      <c r="AV73">
        <f>(Table2[[#This Row],[Rank 1Y]]+Table2[[#This Row],[Rank 6M]]+Table2[[#This Row],[Rank Sharpe]])/3</f>
        <v>128.66666666666666</v>
      </c>
    </row>
    <row r="74" spans="1:48" x14ac:dyDescent="0.3">
      <c r="A74" t="s">
        <v>1389</v>
      </c>
      <c r="B74" t="s">
        <v>1390</v>
      </c>
      <c r="C74" t="s">
        <v>3075</v>
      </c>
      <c r="D74" t="s">
        <v>95</v>
      </c>
      <c r="E74">
        <v>7685.1454709899899</v>
      </c>
      <c r="F74">
        <v>3139.3</v>
      </c>
      <c r="G74">
        <v>67.534603051927107</v>
      </c>
      <c r="H74">
        <f>(Table2[[#This Row],[1Y Return vs Nifty]]-AVERAGE(Table2[1Y Return vs Nifty]))/_xlfn.STDEV.P(Table2[1Y Return vs Nifty])</f>
        <v>0.54205834886003901</v>
      </c>
      <c r="I74">
        <v>9.6330784549764008</v>
      </c>
      <c r="J74">
        <f>(Table2[[#This Row],[1M Return vs Nifty]]-AVERAGE(Table2[1M Return vs Nifty]))/_xlfn.STDEV.P(Table2[1M Return vs Nifty])</f>
        <v>0.9712126639868911</v>
      </c>
      <c r="K74">
        <v>21.380252997495301</v>
      </c>
      <c r="L74">
        <f>(Table2[[#This Row],[6M Return vs Nifty]]-AVERAGE(Table2[6M Return vs Nifty]))/_xlfn.STDEV.P(Table2[6M Return vs Nifty])</f>
        <v>0.49571256126515728</v>
      </c>
      <c r="M74">
        <v>7.8859712107673499</v>
      </c>
      <c r="N74">
        <f>(Table2[[#This Row],[1W Return vs Nifty]]-AVERAGE(Table2[1W Return vs Nifty]))/_xlfn.STDEV.P(Table2[1W Return vs Nifty])</f>
        <v>1.3454175046752097</v>
      </c>
      <c r="O74">
        <v>3058.13</v>
      </c>
      <c r="P74">
        <v>2893.1319552093501</v>
      </c>
      <c r="Q74">
        <v>2437.6927527346502</v>
      </c>
      <c r="R74">
        <v>54.906303345919703</v>
      </c>
      <c r="S74" s="1">
        <f>(Table2[[#This Row],[Close Price]]-Table2[[#This Row],[20D EMA]])/Table2[[#This Row],[20D EMA]]</f>
        <v>2.6542364124481323E-2</v>
      </c>
      <c r="T74" s="1">
        <f>(Table2[[#This Row],[Close Price]]-Table2[[#This Row],[50D EMA]])/Table2[[#This Row],[50D EMA]]</f>
        <v>8.5087043592118897E-2</v>
      </c>
      <c r="U74" s="1">
        <f>(Table2[[#This Row],[Close Price]]-Table2[[#This Row],[200D EMA]])/Table2[[#This Row],[200D EMA]]</f>
        <v>0.28781611073761187</v>
      </c>
      <c r="V74">
        <v>0.82170299243095302</v>
      </c>
      <c r="W74">
        <v>3098.8</v>
      </c>
      <c r="X74">
        <v>3379.65</v>
      </c>
      <c r="Y74">
        <v>3098.8</v>
      </c>
      <c r="Z74">
        <v>3379.65</v>
      </c>
      <c r="AA74">
        <v>2900.05</v>
      </c>
      <c r="AB74">
        <v>3379.65</v>
      </c>
      <c r="AC74" s="1">
        <f>(Table2[[#This Row],[Close Price]]/Table2[[#This Row],[Day Low]])-1</f>
        <v>1.3069575319478499E-2</v>
      </c>
      <c r="AD74" s="1">
        <f>(Table2[[#This Row],[Day High]]/Table2[[#This Row],[Close Price]])-1</f>
        <v>7.6561653871882296E-2</v>
      </c>
      <c r="AE74" s="1">
        <f>(Table2[[#This Row],[Close Price]]/Table2[[#This Row],[Current Week Low]])-1</f>
        <v>1.3069575319478499E-2</v>
      </c>
      <c r="AF74" s="1">
        <f>(Table2[[#This Row],[Current Week High]]/Table2[[#This Row],[Close Price]])-1</f>
        <v>7.6561653871882296E-2</v>
      </c>
      <c r="AG74" s="1">
        <f>(Table2[[#This Row],[Close Price]]/Table2[[#This Row],[Current Month Low]])-1</f>
        <v>8.2498577610730761E-2</v>
      </c>
      <c r="AH74" s="1">
        <f>(Table2[[#This Row],[Current Month High]]/Table2[[#This Row],[Close Price]])-1</f>
        <v>7.6561653871882296E-2</v>
      </c>
      <c r="AI74">
        <v>7.6561653871882296</v>
      </c>
      <c r="AJ74">
        <v>102.398375294155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0.22</v>
      </c>
      <c r="AM74" t="s">
        <v>3108</v>
      </c>
      <c r="AN74">
        <v>-1.27</v>
      </c>
      <c r="AO74" t="s">
        <v>3107</v>
      </c>
      <c r="AP74">
        <v>0.19693110142716</v>
      </c>
      <c r="AQ74">
        <f>(Table2[[#This Row],[Sharpe Ratio]]-AVERAGE(Table2[Sharpe Ratio]))/_xlfn.STDEV.P(Table2[Sharpe Ratio])</f>
        <v>1.5184152928351966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4.8728163716224939</v>
      </c>
      <c r="AS74">
        <f>_xlfn.RANK.AVG(Table2[[#This Row],[1Y Return vs Nifty Z-Score]],Table2[1Y Return vs Nifty Z-Score])</f>
        <v>151</v>
      </c>
      <c r="AT74">
        <f>_xlfn.RANK.AVG(Table2[[#This Row],[6M Return vs Nifty Z-Score]],Table2[6M Return vs Nifty Z-Score])</f>
        <v>192</v>
      </c>
      <c r="AU74">
        <f>_xlfn.RANK.AVG(Table2[[#This Row],[Sharpe Ratio Z-Score]],Table2[Sharpe Ratio Z-Score])</f>
        <v>44</v>
      </c>
      <c r="AV74">
        <f>(Table2[[#This Row],[Rank 1Y]]+Table2[[#This Row],[Rank 6M]]+Table2[[#This Row],[Rank Sharpe]])/3</f>
        <v>129</v>
      </c>
    </row>
    <row r="75" spans="1:48" x14ac:dyDescent="0.3">
      <c r="A75" t="s">
        <v>523</v>
      </c>
      <c r="B75" t="s">
        <v>524</v>
      </c>
      <c r="C75" t="s">
        <v>3074</v>
      </c>
      <c r="D75" t="s">
        <v>525</v>
      </c>
      <c r="E75">
        <v>38709.967244480002</v>
      </c>
      <c r="F75">
        <v>4289.6000000000004</v>
      </c>
      <c r="G75">
        <v>63.995961368143902</v>
      </c>
      <c r="H75">
        <f>(Table2[[#This Row],[1Y Return vs Nifty]]-AVERAGE(Table2[1Y Return vs Nifty]))/_xlfn.STDEV.P(Table2[1Y Return vs Nifty])</f>
        <v>0.48758994602543732</v>
      </c>
      <c r="I75">
        <v>-5.2478725069929002</v>
      </c>
      <c r="J75">
        <f>(Table2[[#This Row],[1M Return vs Nifty]]-AVERAGE(Table2[1M Return vs Nifty]))/_xlfn.STDEV.P(Table2[1M Return vs Nifty])</f>
        <v>-0.44760274013887474</v>
      </c>
      <c r="K75">
        <v>19.129386083885802</v>
      </c>
      <c r="L75">
        <f>(Table2[[#This Row],[6M Return vs Nifty]]-AVERAGE(Table2[6M Return vs Nifty]))/_xlfn.STDEV.P(Table2[6M Return vs Nifty])</f>
        <v>0.41926665144644898</v>
      </c>
      <c r="M75">
        <v>7.7624107799537301</v>
      </c>
      <c r="N75">
        <f>(Table2[[#This Row],[1W Return vs Nifty]]-AVERAGE(Table2[1W Return vs Nifty]))/_xlfn.STDEV.P(Table2[1W Return vs Nifty])</f>
        <v>1.3228345573414746</v>
      </c>
      <c r="O75">
        <v>4266.6899999999996</v>
      </c>
      <c r="P75">
        <v>4270.7069602313804</v>
      </c>
      <c r="Q75">
        <v>3665.46229711667</v>
      </c>
      <c r="R75">
        <v>54.445375921388397</v>
      </c>
      <c r="S75" s="1">
        <f>(Table2[[#This Row],[Close Price]]-Table2[[#This Row],[20D EMA]])/Table2[[#This Row],[20D EMA]]</f>
        <v>5.3695018855367434E-3</v>
      </c>
      <c r="T75" s="1">
        <f>(Table2[[#This Row],[Close Price]]-Table2[[#This Row],[50D EMA]])/Table2[[#This Row],[50D EMA]]</f>
        <v>4.4238670422838688E-3</v>
      </c>
      <c r="U75" s="1">
        <f>(Table2[[#This Row],[Close Price]]-Table2[[#This Row],[200D EMA]])/Table2[[#This Row],[200D EMA]]</f>
        <v>0.17027530289270476</v>
      </c>
      <c r="V75">
        <v>0.60592986009446403</v>
      </c>
      <c r="W75">
        <v>4202.1000000000004</v>
      </c>
      <c r="X75">
        <v>4334.95</v>
      </c>
      <c r="Y75">
        <v>4159.6499999999996</v>
      </c>
      <c r="Z75">
        <v>4369.05</v>
      </c>
      <c r="AA75">
        <v>3950.05</v>
      </c>
      <c r="AB75">
        <v>4386.8500000000004</v>
      </c>
      <c r="AC75" s="1">
        <f>(Table2[[#This Row],[Close Price]]/Table2[[#This Row],[Day Low]])-1</f>
        <v>2.0822921872397204E-2</v>
      </c>
      <c r="AD75" s="1">
        <f>(Table2[[#This Row],[Day High]]/Table2[[#This Row],[Close Price]])-1</f>
        <v>1.0572081312942849E-2</v>
      </c>
      <c r="AE75" s="1">
        <f>(Table2[[#This Row],[Close Price]]/Table2[[#This Row],[Current Week Low]])-1</f>
        <v>3.1240609185869239E-2</v>
      </c>
      <c r="AF75" s="1">
        <f>(Table2[[#This Row],[Current Week High]]/Table2[[#This Row],[Close Price]])-1</f>
        <v>1.8521540469973896E-2</v>
      </c>
      <c r="AG75" s="1">
        <f>(Table2[[#This Row],[Close Price]]/Table2[[#This Row],[Current Month Low]])-1</f>
        <v>8.5960937203326537E-2</v>
      </c>
      <c r="AH75" s="1">
        <f>(Table2[[#This Row],[Current Month High]]/Table2[[#This Row],[Close Price]])-1</f>
        <v>2.2671111525550236E-2</v>
      </c>
      <c r="AI75">
        <v>17.486478925773898</v>
      </c>
      <c r="AJ75">
        <v>92.964462438146597</v>
      </c>
      <c r="AK75" t="str">
        <f>IF(AND(Table2[[#This Row],[20D EMA]]&gt;Table2[[#This Row],[50D EMA]],Table2[[#This Row],[50D EMA]]&gt;Table2[[#This Row],[200D EMA]]),"Uptrend","Downtrend/NoTrend")</f>
        <v>Downtrend/NoTrend</v>
      </c>
      <c r="AL75">
        <v>-0.05</v>
      </c>
      <c r="AM75" t="s">
        <v>3107</v>
      </c>
      <c r="AN75">
        <v>-0.9</v>
      </c>
      <c r="AO75" t="s">
        <v>3107</v>
      </c>
      <c r="AP75">
        <v>0.238185529964622</v>
      </c>
      <c r="AQ75">
        <f>(Table2[[#This Row],[Sharpe Ratio]]-AVERAGE(Table2[Sharpe Ratio]))/_xlfn.STDEV.P(Table2[Sharpe Ratio])</f>
        <v>1.9883009019184572</v>
      </c>
      <c r="AR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5">
        <f>_xlfn.RANK.AVG(Table2[[#This Row],[1Y Return vs Nifty Z-Score]],Table2[1Y Return vs Nifty Z-Score])</f>
        <v>164</v>
      </c>
      <c r="AT75">
        <f>_xlfn.RANK.AVG(Table2[[#This Row],[6M Return vs Nifty Z-Score]],Table2[6M Return vs Nifty Z-Score])</f>
        <v>210</v>
      </c>
      <c r="AU75">
        <f>_xlfn.RANK.AVG(Table2[[#This Row],[Sharpe Ratio Z-Score]],Table2[Sharpe Ratio Z-Score])</f>
        <v>16</v>
      </c>
      <c r="AV75">
        <f>(Table2[[#This Row],[Rank 1Y]]+Table2[[#This Row],[Rank 6M]]+Table2[[#This Row],[Rank Sharpe]])/3</f>
        <v>130</v>
      </c>
    </row>
    <row r="76" spans="1:48" x14ac:dyDescent="0.3">
      <c r="A76" t="s">
        <v>1517</v>
      </c>
      <c r="B76" t="s">
        <v>1518</v>
      </c>
      <c r="C76" t="s">
        <v>3074</v>
      </c>
      <c r="D76" t="s">
        <v>153</v>
      </c>
      <c r="E76">
        <v>6377.98692484</v>
      </c>
      <c r="F76">
        <v>408.4</v>
      </c>
      <c r="G76">
        <v>42.564924537796102</v>
      </c>
      <c r="H76">
        <f>(Table2[[#This Row],[1Y Return vs Nifty]]-AVERAGE(Table2[1Y Return vs Nifty]))/_xlfn.STDEV.P(Table2[1Y Return vs Nifty])</f>
        <v>0.15771355515260371</v>
      </c>
      <c r="I76">
        <v>0.64114692931894302</v>
      </c>
      <c r="J76">
        <f>(Table2[[#This Row],[1M Return vs Nifty]]-AVERAGE(Table2[1M Return vs Nifty]))/_xlfn.STDEV.P(Table2[1M Return vs Nifty])</f>
        <v>0.11388230962635507</v>
      </c>
      <c r="K76">
        <v>35.727018858633301</v>
      </c>
      <c r="L76">
        <f>(Table2[[#This Row],[6M Return vs Nifty]]-AVERAGE(Table2[6M Return vs Nifty]))/_xlfn.STDEV.P(Table2[6M Return vs Nifty])</f>
        <v>0.98296996532549885</v>
      </c>
      <c r="M76">
        <v>2.8185044604946601</v>
      </c>
      <c r="N76">
        <f>(Table2[[#This Row],[1W Return vs Nifty]]-AVERAGE(Table2[1W Return vs Nifty]))/_xlfn.STDEV.P(Table2[1W Return vs Nifty])</f>
        <v>0.41924450589793139</v>
      </c>
      <c r="O76">
        <v>399.01</v>
      </c>
      <c r="P76">
        <v>381.08031038972803</v>
      </c>
      <c r="Q76">
        <v>319.66243087446497</v>
      </c>
      <c r="R76">
        <v>56.287093600856799</v>
      </c>
      <c r="S76" s="1">
        <f>(Table2[[#This Row],[Close Price]]-Table2[[#This Row],[20D EMA]])/Table2[[#This Row],[20D EMA]]</f>
        <v>2.3533244780832525E-2</v>
      </c>
      <c r="T76" s="1">
        <f>(Table2[[#This Row],[Close Price]]-Table2[[#This Row],[50D EMA]])/Table2[[#This Row],[50D EMA]]</f>
        <v>7.1690110628734149E-2</v>
      </c>
      <c r="U76" s="1">
        <f>(Table2[[#This Row],[Close Price]]-Table2[[#This Row],[200D EMA]])/Table2[[#This Row],[200D EMA]]</f>
        <v>0.27759774235209783</v>
      </c>
      <c r="V76">
        <v>0.84127606133423105</v>
      </c>
      <c r="W76">
        <v>398</v>
      </c>
      <c r="X76">
        <v>414.6</v>
      </c>
      <c r="Y76">
        <v>395.85</v>
      </c>
      <c r="Z76">
        <v>429.8</v>
      </c>
      <c r="AA76">
        <v>383</v>
      </c>
      <c r="AB76">
        <v>429.8</v>
      </c>
      <c r="AC76" s="1">
        <f>(Table2[[#This Row],[Close Price]]/Table2[[#This Row],[Day Low]])-1</f>
        <v>2.6130653266331683E-2</v>
      </c>
      <c r="AD76" s="1">
        <f>(Table2[[#This Row],[Day High]]/Table2[[#This Row],[Close Price]])-1</f>
        <v>1.5181194906954021E-2</v>
      </c>
      <c r="AE76" s="1">
        <f>(Table2[[#This Row],[Close Price]]/Table2[[#This Row],[Current Week Low]])-1</f>
        <v>3.170392825565238E-2</v>
      </c>
      <c r="AF76" s="1">
        <f>(Table2[[#This Row],[Current Week High]]/Table2[[#This Row],[Close Price]])-1</f>
        <v>5.2399608227228223E-2</v>
      </c>
      <c r="AG76" s="1">
        <f>(Table2[[#This Row],[Close Price]]/Table2[[#This Row],[Current Month Low]])-1</f>
        <v>6.6318537859007876E-2</v>
      </c>
      <c r="AH76" s="1">
        <f>(Table2[[#This Row],[Current Month High]]/Table2[[#This Row],[Close Price]])-1</f>
        <v>5.2399608227228223E-2</v>
      </c>
      <c r="AI76">
        <v>5.2399608227228196</v>
      </c>
      <c r="AJ76">
        <v>80.667993806679902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0.2</v>
      </c>
      <c r="AM76" t="s">
        <v>3108</v>
      </c>
      <c r="AN76">
        <v>2.2400000000000002</v>
      </c>
      <c r="AO76" t="s">
        <v>3108</v>
      </c>
      <c r="AP76">
        <v>0.20970127965600499</v>
      </c>
      <c r="AQ76">
        <f>(Table2[[#This Row],[Sharpe Ratio]]-AVERAGE(Table2[Sharpe Ratio]))/_xlfn.STDEV.P(Table2[Sharpe Ratio])</f>
        <v>1.6638669010113638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3.3376772370137529</v>
      </c>
      <c r="AS76">
        <f>_xlfn.RANK.AVG(Table2[[#This Row],[1Y Return vs Nifty Z-Score]],Table2[1Y Return vs Nifty Z-Score])</f>
        <v>255</v>
      </c>
      <c r="AT76">
        <f>_xlfn.RANK.AVG(Table2[[#This Row],[6M Return vs Nifty Z-Score]],Table2[6M Return vs Nifty Z-Score])</f>
        <v>105</v>
      </c>
      <c r="AU76">
        <f>_xlfn.RANK.AVG(Table2[[#This Row],[Sharpe Ratio Z-Score]],Table2[Sharpe Ratio Z-Score])</f>
        <v>34</v>
      </c>
      <c r="AV76">
        <f>(Table2[[#This Row],[Rank 1Y]]+Table2[[#This Row],[Rank 6M]]+Table2[[#This Row],[Rank Sharpe]])/3</f>
        <v>131.33333333333334</v>
      </c>
    </row>
    <row r="77" spans="1:48" x14ac:dyDescent="0.3">
      <c r="A77" t="s">
        <v>371</v>
      </c>
      <c r="B77" t="s">
        <v>372</v>
      </c>
      <c r="C77" t="s">
        <v>3068</v>
      </c>
      <c r="D77" t="s">
        <v>203</v>
      </c>
      <c r="E77">
        <v>63559.937641500001</v>
      </c>
      <c r="F77">
        <v>1107</v>
      </c>
      <c r="G77">
        <v>55.173138595877397</v>
      </c>
      <c r="H77">
        <f>(Table2[[#This Row],[1Y Return vs Nifty]]-AVERAGE(Table2[1Y Return vs Nifty]))/_xlfn.STDEV.P(Table2[1Y Return vs Nifty])</f>
        <v>0.35178499377485173</v>
      </c>
      <c r="I77">
        <v>4.4504437686587099</v>
      </c>
      <c r="J77">
        <f>(Table2[[#This Row],[1M Return vs Nifty]]-AVERAGE(Table2[1M Return vs Nifty]))/_xlfn.STDEV.P(Table2[1M Return vs Nifty])</f>
        <v>0.47707744738034796</v>
      </c>
      <c r="K77">
        <v>67.055027604025398</v>
      </c>
      <c r="L77">
        <f>(Table2[[#This Row],[6M Return vs Nifty]]-AVERAGE(Table2[6M Return vs Nifty]))/_xlfn.STDEV.P(Table2[6M Return vs Nifty])</f>
        <v>2.0469591851543512</v>
      </c>
      <c r="M77">
        <v>7.7362153285743203</v>
      </c>
      <c r="N77">
        <f>(Table2[[#This Row],[1W Return vs Nifty]]-AVERAGE(Table2[1W Return vs Nifty]))/_xlfn.STDEV.P(Table2[1W Return vs Nifty])</f>
        <v>1.3180468555263443</v>
      </c>
      <c r="O77">
        <v>1030.26</v>
      </c>
      <c r="P77">
        <v>993.60403752215302</v>
      </c>
      <c r="Q77">
        <v>810.05728871815495</v>
      </c>
      <c r="R77">
        <v>74.752528150507203</v>
      </c>
      <c r="S77" s="1">
        <f>(Table2[[#This Row],[Close Price]]-Table2[[#This Row],[20D EMA]])/Table2[[#This Row],[20D EMA]]</f>
        <v>7.4486052064527408E-2</v>
      </c>
      <c r="T77" s="1">
        <f>(Table2[[#This Row],[Close Price]]-Table2[[#This Row],[50D EMA]])/Table2[[#This Row],[50D EMA]]</f>
        <v>0.114125907499967</v>
      </c>
      <c r="U77" s="1">
        <f>(Table2[[#This Row],[Close Price]]-Table2[[#This Row],[200D EMA]])/Table2[[#This Row],[200D EMA]]</f>
        <v>0.36657001352550139</v>
      </c>
      <c r="V77">
        <v>0.81084789519746503</v>
      </c>
      <c r="W77">
        <v>1040.05</v>
      </c>
      <c r="X77">
        <v>1120.8</v>
      </c>
      <c r="Y77">
        <v>997.25</v>
      </c>
      <c r="Z77">
        <v>1120.8</v>
      </c>
      <c r="AA77">
        <v>900</v>
      </c>
      <c r="AB77">
        <v>1120.8</v>
      </c>
      <c r="AC77" s="1">
        <f>(Table2[[#This Row],[Close Price]]/Table2[[#This Row],[Day Low]])-1</f>
        <v>6.4371905196865642E-2</v>
      </c>
      <c r="AD77" s="1">
        <f>(Table2[[#This Row],[Day High]]/Table2[[#This Row],[Close Price]])-1</f>
        <v>1.2466124661246525E-2</v>
      </c>
      <c r="AE77" s="1">
        <f>(Table2[[#This Row],[Close Price]]/Table2[[#This Row],[Current Week Low]])-1</f>
        <v>0.11005264477312604</v>
      </c>
      <c r="AF77" s="1">
        <f>(Table2[[#This Row],[Current Week High]]/Table2[[#This Row],[Close Price]])-1</f>
        <v>1.2466124661246525E-2</v>
      </c>
      <c r="AG77" s="1">
        <f>(Table2[[#This Row],[Close Price]]/Table2[[#This Row],[Current Month Low]])-1</f>
        <v>0.22999999999999998</v>
      </c>
      <c r="AH77" s="1">
        <f>(Table2[[#This Row],[Current Month High]]/Table2[[#This Row],[Close Price]])-1</f>
        <v>1.2466124661246525E-2</v>
      </c>
      <c r="AI77">
        <v>9.0605239385727003</v>
      </c>
      <c r="AJ77">
        <v>101.78636529347401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0.26</v>
      </c>
      <c r="AM77" t="s">
        <v>3108</v>
      </c>
      <c r="AN77">
        <v>4.5199999999999996</v>
      </c>
      <c r="AO77" t="s">
        <v>3108</v>
      </c>
      <c r="AP77">
        <v>0.12946207855761999</v>
      </c>
      <c r="AQ77">
        <f>(Table2[[#This Row],[Sharpe Ratio]]-AVERAGE(Table2[Sharpe Ratio]))/_xlfn.STDEV.P(Table2[Sharpe Ratio])</f>
        <v>0.7499469361224641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4.9438154179583593</v>
      </c>
      <c r="AS77">
        <f>_xlfn.RANK.AVG(Table2[[#This Row],[1Y Return vs Nifty Z-Score]],Table2[1Y Return vs Nifty Z-Score])</f>
        <v>200</v>
      </c>
      <c r="AT77">
        <f>_xlfn.RANK.AVG(Table2[[#This Row],[6M Return vs Nifty Z-Score]],Table2[6M Return vs Nifty Z-Score])</f>
        <v>31</v>
      </c>
      <c r="AU77">
        <f>_xlfn.RANK.AVG(Table2[[#This Row],[Sharpe Ratio Z-Score]],Table2[Sharpe Ratio Z-Score])</f>
        <v>164</v>
      </c>
      <c r="AV77">
        <f>(Table2[[#This Row],[Rank 1Y]]+Table2[[#This Row],[Rank 6M]]+Table2[[#This Row],[Rank Sharpe]])/3</f>
        <v>131.66666666666666</v>
      </c>
    </row>
    <row r="78" spans="1:48" x14ac:dyDescent="0.3">
      <c r="A78" t="s">
        <v>1358</v>
      </c>
      <c r="B78" t="s">
        <v>1359</v>
      </c>
      <c r="C78" t="s">
        <v>3074</v>
      </c>
      <c r="D78" t="s">
        <v>707</v>
      </c>
      <c r="E78">
        <v>7895.4685243499998</v>
      </c>
      <c r="F78">
        <v>245.3</v>
      </c>
      <c r="G78">
        <v>88.149879369228401</v>
      </c>
      <c r="H78">
        <f>(Table2[[#This Row],[1Y Return vs Nifty]]-AVERAGE(Table2[1Y Return vs Nifty]))/_xlfn.STDEV.P(Table2[1Y Return vs Nifty])</f>
        <v>0.85937817814462092</v>
      </c>
      <c r="I78">
        <v>-10.649125739557199</v>
      </c>
      <c r="J78">
        <f>(Table2[[#This Row],[1M Return vs Nifty]]-AVERAGE(Table2[1M Return vs Nifty]))/_xlfn.STDEV.P(Table2[1M Return vs Nifty])</f>
        <v>-0.96258201179505698</v>
      </c>
      <c r="K78">
        <v>17.982206591389701</v>
      </c>
      <c r="L78">
        <f>(Table2[[#This Row],[6M Return vs Nifty]]-AVERAGE(Table2[6M Return vs Nifty]))/_xlfn.STDEV.P(Table2[6M Return vs Nifty])</f>
        <v>0.38030513866264926</v>
      </c>
      <c r="M78">
        <v>4.6742108822493602</v>
      </c>
      <c r="N78">
        <f>(Table2[[#This Row],[1W Return vs Nifty]]-AVERAGE(Table2[1W Return vs Nifty]))/_xlfn.STDEV.P(Table2[1W Return vs Nifty])</f>
        <v>0.75840907592580908</v>
      </c>
      <c r="O78">
        <v>255.82</v>
      </c>
      <c r="P78">
        <v>244.187847704901</v>
      </c>
      <c r="Q78">
        <v>193.20142469678399</v>
      </c>
      <c r="R78">
        <v>40.061829010723301</v>
      </c>
      <c r="S78" s="1">
        <f>(Table2[[#This Row],[Close Price]]-Table2[[#This Row],[20D EMA]])/Table2[[#This Row],[20D EMA]]</f>
        <v>-4.112266437338747E-2</v>
      </c>
      <c r="T78" s="1">
        <f>(Table2[[#This Row],[Close Price]]-Table2[[#This Row],[50D EMA]])/Table2[[#This Row],[50D EMA]]</f>
        <v>4.5544948512058437E-3</v>
      </c>
      <c r="U78" s="1">
        <f>(Table2[[#This Row],[Close Price]]-Table2[[#This Row],[200D EMA]])/Table2[[#This Row],[200D EMA]]</f>
        <v>0.26965937432905096</v>
      </c>
      <c r="V78">
        <v>0.49556209312175198</v>
      </c>
      <c r="W78">
        <v>244.25</v>
      </c>
      <c r="X78">
        <v>259.60000000000002</v>
      </c>
      <c r="Y78">
        <v>241.65</v>
      </c>
      <c r="Z78">
        <v>262.95</v>
      </c>
      <c r="AA78">
        <v>237</v>
      </c>
      <c r="AB78">
        <v>272.45</v>
      </c>
      <c r="AC78" s="1">
        <f>(Table2[[#This Row],[Close Price]]/Table2[[#This Row],[Day Low]])-1</f>
        <v>4.298874104401218E-3</v>
      </c>
      <c r="AD78" s="1">
        <f>(Table2[[#This Row],[Day High]]/Table2[[#This Row],[Close Price]])-1</f>
        <v>5.8295964125560484E-2</v>
      </c>
      <c r="AE78" s="1">
        <f>(Table2[[#This Row],[Close Price]]/Table2[[#This Row],[Current Week Low]])-1</f>
        <v>1.5104489964825163E-2</v>
      </c>
      <c r="AF78" s="1">
        <f>(Table2[[#This Row],[Current Week High]]/Table2[[#This Row],[Close Price]])-1</f>
        <v>7.1952710966163735E-2</v>
      </c>
      <c r="AG78" s="1">
        <f>(Table2[[#This Row],[Close Price]]/Table2[[#This Row],[Current Month Low]])-1</f>
        <v>3.5021097046413541E-2</v>
      </c>
      <c r="AH78" s="1">
        <f>(Table2[[#This Row],[Current Month High]]/Table2[[#This Row],[Close Price]])-1</f>
        <v>0.1106807990216061</v>
      </c>
      <c r="AI78">
        <v>20.868324500611401</v>
      </c>
      <c r="AJ78">
        <v>121.589882565492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0.18</v>
      </c>
      <c r="AM78" t="s">
        <v>3108</v>
      </c>
      <c r="AN78">
        <v>-12.92</v>
      </c>
      <c r="AO78" t="s">
        <v>3107</v>
      </c>
      <c r="AP78">
        <v>0.186690829294058</v>
      </c>
      <c r="AQ78">
        <f>(Table2[[#This Row],[Sharpe Ratio]]-AVERAGE(Table2[Sharpe Ratio]))/_xlfn.STDEV.P(Table2[Sharpe Ratio])</f>
        <v>1.4017791720834194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2.4372895530214418</v>
      </c>
      <c r="AS78">
        <f>_xlfn.RANK.AVG(Table2[[#This Row],[1Y Return vs Nifty Z-Score]],Table2[1Y Return vs Nifty Z-Score])</f>
        <v>113</v>
      </c>
      <c r="AT78">
        <f>_xlfn.RANK.AVG(Table2[[#This Row],[6M Return vs Nifty Z-Score]],Table2[6M Return vs Nifty Z-Score])</f>
        <v>222</v>
      </c>
      <c r="AU78">
        <f>_xlfn.RANK.AVG(Table2[[#This Row],[Sharpe Ratio Z-Score]],Table2[Sharpe Ratio Z-Score])</f>
        <v>63</v>
      </c>
      <c r="AV78">
        <f>(Table2[[#This Row],[Rank 1Y]]+Table2[[#This Row],[Rank 6M]]+Table2[[#This Row],[Rank Sharpe]])/3</f>
        <v>132.66666666666666</v>
      </c>
    </row>
    <row r="79" spans="1:48" x14ac:dyDescent="0.3">
      <c r="A79" t="s">
        <v>1772</v>
      </c>
      <c r="B79" t="s">
        <v>1773</v>
      </c>
      <c r="C79" t="s">
        <v>3064</v>
      </c>
      <c r="D79" t="s">
        <v>921</v>
      </c>
      <c r="E79">
        <v>4204.8559292250002</v>
      </c>
      <c r="F79">
        <v>489.75</v>
      </c>
      <c r="G79">
        <v>89.680261340754697</v>
      </c>
      <c r="H79">
        <f>(Table2[[#This Row],[1Y Return vs Nifty]]-AVERAGE(Table2[1Y Return vs Nifty]))/_xlfn.STDEV.P(Table2[1Y Return vs Nifty])</f>
        <v>0.88293452240459924</v>
      </c>
      <c r="I79">
        <v>24.6410426332192</v>
      </c>
      <c r="J79">
        <f>(Table2[[#This Row],[1M Return vs Nifty]]-AVERAGE(Table2[1M Return vs Nifty]))/_xlfn.STDEV.P(Table2[1M Return vs Nifty])</f>
        <v>2.4021380675499877</v>
      </c>
      <c r="K79">
        <v>48.3069585779742</v>
      </c>
      <c r="L79">
        <f>(Table2[[#This Row],[6M Return vs Nifty]]-AVERAGE(Table2[6M Return vs Nifty]))/_xlfn.STDEV.P(Table2[6M Return vs Nifty])</f>
        <v>1.4102208754058991</v>
      </c>
      <c r="M79">
        <v>9.5617453025123602</v>
      </c>
      <c r="N79">
        <f>(Table2[[#This Row],[1W Return vs Nifty]]-AVERAGE(Table2[1W Return vs Nifty]))/_xlfn.STDEV.P(Table2[1W Return vs Nifty])</f>
        <v>1.6516961232258351</v>
      </c>
      <c r="O79">
        <v>457.74</v>
      </c>
      <c r="P79">
        <v>398.442922833127</v>
      </c>
      <c r="Q79">
        <v>323.285065298174</v>
      </c>
      <c r="R79">
        <v>57.041245941630699</v>
      </c>
      <c r="S79" s="1">
        <f>(Table2[[#This Row],[Close Price]]-Table2[[#This Row],[20D EMA]])/Table2[[#This Row],[20D EMA]]</f>
        <v>6.9930528247476711E-2</v>
      </c>
      <c r="T79" s="1">
        <f>(Table2[[#This Row],[Close Price]]-Table2[[#This Row],[50D EMA]])/Table2[[#This Row],[50D EMA]]</f>
        <v>0.22915974141950959</v>
      </c>
      <c r="U79" s="1">
        <f>(Table2[[#This Row],[Close Price]]-Table2[[#This Row],[200D EMA]])/Table2[[#This Row],[200D EMA]]</f>
        <v>0.51491687235316974</v>
      </c>
      <c r="V79">
        <v>1.55059846962965</v>
      </c>
      <c r="W79">
        <v>466</v>
      </c>
      <c r="X79">
        <v>495</v>
      </c>
      <c r="Y79">
        <v>466</v>
      </c>
      <c r="Z79">
        <v>543.70000000000005</v>
      </c>
      <c r="AA79">
        <v>440.1</v>
      </c>
      <c r="AB79">
        <v>543.70000000000005</v>
      </c>
      <c r="AC79" s="1">
        <f>(Table2[[#This Row],[Close Price]]/Table2[[#This Row],[Day Low]])-1</f>
        <v>5.0965665236051505E-2</v>
      </c>
      <c r="AD79" s="1">
        <f>(Table2[[#This Row],[Day High]]/Table2[[#This Row],[Close Price]])-1</f>
        <v>1.0719754977029039E-2</v>
      </c>
      <c r="AE79" s="1">
        <f>(Table2[[#This Row],[Close Price]]/Table2[[#This Row],[Current Week Low]])-1</f>
        <v>5.0965665236051505E-2</v>
      </c>
      <c r="AF79" s="1">
        <f>(Table2[[#This Row],[Current Week High]]/Table2[[#This Row],[Close Price]])-1</f>
        <v>0.11015824400204188</v>
      </c>
      <c r="AG79" s="1">
        <f>(Table2[[#This Row],[Close Price]]/Table2[[#This Row],[Current Month Low]])-1</f>
        <v>0.11281526925698704</v>
      </c>
      <c r="AH79" s="1">
        <f>(Table2[[#This Row],[Current Month High]]/Table2[[#This Row],[Close Price]])-1</f>
        <v>0.11015824400204188</v>
      </c>
      <c r="AI79">
        <v>11.015824400204099</v>
      </c>
      <c r="AJ79">
        <v>126.946246524559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0.76</v>
      </c>
      <c r="AM79" t="s">
        <v>3108</v>
      </c>
      <c r="AN79">
        <v>9.33</v>
      </c>
      <c r="AO79" t="s">
        <v>3108</v>
      </c>
      <c r="AP79">
        <v>0.104229443975677</v>
      </c>
      <c r="AQ79">
        <f>(Table2[[#This Row],[Sharpe Ratio]]-AVERAGE(Table2[Sharpe Ratio]))/_xlfn.STDEV.P(Table2[Sharpe Ratio])</f>
        <v>0.46254865454052158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6.8095382431268421</v>
      </c>
      <c r="AS79">
        <f>_xlfn.RANK.AVG(Table2[[#This Row],[1Y Return vs Nifty Z-Score]],Table2[1Y Return vs Nifty Z-Score])</f>
        <v>109</v>
      </c>
      <c r="AT79">
        <f>_xlfn.RANK.AVG(Table2[[#This Row],[6M Return vs Nifty Z-Score]],Table2[6M Return vs Nifty Z-Score])</f>
        <v>67</v>
      </c>
      <c r="AU79">
        <f>_xlfn.RANK.AVG(Table2[[#This Row],[Sharpe Ratio Z-Score]],Table2[Sharpe Ratio Z-Score])</f>
        <v>223</v>
      </c>
      <c r="AV79">
        <f>(Table2[[#This Row],[Rank 1Y]]+Table2[[#This Row],[Rank 6M]]+Table2[[#This Row],[Rank Sharpe]])/3</f>
        <v>133</v>
      </c>
    </row>
    <row r="80" spans="1:48" x14ac:dyDescent="0.3">
      <c r="A80" t="s">
        <v>1334</v>
      </c>
      <c r="B80" t="s">
        <v>1335</v>
      </c>
      <c r="C80" t="s">
        <v>3069</v>
      </c>
      <c r="D80" t="s">
        <v>63</v>
      </c>
      <c r="E80">
        <v>8151.8206954799998</v>
      </c>
      <c r="F80">
        <v>15.18</v>
      </c>
      <c r="G80">
        <v>195.34787435669699</v>
      </c>
      <c r="H80">
        <f>(Table2[[#This Row],[1Y Return vs Nifty]]-AVERAGE(Table2[1Y Return vs Nifty]))/_xlfn.STDEV.P(Table2[1Y Return vs Nifty])</f>
        <v>2.5094190966126968</v>
      </c>
      <c r="I80">
        <v>-3.3225472926759201</v>
      </c>
      <c r="J80">
        <f>(Table2[[#This Row],[1M Return vs Nifty]]-AVERAGE(Table2[1M Return vs Nifty]))/_xlfn.STDEV.P(Table2[1M Return vs Nifty])</f>
        <v>-0.26403375459447442</v>
      </c>
      <c r="K80">
        <v>31.9871584930011</v>
      </c>
      <c r="L80">
        <f>(Table2[[#This Row],[6M Return vs Nifty]]-AVERAGE(Table2[6M Return vs Nifty]))/_xlfn.STDEV.P(Table2[6M Return vs Nifty])</f>
        <v>0.85595355821717511</v>
      </c>
      <c r="M80">
        <v>-2.9097918764005599</v>
      </c>
      <c r="N80">
        <f>(Table2[[#This Row],[1W Return vs Nifty]]-AVERAGE(Table2[1W Return vs Nifty]))/_xlfn.STDEV.P(Table2[1W Return vs Nifty])</f>
        <v>-0.62770728632481021</v>
      </c>
      <c r="O80">
        <v>16.190000000000001</v>
      </c>
      <c r="P80">
        <v>15.988517842580499</v>
      </c>
      <c r="Q80">
        <v>12.3071829913643</v>
      </c>
      <c r="R80">
        <v>33.992510257793903</v>
      </c>
      <c r="S80" s="1">
        <f>(Table2[[#This Row],[Close Price]]-Table2[[#This Row],[20D EMA]])/Table2[[#This Row],[20D EMA]]</f>
        <v>-6.2384187770228625E-2</v>
      </c>
      <c r="T80" s="1">
        <f>(Table2[[#This Row],[Close Price]]-Table2[[#This Row],[50D EMA]])/Table2[[#This Row],[50D EMA]]</f>
        <v>-5.0568654989849103E-2</v>
      </c>
      <c r="U80" s="1">
        <f>(Table2[[#This Row],[Close Price]]-Table2[[#This Row],[200D EMA]])/Table2[[#This Row],[200D EMA]]</f>
        <v>0.23342604157681712</v>
      </c>
      <c r="V80">
        <v>0.40222710337608603</v>
      </c>
      <c r="W80">
        <v>15</v>
      </c>
      <c r="X80">
        <v>15.7</v>
      </c>
      <c r="Y80">
        <v>15</v>
      </c>
      <c r="Z80">
        <v>16.09</v>
      </c>
      <c r="AA80">
        <v>15</v>
      </c>
      <c r="AB80">
        <v>17.8</v>
      </c>
      <c r="AC80" s="1">
        <f>(Table2[[#This Row],[Close Price]]/Table2[[#This Row],[Day Low]])-1</f>
        <v>1.2000000000000011E-2</v>
      </c>
      <c r="AD80" s="1">
        <f>(Table2[[#This Row],[Day High]]/Table2[[#This Row],[Close Price]])-1</f>
        <v>3.4255599472990728E-2</v>
      </c>
      <c r="AE80" s="1">
        <f>(Table2[[#This Row],[Close Price]]/Table2[[#This Row],[Current Week Low]])-1</f>
        <v>1.2000000000000011E-2</v>
      </c>
      <c r="AF80" s="1">
        <f>(Table2[[#This Row],[Current Week High]]/Table2[[#This Row],[Close Price]])-1</f>
        <v>5.9947299077733884E-2</v>
      </c>
      <c r="AG80" s="1">
        <f>(Table2[[#This Row],[Close Price]]/Table2[[#This Row],[Current Month Low]])-1</f>
        <v>1.2000000000000011E-2</v>
      </c>
      <c r="AH80" s="1">
        <f>(Table2[[#This Row],[Current Month High]]/Table2[[#This Row],[Close Price]])-1</f>
        <v>0.17259552042160742</v>
      </c>
      <c r="AI80">
        <v>38.998682476943301</v>
      </c>
      <c r="AJ80">
        <v>226.451612903225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-7.0000000000000007E-2</v>
      </c>
      <c r="AM80" t="s">
        <v>3107</v>
      </c>
      <c r="AN80">
        <v>-7.94</v>
      </c>
      <c r="AO80" t="s">
        <v>3107</v>
      </c>
      <c r="AP80">
        <v>9.1834543275776004E-2</v>
      </c>
      <c r="AQ80">
        <f>(Table2[[#This Row],[Sharpe Ratio]]-AVERAGE(Table2[Sharpe Ratio]))/_xlfn.STDEV.P(Table2[Sharpe Ratio])</f>
        <v>0.32137143620599207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2.7950030501165797</v>
      </c>
      <c r="AS80">
        <f>_xlfn.RANK.AVG(Table2[[#This Row],[1Y Return vs Nifty Z-Score]],Table2[1Y Return vs Nifty Z-Score])</f>
        <v>20</v>
      </c>
      <c r="AT80">
        <f>_xlfn.RANK.AVG(Table2[[#This Row],[6M Return vs Nifty Z-Score]],Table2[6M Return vs Nifty Z-Score])</f>
        <v>127</v>
      </c>
      <c r="AU80">
        <f>_xlfn.RANK.AVG(Table2[[#This Row],[Sharpe Ratio Z-Score]],Table2[Sharpe Ratio Z-Score])</f>
        <v>253</v>
      </c>
      <c r="AV80">
        <f>(Table2[[#This Row],[Rank 1Y]]+Table2[[#This Row],[Rank 6M]]+Table2[[#This Row],[Rank Sharpe]])/3</f>
        <v>133.33333333333334</v>
      </c>
    </row>
    <row r="81" spans="1:48" x14ac:dyDescent="0.3">
      <c r="A81" t="s">
        <v>384</v>
      </c>
      <c r="B81" t="s">
        <v>385</v>
      </c>
      <c r="C81" t="s">
        <v>3076</v>
      </c>
      <c r="D81" t="s">
        <v>141</v>
      </c>
      <c r="E81">
        <v>60144.6488818199</v>
      </c>
      <c r="F81">
        <v>3365.15</v>
      </c>
      <c r="G81">
        <v>71.741905470062704</v>
      </c>
      <c r="H81">
        <f>(Table2[[#This Row],[1Y Return vs Nifty]]-AVERAGE(Table2[1Y Return vs Nifty]))/_xlfn.STDEV.P(Table2[1Y Return vs Nifty])</f>
        <v>0.60681908572927767</v>
      </c>
      <c r="I81">
        <v>-9.7108463485899605</v>
      </c>
      <c r="J81">
        <f>(Table2[[#This Row],[1M Return vs Nifty]]-AVERAGE(Table2[1M Return vs Nifty]))/_xlfn.STDEV.P(Table2[1M Return vs Nifty])</f>
        <v>-0.87312232224428332</v>
      </c>
      <c r="K81">
        <v>19.932162808652901</v>
      </c>
      <c r="L81">
        <f>(Table2[[#This Row],[6M Return vs Nifty]]-AVERAGE(Table2[6M Return vs Nifty]))/_xlfn.STDEV.P(Table2[6M Return vs Nifty])</f>
        <v>0.44653125635713742</v>
      </c>
      <c r="M81">
        <v>3.6122074906154298</v>
      </c>
      <c r="N81">
        <f>(Table2[[#This Row],[1W Return vs Nifty]]-AVERAGE(Table2[1W Return vs Nifty]))/_xlfn.STDEV.P(Table2[1W Return vs Nifty])</f>
        <v>0.56430837148836832</v>
      </c>
      <c r="O81">
        <v>3491.31</v>
      </c>
      <c r="P81">
        <v>3495.8219265685798</v>
      </c>
      <c r="Q81">
        <v>2927.73623311443</v>
      </c>
      <c r="R81">
        <v>41.447828022573198</v>
      </c>
      <c r="S81" s="1">
        <f>(Table2[[#This Row],[Close Price]]-Table2[[#This Row],[20D EMA]])/Table2[[#This Row],[20D EMA]]</f>
        <v>-3.6135433404653229E-2</v>
      </c>
      <c r="T81" s="1">
        <f>(Table2[[#This Row],[Close Price]]-Table2[[#This Row],[50D EMA]])/Table2[[#This Row],[50D EMA]]</f>
        <v>-3.7379457338905221E-2</v>
      </c>
      <c r="U81" s="1">
        <f>(Table2[[#This Row],[Close Price]]-Table2[[#This Row],[200D EMA]])/Table2[[#This Row],[200D EMA]]</f>
        <v>0.14940340661093765</v>
      </c>
      <c r="V81">
        <v>0.59882919853122296</v>
      </c>
      <c r="W81">
        <v>3312.8</v>
      </c>
      <c r="X81">
        <v>3418.2</v>
      </c>
      <c r="Y81">
        <v>3310.1</v>
      </c>
      <c r="Z81">
        <v>3454</v>
      </c>
      <c r="AA81">
        <v>3117</v>
      </c>
      <c r="AB81">
        <v>3620.65</v>
      </c>
      <c r="AC81" s="1">
        <f>(Table2[[#This Row],[Close Price]]/Table2[[#This Row],[Day Low]])-1</f>
        <v>1.5802342429364957E-2</v>
      </c>
      <c r="AD81" s="1">
        <f>(Table2[[#This Row],[Day High]]/Table2[[#This Row],[Close Price]])-1</f>
        <v>1.5764527584208654E-2</v>
      </c>
      <c r="AE81" s="1">
        <f>(Table2[[#This Row],[Close Price]]/Table2[[#This Row],[Current Week Low]])-1</f>
        <v>1.6630917494939723E-2</v>
      </c>
      <c r="AF81" s="1">
        <f>(Table2[[#This Row],[Current Week High]]/Table2[[#This Row],[Close Price]])-1</f>
        <v>2.6402983522279877E-2</v>
      </c>
      <c r="AG81" s="1">
        <f>(Table2[[#This Row],[Close Price]]/Table2[[#This Row],[Current Month Low]])-1</f>
        <v>7.9611806223933268E-2</v>
      </c>
      <c r="AH81" s="1">
        <f>(Table2[[#This Row],[Current Month High]]/Table2[[#This Row],[Close Price]])-1</f>
        <v>7.5925293077574452E-2</v>
      </c>
      <c r="AI81">
        <v>22.936570435196</v>
      </c>
      <c r="AJ81">
        <v>97.398445519870904</v>
      </c>
      <c r="AK81" t="str">
        <f>IF(AND(Table2[[#This Row],[20D EMA]]&gt;Table2[[#This Row],[50D EMA]],Table2[[#This Row],[50D EMA]]&gt;Table2[[#This Row],[200D EMA]]),"Uptrend","Downtrend/NoTrend")</f>
        <v>Downtrend/NoTrend</v>
      </c>
      <c r="AL81">
        <v>0.06</v>
      </c>
      <c r="AM81" t="s">
        <v>3108</v>
      </c>
      <c r="AN81">
        <v>-7.25</v>
      </c>
      <c r="AO81" t="s">
        <v>3107</v>
      </c>
      <c r="AP81">
        <v>0.18905848558975499</v>
      </c>
      <c r="AQ81">
        <f>(Table2[[#This Row],[Sharpe Ratio]]-AVERAGE(Table2[Sharpe Ratio]))/_xlfn.STDEV.P(Table2[Sharpe Ratio])</f>
        <v>1.4287466434566598</v>
      </c>
      <c r="AR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1">
        <f>_xlfn.RANK.AVG(Table2[[#This Row],[1Y Return vs Nifty Z-Score]],Table2[1Y Return vs Nifty Z-Score])</f>
        <v>141</v>
      </c>
      <c r="AT81">
        <f>_xlfn.RANK.AVG(Table2[[#This Row],[6M Return vs Nifty Z-Score]],Table2[6M Return vs Nifty Z-Score])</f>
        <v>202</v>
      </c>
      <c r="AU81">
        <f>_xlfn.RANK.AVG(Table2[[#This Row],[Sharpe Ratio Z-Score]],Table2[Sharpe Ratio Z-Score])</f>
        <v>58</v>
      </c>
      <c r="AV81">
        <f>(Table2[[#This Row],[Rank 1Y]]+Table2[[#This Row],[Rank 6M]]+Table2[[#This Row],[Rank Sharpe]])/3</f>
        <v>133.66666666666666</v>
      </c>
    </row>
    <row r="82" spans="1:48" x14ac:dyDescent="0.3">
      <c r="A82" t="s">
        <v>208</v>
      </c>
      <c r="B82" t="s">
        <v>209</v>
      </c>
      <c r="C82" t="s">
        <v>3068</v>
      </c>
      <c r="D82" t="s">
        <v>104</v>
      </c>
      <c r="E82">
        <v>123783.9475527</v>
      </c>
      <c r="F82">
        <v>2605.5</v>
      </c>
      <c r="G82">
        <v>69.500802964184999</v>
      </c>
      <c r="H82">
        <f>(Table2[[#This Row],[1Y Return vs Nifty]]-AVERAGE(Table2[1Y Return vs Nifty]))/_xlfn.STDEV.P(Table2[1Y Return vs Nifty])</f>
        <v>0.57232300361867627</v>
      </c>
      <c r="I82">
        <v>9.1628942660602792</v>
      </c>
      <c r="J82">
        <f>(Table2[[#This Row],[1M Return vs Nifty]]-AVERAGE(Table2[1M Return vs Nifty]))/_xlfn.STDEV.P(Table2[1M Return vs Nifty])</f>
        <v>0.92638323260744038</v>
      </c>
      <c r="K82">
        <v>14.239418189738499</v>
      </c>
      <c r="L82">
        <f>(Table2[[#This Row],[6M Return vs Nifty]]-AVERAGE(Table2[6M Return vs Nifty]))/_xlfn.STDEV.P(Table2[6M Return vs Nifty])</f>
        <v>0.25318928703537091</v>
      </c>
      <c r="M82">
        <v>3.7044401590248599</v>
      </c>
      <c r="N82">
        <f>(Table2[[#This Row],[1W Return vs Nifty]]-AVERAGE(Table2[1W Return vs Nifty]))/_xlfn.STDEV.P(Table2[1W Return vs Nifty])</f>
        <v>0.58116559252122379</v>
      </c>
      <c r="O82">
        <v>2525.7199999999998</v>
      </c>
      <c r="P82">
        <v>2433.1200830923799</v>
      </c>
      <c r="Q82">
        <v>2105.66145316651</v>
      </c>
      <c r="R82">
        <v>61.489891499310801</v>
      </c>
      <c r="S82" s="1">
        <f>(Table2[[#This Row],[Close Price]]-Table2[[#This Row],[20D EMA]])/Table2[[#This Row],[20D EMA]]</f>
        <v>3.1587032608523594E-2</v>
      </c>
      <c r="T82" s="1">
        <f>(Table2[[#This Row],[Close Price]]-Table2[[#This Row],[50D EMA]])/Table2[[#This Row],[50D EMA]]</f>
        <v>7.0847270591155295E-2</v>
      </c>
      <c r="U82" s="1">
        <f>(Table2[[#This Row],[Close Price]]-Table2[[#This Row],[200D EMA]])/Table2[[#This Row],[200D EMA]]</f>
        <v>0.23737840006608324</v>
      </c>
      <c r="V82">
        <v>1.4503507574122501</v>
      </c>
      <c r="W82">
        <v>2594.5</v>
      </c>
      <c r="X82">
        <v>2653.15</v>
      </c>
      <c r="Y82">
        <v>2535</v>
      </c>
      <c r="Z82">
        <v>2655</v>
      </c>
      <c r="AA82">
        <v>2427</v>
      </c>
      <c r="AB82">
        <v>2655</v>
      </c>
      <c r="AC82" s="1">
        <f>(Table2[[#This Row],[Close Price]]/Table2[[#This Row],[Day Low]])-1</f>
        <v>4.2397379071112962E-3</v>
      </c>
      <c r="AD82" s="1">
        <f>(Table2[[#This Row],[Day High]]/Table2[[#This Row],[Close Price]])-1</f>
        <v>1.828823642295152E-2</v>
      </c>
      <c r="AE82" s="1">
        <f>(Table2[[#This Row],[Close Price]]/Table2[[#This Row],[Current Week Low]])-1</f>
        <v>2.7810650887573951E-2</v>
      </c>
      <c r="AF82" s="1">
        <f>(Table2[[#This Row],[Current Week High]]/Table2[[#This Row],[Close Price]])-1</f>
        <v>1.899827288428324E-2</v>
      </c>
      <c r="AG82" s="1">
        <f>(Table2[[#This Row],[Close Price]]/Table2[[#This Row],[Current Month Low]])-1</f>
        <v>7.354758961681096E-2</v>
      </c>
      <c r="AH82" s="1">
        <f>(Table2[[#This Row],[Current Month High]]/Table2[[#This Row],[Close Price]])-1</f>
        <v>1.899827288428324E-2</v>
      </c>
      <c r="AI82">
        <v>1.89982728842832</v>
      </c>
      <c r="AJ82">
        <v>97.266807995154394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0.1</v>
      </c>
      <c r="AM82" t="s">
        <v>3108</v>
      </c>
      <c r="AN82">
        <v>4.87</v>
      </c>
      <c r="AO82" t="s">
        <v>3108</v>
      </c>
      <c r="AP82">
        <v>0.26228689728133098</v>
      </c>
      <c r="AQ82">
        <f>(Table2[[#This Row],[Sharpe Ratio]]-AVERAGE(Table2[Sharpe Ratio]))/_xlfn.STDEV.P(Table2[Sharpe Ratio])</f>
        <v>2.2628141132956885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4.5958752290784002</v>
      </c>
      <c r="AS82">
        <f>_xlfn.RANK.AVG(Table2[[#This Row],[1Y Return vs Nifty Z-Score]],Table2[1Y Return vs Nifty Z-Score])</f>
        <v>147</v>
      </c>
      <c r="AT82">
        <f>_xlfn.RANK.AVG(Table2[[#This Row],[6M Return vs Nifty Z-Score]],Table2[6M Return vs Nifty Z-Score])</f>
        <v>246</v>
      </c>
      <c r="AU82">
        <f>_xlfn.RANK.AVG(Table2[[#This Row],[Sharpe Ratio Z-Score]],Table2[Sharpe Ratio Z-Score])</f>
        <v>9</v>
      </c>
      <c r="AV82">
        <f>(Table2[[#This Row],[Rank 1Y]]+Table2[[#This Row],[Rank 6M]]+Table2[[#This Row],[Rank Sharpe]])/3</f>
        <v>134</v>
      </c>
    </row>
    <row r="83" spans="1:48" x14ac:dyDescent="0.3">
      <c r="A83" t="s">
        <v>1042</v>
      </c>
      <c r="B83" t="s">
        <v>1043</v>
      </c>
      <c r="C83" t="s">
        <v>3074</v>
      </c>
      <c r="D83" t="s">
        <v>440</v>
      </c>
      <c r="E83">
        <v>12372.964588864999</v>
      </c>
      <c r="F83">
        <v>200.15</v>
      </c>
      <c r="G83">
        <v>201.48088793213199</v>
      </c>
      <c r="H83">
        <f>(Table2[[#This Row],[1Y Return vs Nifty]]-AVERAGE(Table2[1Y Return vs Nifty]))/_xlfn.STDEV.P(Table2[1Y Return vs Nifty])</f>
        <v>2.6038212666735352</v>
      </c>
      <c r="I83">
        <v>3.2002780283424399</v>
      </c>
      <c r="J83">
        <f>(Table2[[#This Row],[1M Return vs Nifty]]-AVERAGE(Table2[1M Return vs Nifty]))/_xlfn.STDEV.P(Table2[1M Return vs Nifty])</f>
        <v>0.35788113965753282</v>
      </c>
      <c r="K83">
        <v>5.1121610364328101</v>
      </c>
      <c r="L83">
        <f>(Table2[[#This Row],[6M Return vs Nifty]]-AVERAGE(Table2[6M Return vs Nifty]))/_xlfn.STDEV.P(Table2[6M Return vs Nifty])</f>
        <v>-5.6798599416283221E-2</v>
      </c>
      <c r="M83">
        <v>0.54349543603838901</v>
      </c>
      <c r="N83">
        <f>(Table2[[#This Row],[1W Return vs Nifty]]-AVERAGE(Table2[1W Return vs Nifty]))/_xlfn.STDEV.P(Table2[1W Return vs Nifty])</f>
        <v>3.4446527834238977E-3</v>
      </c>
      <c r="O83">
        <v>202.72</v>
      </c>
      <c r="P83">
        <v>193.50217803485501</v>
      </c>
      <c r="Q83">
        <v>158.13153497587899</v>
      </c>
      <c r="R83">
        <v>43.516144604360697</v>
      </c>
      <c r="S83" s="1">
        <f>(Table2[[#This Row],[Close Price]]-Table2[[#This Row],[20D EMA]])/Table2[[#This Row],[20D EMA]]</f>
        <v>-1.2677584846093101E-2</v>
      </c>
      <c r="T83" s="1">
        <f>(Table2[[#This Row],[Close Price]]-Table2[[#This Row],[50D EMA]])/Table2[[#This Row],[50D EMA]]</f>
        <v>3.4355282367661749E-2</v>
      </c>
      <c r="U83" s="1">
        <f>(Table2[[#This Row],[Close Price]]-Table2[[#This Row],[200D EMA]])/Table2[[#This Row],[200D EMA]]</f>
        <v>0.26571844148942469</v>
      </c>
      <c r="V83">
        <v>1.2235801475510699</v>
      </c>
      <c r="W83">
        <v>195.55</v>
      </c>
      <c r="X83">
        <v>205.4</v>
      </c>
      <c r="Y83">
        <v>195.55</v>
      </c>
      <c r="Z83">
        <v>214.5</v>
      </c>
      <c r="AA83">
        <v>193.66</v>
      </c>
      <c r="AB83">
        <v>223.95</v>
      </c>
      <c r="AC83" s="1">
        <f>(Table2[[#This Row],[Close Price]]/Table2[[#This Row],[Day Low]])-1</f>
        <v>2.3523395551009907E-2</v>
      </c>
      <c r="AD83" s="1">
        <f>(Table2[[#This Row],[Day High]]/Table2[[#This Row],[Close Price]])-1</f>
        <v>2.6230327254558983E-2</v>
      </c>
      <c r="AE83" s="1">
        <f>(Table2[[#This Row],[Close Price]]/Table2[[#This Row],[Current Week Low]])-1</f>
        <v>2.3523395551009907E-2</v>
      </c>
      <c r="AF83" s="1">
        <f>(Table2[[#This Row],[Current Week High]]/Table2[[#This Row],[Close Price]])-1</f>
        <v>7.1696227829128212E-2</v>
      </c>
      <c r="AG83" s="1">
        <f>(Table2[[#This Row],[Close Price]]/Table2[[#This Row],[Current Month Low]])-1</f>
        <v>3.3512341216565211E-2</v>
      </c>
      <c r="AH83" s="1">
        <f>(Table2[[#This Row],[Current Month High]]/Table2[[#This Row],[Close Price]])-1</f>
        <v>0.11891081688733451</v>
      </c>
      <c r="AI83">
        <v>12.1159130652011</v>
      </c>
      <c r="AJ83">
        <v>251.14035087719299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0.12</v>
      </c>
      <c r="AM83" t="s">
        <v>3108</v>
      </c>
      <c r="AN83">
        <v>-4.72</v>
      </c>
      <c r="AO83" t="s">
        <v>3107</v>
      </c>
      <c r="AP83">
        <v>0.19043083191582399</v>
      </c>
      <c r="AQ83">
        <f>(Table2[[#This Row],[Sharpe Ratio]]-AVERAGE(Table2[Sharpe Ratio]))/_xlfn.STDEV.P(Table2[Sharpe Ratio])</f>
        <v>1.4443775905369842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4.3527260502351925</v>
      </c>
      <c r="AS83">
        <f>_xlfn.RANK.AVG(Table2[[#This Row],[1Y Return vs Nifty Z-Score]],Table2[1Y Return vs Nifty Z-Score])</f>
        <v>17</v>
      </c>
      <c r="AT83">
        <f>_xlfn.RANK.AVG(Table2[[#This Row],[6M Return vs Nifty Z-Score]],Table2[6M Return vs Nifty Z-Score])</f>
        <v>329</v>
      </c>
      <c r="AU83">
        <f>_xlfn.RANK.AVG(Table2[[#This Row],[Sharpe Ratio Z-Score]],Table2[Sharpe Ratio Z-Score])</f>
        <v>57</v>
      </c>
      <c r="AV83">
        <f>(Table2[[#This Row],[Rank 1Y]]+Table2[[#This Row],[Rank 6M]]+Table2[[#This Row],[Rank Sharpe]])/3</f>
        <v>134.33333333333334</v>
      </c>
    </row>
    <row r="84" spans="1:48" x14ac:dyDescent="0.3">
      <c r="A84" t="s">
        <v>534</v>
      </c>
      <c r="B84" t="s">
        <v>535</v>
      </c>
      <c r="C84" t="s">
        <v>3063</v>
      </c>
      <c r="D84" t="s">
        <v>536</v>
      </c>
      <c r="E84">
        <v>37326.665780119998</v>
      </c>
      <c r="F84">
        <v>1026.8</v>
      </c>
      <c r="G84">
        <v>75.749450895180203</v>
      </c>
      <c r="H84">
        <f>(Table2[[#This Row],[1Y Return vs Nifty]]-AVERAGE(Table2[1Y Return vs Nifty]))/_xlfn.STDEV.P(Table2[1Y Return vs Nifty])</f>
        <v>0.66850507094603873</v>
      </c>
      <c r="I84">
        <v>9.0978172459562003</v>
      </c>
      <c r="J84">
        <f>(Table2[[#This Row],[1M Return vs Nifty]]-AVERAGE(Table2[1M Return vs Nifty]))/_xlfn.STDEV.P(Table2[1M Return vs Nifty])</f>
        <v>0.92017850289532466</v>
      </c>
      <c r="K84">
        <v>34.510928648013298</v>
      </c>
      <c r="L84">
        <f>(Table2[[#This Row],[6M Return vs Nifty]]-AVERAGE(Table2[6M Return vs Nifty]))/_xlfn.STDEV.P(Table2[6M Return vs Nifty])</f>
        <v>0.94166804649130553</v>
      </c>
      <c r="M84">
        <v>1.3587159156383399</v>
      </c>
      <c r="N84">
        <f>(Table2[[#This Row],[1W Return vs Nifty]]-AVERAGE(Table2[1W Return vs Nifty]))/_xlfn.STDEV.P(Table2[1W Return vs Nifty])</f>
        <v>0.15244122907375826</v>
      </c>
      <c r="O84">
        <v>1017.53</v>
      </c>
      <c r="P84">
        <v>955.53775262334796</v>
      </c>
      <c r="Q84">
        <v>773.086766346795</v>
      </c>
      <c r="R84">
        <v>50.347096751513497</v>
      </c>
      <c r="S84" s="1">
        <f>(Table2[[#This Row],[Close Price]]-Table2[[#This Row],[20D EMA]])/Table2[[#This Row],[20D EMA]]</f>
        <v>9.1102965023144109E-3</v>
      </c>
      <c r="T84" s="1">
        <f>(Table2[[#This Row],[Close Price]]-Table2[[#This Row],[50D EMA]])/Table2[[#This Row],[50D EMA]]</f>
        <v>7.4578159974326014E-2</v>
      </c>
      <c r="U84" s="1">
        <f>(Table2[[#This Row],[Close Price]]-Table2[[#This Row],[200D EMA]])/Table2[[#This Row],[200D EMA]]</f>
        <v>0.32818209377987601</v>
      </c>
      <c r="V84">
        <v>1.2074405908603001</v>
      </c>
      <c r="W84">
        <v>1000</v>
      </c>
      <c r="X84">
        <v>1034.8499999999999</v>
      </c>
      <c r="Y84">
        <v>996</v>
      </c>
      <c r="Z84">
        <v>1060</v>
      </c>
      <c r="AA84">
        <v>982.4</v>
      </c>
      <c r="AB84">
        <v>1215</v>
      </c>
      <c r="AC84" s="1">
        <f>(Table2[[#This Row],[Close Price]]/Table2[[#This Row],[Day Low]])-1</f>
        <v>2.6799999999999935E-2</v>
      </c>
      <c r="AD84" s="1">
        <f>(Table2[[#This Row],[Day High]]/Table2[[#This Row],[Close Price]])-1</f>
        <v>7.8398909232566538E-3</v>
      </c>
      <c r="AE84" s="1">
        <f>(Table2[[#This Row],[Close Price]]/Table2[[#This Row],[Current Week Low]])-1</f>
        <v>3.0923694779116495E-2</v>
      </c>
      <c r="AF84" s="1">
        <f>(Table2[[#This Row],[Current Week High]]/Table2[[#This Row],[Close Price]])-1</f>
        <v>3.2333463186599243E-2</v>
      </c>
      <c r="AG84" s="1">
        <f>(Table2[[#This Row],[Close Price]]/Table2[[#This Row],[Current Month Low]])-1</f>
        <v>4.5195439739413645E-2</v>
      </c>
      <c r="AH84" s="1">
        <f>(Table2[[#This Row],[Current Month High]]/Table2[[#This Row],[Close Price]])-1</f>
        <v>0.18328788469030011</v>
      </c>
      <c r="AI84">
        <v>18.328788469029998</v>
      </c>
      <c r="AJ84">
        <v>116.168421052631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0.22</v>
      </c>
      <c r="AM84" t="s">
        <v>3108</v>
      </c>
      <c r="AN84">
        <v>-3.87</v>
      </c>
      <c r="AO84" t="s">
        <v>3107</v>
      </c>
      <c r="AP84">
        <v>0.13040395463214499</v>
      </c>
      <c r="AQ84">
        <f>(Table2[[#This Row],[Sharpe Ratio]]-AVERAGE(Table2[Sharpe Ratio]))/_xlfn.STDEV.P(Table2[Sharpe Ratio])</f>
        <v>0.76067485137057489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3.4434677007770018</v>
      </c>
      <c r="AS84">
        <f>_xlfn.RANK.AVG(Table2[[#This Row],[1Y Return vs Nifty Z-Score]],Table2[1Y Return vs Nifty Z-Score])</f>
        <v>130</v>
      </c>
      <c r="AT84">
        <f>_xlfn.RANK.AVG(Table2[[#This Row],[6M Return vs Nifty Z-Score]],Table2[6M Return vs Nifty Z-Score])</f>
        <v>113</v>
      </c>
      <c r="AU84">
        <f>_xlfn.RANK.AVG(Table2[[#This Row],[Sharpe Ratio Z-Score]],Table2[Sharpe Ratio Z-Score])</f>
        <v>160</v>
      </c>
      <c r="AV84">
        <f>(Table2[[#This Row],[Rank 1Y]]+Table2[[#This Row],[Rank 6M]]+Table2[[#This Row],[Rank Sharpe]])/3</f>
        <v>134.33333333333334</v>
      </c>
    </row>
    <row r="85" spans="1:48" x14ac:dyDescent="0.3">
      <c r="A85" t="s">
        <v>708</v>
      </c>
      <c r="B85" t="s">
        <v>709</v>
      </c>
      <c r="C85" t="s">
        <v>3080</v>
      </c>
      <c r="D85" t="s">
        <v>710</v>
      </c>
      <c r="E85">
        <v>23259.890136000002</v>
      </c>
      <c r="F85">
        <v>2106.0500000000002</v>
      </c>
      <c r="G85">
        <v>84.6402946367933</v>
      </c>
      <c r="H85">
        <f>(Table2[[#This Row],[1Y Return vs Nifty]]-AVERAGE(Table2[1Y Return vs Nifty]))/_xlfn.STDEV.P(Table2[1Y Return vs Nifty])</f>
        <v>0.80535703328994601</v>
      </c>
      <c r="I85">
        <v>4.0018049299339102</v>
      </c>
      <c r="J85">
        <f>(Table2[[#This Row],[1M Return vs Nifty]]-AVERAGE(Table2[1M Return vs Nifty]))/_xlfn.STDEV.P(Table2[1M Return vs Nifty])</f>
        <v>0.43430224457922245</v>
      </c>
      <c r="K85">
        <v>36.764226454577503</v>
      </c>
      <c r="L85">
        <f>(Table2[[#This Row],[6M Return vs Nifty]]-AVERAGE(Table2[6M Return vs Nifty]))/_xlfn.STDEV.P(Table2[6M Return vs Nifty])</f>
        <v>1.0181965164216182</v>
      </c>
      <c r="M85">
        <v>1.5961059972242599</v>
      </c>
      <c r="N85">
        <f>(Table2[[#This Row],[1W Return vs Nifty]]-AVERAGE(Table2[1W Return vs Nifty]))/_xlfn.STDEV.P(Table2[1W Return vs Nifty])</f>
        <v>0.19582864424142227</v>
      </c>
      <c r="O85">
        <v>2212.02</v>
      </c>
      <c r="P85">
        <v>2182.0849071594998</v>
      </c>
      <c r="Q85">
        <v>1771.2915063503101</v>
      </c>
      <c r="R85">
        <v>29.419718751342501</v>
      </c>
      <c r="S85" s="1">
        <f>(Table2[[#This Row],[Close Price]]-Table2[[#This Row],[20D EMA]])/Table2[[#This Row],[20D EMA]]</f>
        <v>-4.7906438458965021E-2</v>
      </c>
      <c r="T85" s="1">
        <f>(Table2[[#This Row],[Close Price]]-Table2[[#This Row],[50D EMA]])/Table2[[#This Row],[50D EMA]]</f>
        <v>-3.4845072668816125E-2</v>
      </c>
      <c r="U85" s="1">
        <f>(Table2[[#This Row],[Close Price]]-Table2[[#This Row],[200D EMA]])/Table2[[#This Row],[200D EMA]]</f>
        <v>0.18899119227385069</v>
      </c>
      <c r="V85">
        <v>0.39606483195006498</v>
      </c>
      <c r="W85">
        <v>2090</v>
      </c>
      <c r="X85">
        <v>2215</v>
      </c>
      <c r="Y85">
        <v>2090</v>
      </c>
      <c r="Z85">
        <v>2233.8000000000002</v>
      </c>
      <c r="AA85">
        <v>2090</v>
      </c>
      <c r="AB85">
        <v>2373.8000000000002</v>
      </c>
      <c r="AC85" s="1">
        <f>(Table2[[#This Row],[Close Price]]/Table2[[#This Row],[Day Low]])-1</f>
        <v>7.6794258373207303E-3</v>
      </c>
      <c r="AD85" s="1">
        <f>(Table2[[#This Row],[Day High]]/Table2[[#This Row],[Close Price]])-1</f>
        <v>5.1731915196695066E-2</v>
      </c>
      <c r="AE85" s="1">
        <f>(Table2[[#This Row],[Close Price]]/Table2[[#This Row],[Current Week Low]])-1</f>
        <v>7.6794258373207303E-3</v>
      </c>
      <c r="AF85" s="1">
        <f>(Table2[[#This Row],[Current Week High]]/Table2[[#This Row],[Close Price]])-1</f>
        <v>6.0658578856152445E-2</v>
      </c>
      <c r="AG85" s="1">
        <f>(Table2[[#This Row],[Close Price]]/Table2[[#This Row],[Current Month Low]])-1</f>
        <v>7.6794258373207303E-3</v>
      </c>
      <c r="AH85" s="1">
        <f>(Table2[[#This Row],[Current Month High]]/Table2[[#This Row],[Close Price]])-1</f>
        <v>0.12713373376700465</v>
      </c>
      <c r="AI85">
        <v>14.9070534887585</v>
      </c>
      <c r="AJ85">
        <v>118.617324959775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-0.11</v>
      </c>
      <c r="AM85" t="s">
        <v>3107</v>
      </c>
      <c r="AN85">
        <v>-9.91</v>
      </c>
      <c r="AO85" t="s">
        <v>3107</v>
      </c>
      <c r="AP85">
        <v>0.116700702871627</v>
      </c>
      <c r="AQ85">
        <f>(Table2[[#This Row],[Sharpe Ratio]]-AVERAGE(Table2[Sharpe Ratio]))/_xlfn.STDEV.P(Table2[Sharpe Ratio])</f>
        <v>0.60459558841180605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3.0582800269440145</v>
      </c>
      <c r="AS85">
        <f>_xlfn.RANK.AVG(Table2[[#This Row],[1Y Return vs Nifty Z-Score]],Table2[1Y Return vs Nifty Z-Score])</f>
        <v>116</v>
      </c>
      <c r="AT85">
        <f>_xlfn.RANK.AVG(Table2[[#This Row],[6M Return vs Nifty Z-Score]],Table2[6M Return vs Nifty Z-Score])</f>
        <v>100</v>
      </c>
      <c r="AU85">
        <f>_xlfn.RANK.AVG(Table2[[#This Row],[Sharpe Ratio Z-Score]],Table2[Sharpe Ratio Z-Score])</f>
        <v>195</v>
      </c>
      <c r="AV85">
        <f>(Table2[[#This Row],[Rank 1Y]]+Table2[[#This Row],[Rank 6M]]+Table2[[#This Row],[Rank Sharpe]])/3</f>
        <v>137</v>
      </c>
    </row>
    <row r="86" spans="1:48" x14ac:dyDescent="0.3">
      <c r="A86" t="s">
        <v>175</v>
      </c>
      <c r="B86" t="s">
        <v>176</v>
      </c>
      <c r="C86" t="s">
        <v>3063</v>
      </c>
      <c r="D86" t="s">
        <v>122</v>
      </c>
      <c r="E86">
        <v>148434.83687999999</v>
      </c>
      <c r="F86">
        <v>563.70000000000005</v>
      </c>
      <c r="G86">
        <v>129.51639491535201</v>
      </c>
      <c r="H86">
        <f>(Table2[[#This Row],[1Y Return vs Nifty]]-AVERAGE(Table2[1Y Return vs Nifty]))/_xlfn.STDEV.P(Table2[1Y Return vs Nifty])</f>
        <v>1.4961106404777913</v>
      </c>
      <c r="I86">
        <v>-9.7082314064098991</v>
      </c>
      <c r="J86">
        <f>(Table2[[#This Row],[1M Return vs Nifty]]-AVERAGE(Table2[1M Return vs Nifty]))/_xlfn.STDEV.P(Table2[1M Return vs Nifty])</f>
        <v>-0.87287300213998009</v>
      </c>
      <c r="K86">
        <v>6.4992894180865699</v>
      </c>
      <c r="L86">
        <f>(Table2[[#This Row],[6M Return vs Nifty]]-AVERAGE(Table2[6M Return vs Nifty]))/_xlfn.STDEV.P(Table2[6M Return vs Nifty])</f>
        <v>-9.6877326965679137E-3</v>
      </c>
      <c r="M86">
        <v>-1.2385537927596899</v>
      </c>
      <c r="N86">
        <f>(Table2[[#This Row],[1W Return vs Nifty]]-AVERAGE(Table2[1W Return vs Nifty]))/_xlfn.STDEV.P(Table2[1W Return vs Nifty])</f>
        <v>-0.3222577069046465</v>
      </c>
      <c r="O86">
        <v>591.45000000000005</v>
      </c>
      <c r="P86">
        <v>574.95152657793005</v>
      </c>
      <c r="Q86">
        <v>470.15316883557699</v>
      </c>
      <c r="R86">
        <v>32.625020771437001</v>
      </c>
      <c r="S86" s="1">
        <f>(Table2[[#This Row],[Close Price]]-Table2[[#This Row],[20D EMA]])/Table2[[#This Row],[20D EMA]]</f>
        <v>-4.6918589906162815E-2</v>
      </c>
      <c r="T86" s="1">
        <f>(Table2[[#This Row],[Close Price]]-Table2[[#This Row],[50D EMA]])/Table2[[#This Row],[50D EMA]]</f>
        <v>-1.956952205153412E-2</v>
      </c>
      <c r="U86" s="1">
        <f>(Table2[[#This Row],[Close Price]]-Table2[[#This Row],[200D EMA]])/Table2[[#This Row],[200D EMA]]</f>
        <v>0.19897096811260345</v>
      </c>
      <c r="V86">
        <v>0.54432231094689898</v>
      </c>
      <c r="W86">
        <v>560.04999999999995</v>
      </c>
      <c r="X86">
        <v>572.9</v>
      </c>
      <c r="Y86">
        <v>560.04999999999995</v>
      </c>
      <c r="Z86">
        <v>585.35</v>
      </c>
      <c r="AA86">
        <v>560.04999999999995</v>
      </c>
      <c r="AB86">
        <v>646.95000000000005</v>
      </c>
      <c r="AC86" s="1">
        <f>(Table2[[#This Row],[Close Price]]/Table2[[#This Row],[Day Low]])-1</f>
        <v>6.5172752432820502E-3</v>
      </c>
      <c r="AD86" s="1">
        <f>(Table2[[#This Row],[Day High]]/Table2[[#This Row],[Close Price]])-1</f>
        <v>1.6320737981195599E-2</v>
      </c>
      <c r="AE86" s="1">
        <f>(Table2[[#This Row],[Close Price]]/Table2[[#This Row],[Current Week Low]])-1</f>
        <v>6.5172752432820502E-3</v>
      </c>
      <c r="AF86" s="1">
        <f>(Table2[[#This Row],[Current Week High]]/Table2[[#This Row],[Close Price]])-1</f>
        <v>3.8406954053574527E-2</v>
      </c>
      <c r="AG86" s="1">
        <f>(Table2[[#This Row],[Close Price]]/Table2[[#This Row],[Current Month Low]])-1</f>
        <v>6.5172752432820502E-3</v>
      </c>
      <c r="AH86" s="1">
        <f>(Table2[[#This Row],[Current Month High]]/Table2[[#This Row],[Close Price]])-1</f>
        <v>0.14768493879723255</v>
      </c>
      <c r="AI86">
        <v>16.019159127195302</v>
      </c>
      <c r="AJ86">
        <v>159.35127674258101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-0.05</v>
      </c>
      <c r="AM86" t="s">
        <v>3107</v>
      </c>
      <c r="AN86">
        <v>-12.55</v>
      </c>
      <c r="AO86" t="s">
        <v>3107</v>
      </c>
      <c r="AP86">
        <v>0.19795724908006199</v>
      </c>
      <c r="AQ86">
        <f>(Table2[[#This Row],[Sharpe Ratio]]-AVERAGE(Table2[Sharpe Ratio]))/_xlfn.STDEV.P(Table2[Sharpe Ratio])</f>
        <v>1.5301030565974643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1.8213952553340613</v>
      </c>
      <c r="AS86">
        <f>_xlfn.RANK.AVG(Table2[[#This Row],[1Y Return vs Nifty Z-Score]],Table2[1Y Return vs Nifty Z-Score])</f>
        <v>61</v>
      </c>
      <c r="AT86">
        <f>_xlfn.RANK.AVG(Table2[[#This Row],[6M Return vs Nifty Z-Score]],Table2[6M Return vs Nifty Z-Score])</f>
        <v>310</v>
      </c>
      <c r="AU86">
        <f>_xlfn.RANK.AVG(Table2[[#This Row],[Sharpe Ratio Z-Score]],Table2[Sharpe Ratio Z-Score])</f>
        <v>41</v>
      </c>
      <c r="AV86">
        <f>(Table2[[#This Row],[Rank 1Y]]+Table2[[#This Row],[Rank 6M]]+Table2[[#This Row],[Rank Sharpe]])/3</f>
        <v>137.33333333333334</v>
      </c>
    </row>
    <row r="87" spans="1:48" x14ac:dyDescent="0.3">
      <c r="A87" t="s">
        <v>409</v>
      </c>
      <c r="B87" t="s">
        <v>410</v>
      </c>
      <c r="C87" t="s">
        <v>3069</v>
      </c>
      <c r="D87" t="s">
        <v>101</v>
      </c>
      <c r="E87">
        <v>55854.178822274996</v>
      </c>
      <c r="F87">
        <v>142.13</v>
      </c>
      <c r="G87">
        <v>122.736781028241</v>
      </c>
      <c r="H87">
        <f>(Table2[[#This Row],[1Y Return vs Nifty]]-AVERAGE(Table2[1Y Return vs Nifty]))/_xlfn.STDEV.P(Table2[1Y Return vs Nifty])</f>
        <v>1.3917557005700507</v>
      </c>
      <c r="I87">
        <v>-8.2673568016764207</v>
      </c>
      <c r="J87">
        <f>(Table2[[#This Row],[1M Return vs Nifty]]-AVERAGE(Table2[1M Return vs Nifty]))/_xlfn.STDEV.P(Table2[1M Return vs Nifty])</f>
        <v>-0.73549367135432564</v>
      </c>
      <c r="K87">
        <v>7.3532329989334899</v>
      </c>
      <c r="L87">
        <f>(Table2[[#This Row],[6M Return vs Nifty]]-AVERAGE(Table2[6M Return vs Nifty]))/_xlfn.STDEV.P(Table2[6M Return vs Nifty])</f>
        <v>1.9314645710160894E-2</v>
      </c>
      <c r="M87">
        <v>-0.86147172323909904</v>
      </c>
      <c r="N87">
        <f>(Table2[[#This Row],[1W Return vs Nifty]]-AVERAGE(Table2[1W Return vs Nifty]))/_xlfn.STDEV.P(Table2[1W Return vs Nifty])</f>
        <v>-0.25333900485411326</v>
      </c>
      <c r="O87">
        <v>141.94</v>
      </c>
      <c r="P87">
        <v>139.973602898206</v>
      </c>
      <c r="Q87">
        <v>118.119003231547</v>
      </c>
      <c r="R87">
        <v>51.362288228045898</v>
      </c>
      <c r="S87" s="1">
        <f>(Table2[[#This Row],[Close Price]]-Table2[[#This Row],[20D EMA]])/Table2[[#This Row],[20D EMA]]</f>
        <v>1.338593772016329E-3</v>
      </c>
      <c r="T87" s="1">
        <f>(Table2[[#This Row],[Close Price]]-Table2[[#This Row],[50D EMA]])/Table2[[#This Row],[50D EMA]]</f>
        <v>1.5405741205091443E-2</v>
      </c>
      <c r="U87" s="1">
        <f>(Table2[[#This Row],[Close Price]]-Table2[[#This Row],[200D EMA]])/Table2[[#This Row],[200D EMA]]</f>
        <v>0.20327801718225291</v>
      </c>
      <c r="V87">
        <v>0.74748210684580696</v>
      </c>
      <c r="W87">
        <v>140.78</v>
      </c>
      <c r="X87">
        <v>148.84</v>
      </c>
      <c r="Y87">
        <v>135.66</v>
      </c>
      <c r="Z87">
        <v>148.84</v>
      </c>
      <c r="AA87">
        <v>135</v>
      </c>
      <c r="AB87">
        <v>150</v>
      </c>
      <c r="AC87" s="1">
        <f>(Table2[[#This Row],[Close Price]]/Table2[[#This Row],[Day Low]])-1</f>
        <v>9.5894303168062578E-3</v>
      </c>
      <c r="AD87" s="1">
        <f>(Table2[[#This Row],[Day High]]/Table2[[#This Row],[Close Price]])-1</f>
        <v>4.7210300429184615E-2</v>
      </c>
      <c r="AE87" s="1">
        <f>(Table2[[#This Row],[Close Price]]/Table2[[#This Row],[Current Week Low]])-1</f>
        <v>4.7692761315052401E-2</v>
      </c>
      <c r="AF87" s="1">
        <f>(Table2[[#This Row],[Current Week High]]/Table2[[#This Row],[Close Price]])-1</f>
        <v>4.7210300429184615E-2</v>
      </c>
      <c r="AG87" s="1">
        <f>(Table2[[#This Row],[Close Price]]/Table2[[#This Row],[Current Month Low]])-1</f>
        <v>5.281481481481487E-2</v>
      </c>
      <c r="AH87" s="1">
        <f>(Table2[[#This Row],[Current Month High]]/Table2[[#This Row],[Close Price]])-1</f>
        <v>5.5371842679237337E-2</v>
      </c>
      <c r="AI87">
        <v>19.960599451206601</v>
      </c>
      <c r="AJ87">
        <v>159.361313868613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-0.04</v>
      </c>
      <c r="AM87" t="s">
        <v>3107</v>
      </c>
      <c r="AN87">
        <v>-5.77</v>
      </c>
      <c r="AO87" t="s">
        <v>3107</v>
      </c>
      <c r="AP87">
        <v>0.194690286126141</v>
      </c>
      <c r="AQ87">
        <f>(Table2[[#This Row],[Sharpe Ratio]]-AVERAGE(Table2[Sharpe Ratio]))/_xlfn.STDEV.P(Table2[Sharpe Ratio])</f>
        <v>1.4928925332214917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1.9151302032932647</v>
      </c>
      <c r="AS87">
        <f>_xlfn.RANK.AVG(Table2[[#This Row],[1Y Return vs Nifty Z-Score]],Table2[1Y Return vs Nifty Z-Score])</f>
        <v>68</v>
      </c>
      <c r="AT87">
        <f>_xlfn.RANK.AVG(Table2[[#This Row],[6M Return vs Nifty Z-Score]],Table2[6M Return vs Nifty Z-Score])</f>
        <v>300</v>
      </c>
      <c r="AU87">
        <f>_xlfn.RANK.AVG(Table2[[#This Row],[Sharpe Ratio Z-Score]],Table2[Sharpe Ratio Z-Score])</f>
        <v>47</v>
      </c>
      <c r="AV87">
        <f>(Table2[[#This Row],[Rank 1Y]]+Table2[[#This Row],[Rank 6M]]+Table2[[#This Row],[Rank Sharpe]])/3</f>
        <v>138.33333333333334</v>
      </c>
    </row>
    <row r="88" spans="1:48" x14ac:dyDescent="0.3">
      <c r="A88" t="s">
        <v>1316</v>
      </c>
      <c r="B88" t="s">
        <v>1317</v>
      </c>
      <c r="C88" t="s">
        <v>3077</v>
      </c>
      <c r="D88" t="s">
        <v>388</v>
      </c>
      <c r="E88">
        <v>8297.9896674399897</v>
      </c>
      <c r="F88">
        <v>1820.6</v>
      </c>
      <c r="G88">
        <v>109.523822025831</v>
      </c>
      <c r="H88">
        <f>(Table2[[#This Row],[1Y Return vs Nifty]]-AVERAGE(Table2[1Y Return vs Nifty]))/_xlfn.STDEV.P(Table2[1Y Return vs Nifty])</f>
        <v>1.1883757491953419</v>
      </c>
      <c r="I88">
        <v>8.95653863148517</v>
      </c>
      <c r="J88">
        <f>(Table2[[#This Row],[1M Return vs Nifty]]-AVERAGE(Table2[1M Return vs Nifty]))/_xlfn.STDEV.P(Table2[1M Return vs Nifty])</f>
        <v>0.90670837756547695</v>
      </c>
      <c r="K88">
        <v>63.497164949213698</v>
      </c>
      <c r="L88">
        <f>(Table2[[#This Row],[6M Return vs Nifty]]-AVERAGE(Table2[6M Return vs Nifty]))/_xlfn.STDEV.P(Table2[6M Return vs Nifty])</f>
        <v>1.9261239434025719</v>
      </c>
      <c r="M88">
        <v>-0.64396615782131805</v>
      </c>
      <c r="N88">
        <f>(Table2[[#This Row],[1W Return vs Nifty]]-AVERAGE(Table2[1W Return vs Nifty]))/_xlfn.STDEV.P(Table2[1W Return vs Nifty])</f>
        <v>-0.21358585171050484</v>
      </c>
      <c r="O88">
        <v>1761.2</v>
      </c>
      <c r="P88">
        <v>1656.0167727522901</v>
      </c>
      <c r="Q88">
        <v>1307.2254581079501</v>
      </c>
      <c r="R88">
        <v>60.867838768952097</v>
      </c>
      <c r="S88" s="1">
        <f>(Table2[[#This Row],[Close Price]]-Table2[[#This Row],[20D EMA]])/Table2[[#This Row],[20D EMA]]</f>
        <v>3.3727004315239534E-2</v>
      </c>
      <c r="T88" s="1">
        <f>(Table2[[#This Row],[Close Price]]-Table2[[#This Row],[50D EMA]])/Table2[[#This Row],[50D EMA]]</f>
        <v>9.9385000173744298E-2</v>
      </c>
      <c r="U88" s="1">
        <f>(Table2[[#This Row],[Close Price]]-Table2[[#This Row],[200D EMA]])/Table2[[#This Row],[200D EMA]]</f>
        <v>0.3927207343675031</v>
      </c>
      <c r="V88">
        <v>1.7681436458014801</v>
      </c>
      <c r="W88">
        <v>1791</v>
      </c>
      <c r="X88">
        <v>1848.95</v>
      </c>
      <c r="Y88">
        <v>1776.05</v>
      </c>
      <c r="Z88">
        <v>1872.9</v>
      </c>
      <c r="AA88">
        <v>1711.15</v>
      </c>
      <c r="AB88">
        <v>1925.8</v>
      </c>
      <c r="AC88" s="1">
        <f>(Table2[[#This Row],[Close Price]]/Table2[[#This Row],[Day Low]])-1</f>
        <v>1.6527079843662751E-2</v>
      </c>
      <c r="AD88" s="1">
        <f>(Table2[[#This Row],[Day High]]/Table2[[#This Row],[Close Price]])-1</f>
        <v>1.5571789519938539E-2</v>
      </c>
      <c r="AE88" s="1">
        <f>(Table2[[#This Row],[Close Price]]/Table2[[#This Row],[Current Week Low]])-1</f>
        <v>2.5083753272711951E-2</v>
      </c>
      <c r="AF88" s="1">
        <f>(Table2[[#This Row],[Current Week High]]/Table2[[#This Row],[Close Price]])-1</f>
        <v>2.8726793364824976E-2</v>
      </c>
      <c r="AG88" s="1">
        <f>(Table2[[#This Row],[Close Price]]/Table2[[#This Row],[Current Month Low]])-1</f>
        <v>6.3962832013558124E-2</v>
      </c>
      <c r="AH88" s="1">
        <f>(Table2[[#This Row],[Current Month High]]/Table2[[#This Row],[Close Price]])-1</f>
        <v>5.7783148412611229E-2</v>
      </c>
      <c r="AI88">
        <v>5.7783148412611203</v>
      </c>
      <c r="AJ88">
        <v>142.74666666666599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0.44</v>
      </c>
      <c r="AM88" t="s">
        <v>3108</v>
      </c>
      <c r="AN88">
        <v>6.62</v>
      </c>
      <c r="AO88" t="s">
        <v>3108</v>
      </c>
      <c r="AP88">
        <v>7.7111647395623997E-2</v>
      </c>
      <c r="AQ88">
        <f>(Table2[[#This Row],[Sharpe Ratio]]-AVERAGE(Table2[Sharpe Ratio]))/_xlfn.STDEV.P(Table2[Sharpe Ratio])</f>
        <v>0.1536784843612575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3.9613007028141434</v>
      </c>
      <c r="AS88">
        <f>_xlfn.RANK.AVG(Table2[[#This Row],[1Y Return vs Nifty Z-Score]],Table2[1Y Return vs Nifty Z-Score])</f>
        <v>84</v>
      </c>
      <c r="AT88">
        <f>_xlfn.RANK.AVG(Table2[[#This Row],[6M Return vs Nifty Z-Score]],Table2[6M Return vs Nifty Z-Score])</f>
        <v>34</v>
      </c>
      <c r="AU88">
        <f>_xlfn.RANK.AVG(Table2[[#This Row],[Sharpe Ratio Z-Score]],Table2[Sharpe Ratio Z-Score])</f>
        <v>300</v>
      </c>
      <c r="AV88">
        <f>(Table2[[#This Row],[Rank 1Y]]+Table2[[#This Row],[Rank 6M]]+Table2[[#This Row],[Rank Sharpe]])/3</f>
        <v>139.33333333333334</v>
      </c>
    </row>
    <row r="89" spans="1:48" x14ac:dyDescent="0.3">
      <c r="A89" t="s">
        <v>120</v>
      </c>
      <c r="B89" t="s">
        <v>121</v>
      </c>
      <c r="C89" t="s">
        <v>3063</v>
      </c>
      <c r="D89" t="s">
        <v>122</v>
      </c>
      <c r="E89">
        <v>234004.66843600001</v>
      </c>
      <c r="F89">
        <v>179.06</v>
      </c>
      <c r="G89">
        <v>227.90265363527701</v>
      </c>
      <c r="H89">
        <f>(Table2[[#This Row],[1Y Return vs Nifty]]-AVERAGE(Table2[1Y Return vs Nifty]))/_xlfn.STDEV.P(Table2[1Y Return vs Nifty])</f>
        <v>3.0105172552828576</v>
      </c>
      <c r="I89">
        <v>-16.3054921334972</v>
      </c>
      <c r="J89">
        <f>(Table2[[#This Row],[1M Return vs Nifty]]-AVERAGE(Table2[1M Return vs Nifty]))/_xlfn.STDEV.P(Table2[1M Return vs Nifty])</f>
        <v>-1.5018848958386539</v>
      </c>
      <c r="K89">
        <v>5.4986095714746002</v>
      </c>
      <c r="L89">
        <f>(Table2[[#This Row],[6M Return vs Nifty]]-AVERAGE(Table2[6M Return vs Nifty]))/_xlfn.STDEV.P(Table2[6M Return vs Nifty])</f>
        <v>-4.3673696437456153E-2</v>
      </c>
      <c r="M89">
        <v>0.17248195584769499</v>
      </c>
      <c r="N89">
        <f>(Table2[[#This Row],[1W Return vs Nifty]]-AVERAGE(Table2[1W Return vs Nifty]))/_xlfn.STDEV.P(Table2[1W Return vs Nifty])</f>
        <v>-6.4364902655004677E-2</v>
      </c>
      <c r="O89">
        <v>186.25</v>
      </c>
      <c r="P89">
        <v>183.41439418734299</v>
      </c>
      <c r="Q89">
        <v>145.661681899879</v>
      </c>
      <c r="R89">
        <v>38.354568078777</v>
      </c>
      <c r="S89" s="1">
        <f>(Table2[[#This Row],[Close Price]]-Table2[[#This Row],[20D EMA]])/Table2[[#This Row],[20D EMA]]</f>
        <v>-3.8604026845637573E-2</v>
      </c>
      <c r="T89" s="1">
        <f>(Table2[[#This Row],[Close Price]]-Table2[[#This Row],[50D EMA]])/Table2[[#This Row],[50D EMA]]</f>
        <v>-2.3740744049212018E-2</v>
      </c>
      <c r="U89" s="1">
        <f>(Table2[[#This Row],[Close Price]]-Table2[[#This Row],[200D EMA]])/Table2[[#This Row],[200D EMA]]</f>
        <v>0.22928691790801536</v>
      </c>
      <c r="V89">
        <v>0.55027517121456904</v>
      </c>
      <c r="W89">
        <v>176.7</v>
      </c>
      <c r="X89">
        <v>183.3</v>
      </c>
      <c r="Y89">
        <v>176.7</v>
      </c>
      <c r="Z89">
        <v>189.45</v>
      </c>
      <c r="AA89">
        <v>175.13</v>
      </c>
      <c r="AB89">
        <v>195.65</v>
      </c>
      <c r="AC89" s="1">
        <f>(Table2[[#This Row],[Close Price]]/Table2[[#This Row],[Day Low]])-1</f>
        <v>1.3355970571590436E-2</v>
      </c>
      <c r="AD89" s="1">
        <f>(Table2[[#This Row],[Day High]]/Table2[[#This Row],[Close Price]])-1</f>
        <v>2.3679213671395027E-2</v>
      </c>
      <c r="AE89" s="1">
        <f>(Table2[[#This Row],[Close Price]]/Table2[[#This Row],[Current Week Low]])-1</f>
        <v>1.3355970571590436E-2</v>
      </c>
      <c r="AF89" s="1">
        <f>(Table2[[#This Row],[Current Week High]]/Table2[[#This Row],[Close Price]])-1</f>
        <v>5.8025242935328958E-2</v>
      </c>
      <c r="AG89" s="1">
        <f>(Table2[[#This Row],[Close Price]]/Table2[[#This Row],[Current Month Low]])-1</f>
        <v>2.244047279164052E-2</v>
      </c>
      <c r="AH89" s="1">
        <f>(Table2[[#This Row],[Current Month High]]/Table2[[#This Row],[Close Price]])-1</f>
        <v>9.2650508209538796E-2</v>
      </c>
      <c r="AI89">
        <v>27.8900927063554</v>
      </c>
      <c r="AJ89">
        <v>299.24191750278698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-0.06</v>
      </c>
      <c r="AM89" t="s">
        <v>3107</v>
      </c>
      <c r="AN89">
        <v>-8.3000000000000007</v>
      </c>
      <c r="AO89" t="s">
        <v>3107</v>
      </c>
      <c r="AP89">
        <v>0.17548285856954901</v>
      </c>
      <c r="AQ89">
        <f>(Table2[[#This Row],[Sharpe Ratio]]-AVERAGE(Table2[Sharpe Ratio]))/_xlfn.STDEV.P(Table2[Sharpe Ratio])</f>
        <v>1.2741210190758958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2.6747147794276387</v>
      </c>
      <c r="AS89">
        <f>_xlfn.RANK.AVG(Table2[[#This Row],[1Y Return vs Nifty Z-Score]],Table2[1Y Return vs Nifty Z-Score])</f>
        <v>13</v>
      </c>
      <c r="AT89">
        <f>_xlfn.RANK.AVG(Table2[[#This Row],[6M Return vs Nifty Z-Score]],Table2[6M Return vs Nifty Z-Score])</f>
        <v>324</v>
      </c>
      <c r="AU89">
        <f>_xlfn.RANK.AVG(Table2[[#This Row],[Sharpe Ratio Z-Score]],Table2[Sharpe Ratio Z-Score])</f>
        <v>82</v>
      </c>
      <c r="AV89">
        <f>(Table2[[#This Row],[Rank 1Y]]+Table2[[#This Row],[Rank 6M]]+Table2[[#This Row],[Rank Sharpe]])/3</f>
        <v>139.66666666666666</v>
      </c>
    </row>
    <row r="90" spans="1:48" x14ac:dyDescent="0.3">
      <c r="A90" t="s">
        <v>105</v>
      </c>
      <c r="B90" t="s">
        <v>106</v>
      </c>
      <c r="C90" t="s">
        <v>3069</v>
      </c>
      <c r="D90" t="s">
        <v>63</v>
      </c>
      <c r="E90">
        <v>259976.96931810401</v>
      </c>
      <c r="F90">
        <v>674.05</v>
      </c>
      <c r="G90">
        <v>111.368367743256</v>
      </c>
      <c r="H90">
        <f>(Table2[[#This Row],[1Y Return vs Nifty]]-AVERAGE(Table2[1Y Return vs Nifty]))/_xlfn.STDEV.P(Table2[1Y Return vs Nifty])</f>
        <v>1.2167678465483951</v>
      </c>
      <c r="I90">
        <v>-1.86709947002017</v>
      </c>
      <c r="J90">
        <f>(Table2[[#This Row],[1M Return vs Nifty]]-AVERAGE(Table2[1M Return vs Nifty]))/_xlfn.STDEV.P(Table2[1M Return vs Nifty])</f>
        <v>-0.12526494902803187</v>
      </c>
      <c r="K90">
        <v>8.9855524745531898</v>
      </c>
      <c r="L90">
        <f>(Table2[[#This Row],[6M Return vs Nifty]]-AVERAGE(Table2[6M Return vs Nifty]))/_xlfn.STDEV.P(Table2[6M Return vs Nifty])</f>
        <v>7.4752906708204697E-2</v>
      </c>
      <c r="M90">
        <v>-1.4824942613737799</v>
      </c>
      <c r="N90">
        <f>(Table2[[#This Row],[1W Return vs Nifty]]-AVERAGE(Table2[1W Return vs Nifty]))/_xlfn.STDEV.P(Table2[1W Return vs Nifty])</f>
        <v>-0.3668423260987021</v>
      </c>
      <c r="O90">
        <v>701.16</v>
      </c>
      <c r="P90">
        <v>699.60409547222196</v>
      </c>
      <c r="Q90">
        <v>591.20716959707795</v>
      </c>
      <c r="R90">
        <v>25.179823774188499</v>
      </c>
      <c r="S90" s="1">
        <f>(Table2[[#This Row],[Close Price]]-Table2[[#This Row],[20D EMA]])/Table2[[#This Row],[20D EMA]]</f>
        <v>-3.8664498830509465E-2</v>
      </c>
      <c r="T90" s="1">
        <f>(Table2[[#This Row],[Close Price]]-Table2[[#This Row],[50D EMA]])/Table2[[#This Row],[50D EMA]]</f>
        <v>-3.6526509260889024E-2</v>
      </c>
      <c r="U90" s="1">
        <f>(Table2[[#This Row],[Close Price]]-Table2[[#This Row],[200D EMA]])/Table2[[#This Row],[200D EMA]]</f>
        <v>0.14012487443171809</v>
      </c>
      <c r="V90">
        <v>1.5179777076638901</v>
      </c>
      <c r="W90">
        <v>671</v>
      </c>
      <c r="X90">
        <v>689.7</v>
      </c>
      <c r="Y90">
        <v>620</v>
      </c>
      <c r="Z90">
        <v>702.5</v>
      </c>
      <c r="AA90">
        <v>620</v>
      </c>
      <c r="AB90">
        <v>752.9</v>
      </c>
      <c r="AC90" s="1">
        <f>(Table2[[#This Row],[Close Price]]/Table2[[#This Row],[Day Low]])-1</f>
        <v>4.5454545454544082E-3</v>
      </c>
      <c r="AD90" s="1">
        <f>(Table2[[#This Row],[Day High]]/Table2[[#This Row],[Close Price]])-1</f>
        <v>2.3217862176396542E-2</v>
      </c>
      <c r="AE90" s="1">
        <f>(Table2[[#This Row],[Close Price]]/Table2[[#This Row],[Current Week Low]])-1</f>
        <v>8.7177419354838692E-2</v>
      </c>
      <c r="AF90" s="1">
        <f>(Table2[[#This Row],[Current Week High]]/Table2[[#This Row],[Close Price]])-1</f>
        <v>4.2207551368592888E-2</v>
      </c>
      <c r="AG90" s="1">
        <f>(Table2[[#This Row],[Close Price]]/Table2[[#This Row],[Current Month Low]])-1</f>
        <v>8.7177419354838692E-2</v>
      </c>
      <c r="AH90" s="1">
        <f>(Table2[[#This Row],[Current Month High]]/Table2[[#This Row],[Close Price]])-1</f>
        <v>0.11697945256286624</v>
      </c>
      <c r="AI90">
        <v>32.905570803352802</v>
      </c>
      <c r="AJ90">
        <v>145.645043731778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-7.0000000000000007E-2</v>
      </c>
      <c r="AM90" t="s">
        <v>3107</v>
      </c>
      <c r="AN90">
        <v>-5.91</v>
      </c>
      <c r="AO90" t="s">
        <v>3107</v>
      </c>
      <c r="AP90">
        <v>0.193849883305204</v>
      </c>
      <c r="AQ90">
        <f>(Table2[[#This Row],[Sharpe Ratio]]-AVERAGE(Table2[Sharpe Ratio]))/_xlfn.STDEV.P(Table2[Sharpe Ratio])</f>
        <v>1.4833203925958451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2.2827338707257114</v>
      </c>
      <c r="AS90">
        <f>_xlfn.RANK.AVG(Table2[[#This Row],[1Y Return vs Nifty Z-Score]],Table2[1Y Return vs Nifty Z-Score])</f>
        <v>81</v>
      </c>
      <c r="AT90">
        <f>_xlfn.RANK.AVG(Table2[[#This Row],[6M Return vs Nifty Z-Score]],Table2[6M Return vs Nifty Z-Score])</f>
        <v>289</v>
      </c>
      <c r="AU90">
        <f>_xlfn.RANK.AVG(Table2[[#This Row],[Sharpe Ratio Z-Score]],Table2[Sharpe Ratio Z-Score])</f>
        <v>49</v>
      </c>
      <c r="AV90">
        <f>(Table2[[#This Row],[Rank 1Y]]+Table2[[#This Row],[Rank 6M]]+Table2[[#This Row],[Rank Sharpe]])/3</f>
        <v>139.66666666666666</v>
      </c>
    </row>
    <row r="91" spans="1:48" x14ac:dyDescent="0.3">
      <c r="A91" t="s">
        <v>629</v>
      </c>
      <c r="B91" t="s">
        <v>630</v>
      </c>
      <c r="C91" t="s">
        <v>3077</v>
      </c>
      <c r="D91" t="s">
        <v>166</v>
      </c>
      <c r="E91">
        <v>28826.937670800002</v>
      </c>
      <c r="F91">
        <v>6659.7</v>
      </c>
      <c r="G91">
        <v>142.77103182940999</v>
      </c>
      <c r="H91">
        <f>(Table2[[#This Row],[1Y Return vs Nifty]]-AVERAGE(Table2[1Y Return vs Nifty]))/_xlfn.STDEV.P(Table2[1Y Return vs Nifty])</f>
        <v>1.7001321174670743</v>
      </c>
      <c r="I91">
        <v>25.099284960123999</v>
      </c>
      <c r="J91">
        <f>(Table2[[#This Row],[1M Return vs Nifty]]-AVERAGE(Table2[1M Return vs Nifty]))/_xlfn.STDEV.P(Table2[1M Return vs Nifty])</f>
        <v>2.4458289092103467</v>
      </c>
      <c r="K91">
        <v>88.623523622799596</v>
      </c>
      <c r="L91">
        <f>(Table2[[#This Row],[6M Return vs Nifty]]-AVERAGE(Table2[6M Return vs Nifty]))/_xlfn.STDEV.P(Table2[6M Return vs Nifty])</f>
        <v>2.7794873020354696</v>
      </c>
      <c r="M91">
        <v>19.563171642684001</v>
      </c>
      <c r="N91">
        <f>(Table2[[#This Row],[1W Return vs Nifty]]-AVERAGE(Table2[1W Return vs Nifty]))/_xlfn.STDEV.P(Table2[1W Return vs Nifty])</f>
        <v>3.4796412251899214</v>
      </c>
      <c r="O91">
        <v>6363.84</v>
      </c>
      <c r="P91">
        <v>5679.843555204</v>
      </c>
      <c r="Q91">
        <v>4235.9943055859003</v>
      </c>
      <c r="R91">
        <v>52.6554710953856</v>
      </c>
      <c r="S91" s="1">
        <f>(Table2[[#This Row],[Close Price]]-Table2[[#This Row],[20D EMA]])/Table2[[#This Row],[20D EMA]]</f>
        <v>4.6490798008749383E-2</v>
      </c>
      <c r="T91" s="1">
        <f>(Table2[[#This Row],[Close Price]]-Table2[[#This Row],[50D EMA]])/Table2[[#This Row],[50D EMA]]</f>
        <v>0.17251468905305206</v>
      </c>
      <c r="U91" s="1">
        <f>(Table2[[#This Row],[Close Price]]-Table2[[#This Row],[200D EMA]])/Table2[[#This Row],[200D EMA]]</f>
        <v>0.57216925226221838</v>
      </c>
      <c r="V91">
        <v>2.1993516992013098</v>
      </c>
      <c r="W91">
        <v>6623.15</v>
      </c>
      <c r="X91">
        <v>7004.9</v>
      </c>
      <c r="Y91">
        <v>6623.15</v>
      </c>
      <c r="Z91">
        <v>7388.2</v>
      </c>
      <c r="AA91">
        <v>5670</v>
      </c>
      <c r="AB91">
        <v>7949.9</v>
      </c>
      <c r="AC91" s="1">
        <f>(Table2[[#This Row],[Close Price]]/Table2[[#This Row],[Day Low]])-1</f>
        <v>5.5185221533560203E-3</v>
      </c>
      <c r="AD91" s="1">
        <f>(Table2[[#This Row],[Day High]]/Table2[[#This Row],[Close Price]])-1</f>
        <v>5.1834166704205931E-2</v>
      </c>
      <c r="AE91" s="1">
        <f>(Table2[[#This Row],[Close Price]]/Table2[[#This Row],[Current Week Low]])-1</f>
        <v>5.5185221533560203E-3</v>
      </c>
      <c r="AF91" s="1">
        <f>(Table2[[#This Row],[Current Week High]]/Table2[[#This Row],[Close Price]])-1</f>
        <v>0.10938931183086331</v>
      </c>
      <c r="AG91" s="1">
        <f>(Table2[[#This Row],[Close Price]]/Table2[[#This Row],[Current Month Low]])-1</f>
        <v>0.17455026455026457</v>
      </c>
      <c r="AH91" s="1">
        <f>(Table2[[#This Row],[Current Month High]]/Table2[[#This Row],[Close Price]])-1</f>
        <v>0.19373245041067921</v>
      </c>
      <c r="AI91">
        <v>19.3732450410679</v>
      </c>
      <c r="AJ91">
        <v>174.06172839506101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0.5</v>
      </c>
      <c r="AM91" t="s">
        <v>3108</v>
      </c>
      <c r="AN91">
        <v>11.18</v>
      </c>
      <c r="AO91" t="s">
        <v>3108</v>
      </c>
      <c r="AP91">
        <v>5.8214794368704997E-2</v>
      </c>
      <c r="AQ91">
        <f>(Table2[[#This Row],[Sharpe Ratio]]-AVERAGE(Table2[Sharpe Ratio]))/_xlfn.STDEV.P(Table2[Sharpe Ratio])</f>
        <v>-6.1555603446978586E-2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10.343533950455832</v>
      </c>
      <c r="AS91">
        <f>_xlfn.RANK.AVG(Table2[[#This Row],[1Y Return vs Nifty Z-Score]],Table2[1Y Return vs Nifty Z-Score])</f>
        <v>45</v>
      </c>
      <c r="AT91">
        <f>_xlfn.RANK.AVG(Table2[[#This Row],[6M Return vs Nifty Z-Score]],Table2[6M Return vs Nifty Z-Score])</f>
        <v>12</v>
      </c>
      <c r="AU91">
        <f>_xlfn.RANK.AVG(Table2[[#This Row],[Sharpe Ratio Z-Score]],Table2[Sharpe Ratio Z-Score])</f>
        <v>366</v>
      </c>
      <c r="AV91">
        <f>(Table2[[#This Row],[Rank 1Y]]+Table2[[#This Row],[Rank 6M]]+Table2[[#This Row],[Rank Sharpe]])/3</f>
        <v>141</v>
      </c>
    </row>
    <row r="92" spans="1:48" x14ac:dyDescent="0.3">
      <c r="A92" t="s">
        <v>487</v>
      </c>
      <c r="B92" t="s">
        <v>488</v>
      </c>
      <c r="C92" t="s">
        <v>3068</v>
      </c>
      <c r="D92" t="s">
        <v>489</v>
      </c>
      <c r="E92">
        <v>41327</v>
      </c>
      <c r="F92">
        <v>486.2</v>
      </c>
      <c r="G92">
        <v>59.448564313549902</v>
      </c>
      <c r="H92">
        <f>(Table2[[#This Row],[1Y Return vs Nifty]]-AVERAGE(Table2[1Y Return vs Nifty]))/_xlfn.STDEV.P(Table2[1Y Return vs Nifty])</f>
        <v>0.41759431585083884</v>
      </c>
      <c r="I92">
        <v>-10.9038192617609</v>
      </c>
      <c r="J92">
        <f>(Table2[[#This Row],[1M Return vs Nifty]]-AVERAGE(Table2[1M Return vs Nifty]))/_xlfn.STDEV.P(Table2[1M Return vs Nifty])</f>
        <v>-0.98686561393561778</v>
      </c>
      <c r="K92">
        <v>33.874938462585497</v>
      </c>
      <c r="L92">
        <f>(Table2[[#This Row],[6M Return vs Nifty]]-AVERAGE(Table2[6M Return vs Nifty]))/_xlfn.STDEV.P(Table2[6M Return vs Nifty])</f>
        <v>0.92006799183377286</v>
      </c>
      <c r="M92">
        <v>1.1942921253113401</v>
      </c>
      <c r="N92">
        <f>(Table2[[#This Row],[1W Return vs Nifty]]-AVERAGE(Table2[1W Return vs Nifty]))/_xlfn.STDEV.P(Table2[1W Return vs Nifty])</f>
        <v>0.12238974921959067</v>
      </c>
      <c r="O92">
        <v>513.15</v>
      </c>
      <c r="P92">
        <v>516.96027959963396</v>
      </c>
      <c r="Q92">
        <v>417.886428398899</v>
      </c>
      <c r="R92">
        <v>32.087475732742902</v>
      </c>
      <c r="S92" s="1">
        <f>(Table2[[#This Row],[Close Price]]-Table2[[#This Row],[20D EMA]])/Table2[[#This Row],[20D EMA]]</f>
        <v>-5.2518756698820987E-2</v>
      </c>
      <c r="T92" s="1">
        <f>(Table2[[#This Row],[Close Price]]-Table2[[#This Row],[50D EMA]])/Table2[[#This Row],[50D EMA]]</f>
        <v>-5.9502210930899059E-2</v>
      </c>
      <c r="U92" s="1">
        <f>(Table2[[#This Row],[Close Price]]-Table2[[#This Row],[200D EMA]])/Table2[[#This Row],[200D EMA]]</f>
        <v>0.16347401341278153</v>
      </c>
      <c r="V92">
        <v>0.60526844947774405</v>
      </c>
      <c r="W92">
        <v>485</v>
      </c>
      <c r="X92">
        <v>494.95</v>
      </c>
      <c r="Y92">
        <v>485</v>
      </c>
      <c r="Z92">
        <v>507.45</v>
      </c>
      <c r="AA92">
        <v>479.8</v>
      </c>
      <c r="AB92">
        <v>528.35</v>
      </c>
      <c r="AC92" s="1">
        <f>(Table2[[#This Row],[Close Price]]/Table2[[#This Row],[Day Low]])-1</f>
        <v>2.4742268041237914E-3</v>
      </c>
      <c r="AD92" s="1">
        <f>(Table2[[#This Row],[Day High]]/Table2[[#This Row],[Close Price]])-1</f>
        <v>1.7996709173179859E-2</v>
      </c>
      <c r="AE92" s="1">
        <f>(Table2[[#This Row],[Close Price]]/Table2[[#This Row],[Current Week Low]])-1</f>
        <v>2.4742268041237914E-3</v>
      </c>
      <c r="AF92" s="1">
        <f>(Table2[[#This Row],[Current Week High]]/Table2[[#This Row],[Close Price]])-1</f>
        <v>4.3706293706293753E-2</v>
      </c>
      <c r="AG92" s="1">
        <f>(Table2[[#This Row],[Close Price]]/Table2[[#This Row],[Current Month Low]])-1</f>
        <v>1.3338891204668579E-2</v>
      </c>
      <c r="AH92" s="1">
        <f>(Table2[[#This Row],[Current Month High]]/Table2[[#This Row],[Close Price]])-1</f>
        <v>8.6692719045660338E-2</v>
      </c>
      <c r="AI92">
        <v>27.5915261209378</v>
      </c>
      <c r="AJ92">
        <v>101.158460901944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-0.06</v>
      </c>
      <c r="AM92" t="s">
        <v>3107</v>
      </c>
      <c r="AN92">
        <v>-11.9</v>
      </c>
      <c r="AO92" t="s">
        <v>3107</v>
      </c>
      <c r="AP92">
        <v>0.14634456724735201</v>
      </c>
      <c r="AQ92">
        <f>(Table2[[#This Row],[Sharpe Ratio]]-AVERAGE(Table2[Sharpe Ratio]))/_xlfn.STDEV.P(Table2[Sharpe Ratio])</f>
        <v>0.9422375279946168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184</v>
      </c>
      <c r="AT92">
        <f>_xlfn.RANK.AVG(Table2[[#This Row],[6M Return vs Nifty Z-Score]],Table2[6M Return vs Nifty Z-Score])</f>
        <v>118</v>
      </c>
      <c r="AU92">
        <f>_xlfn.RANK.AVG(Table2[[#This Row],[Sharpe Ratio Z-Score]],Table2[Sharpe Ratio Z-Score])</f>
        <v>126</v>
      </c>
      <c r="AV92">
        <f>(Table2[[#This Row],[Rank 1Y]]+Table2[[#This Row],[Rank 6M]]+Table2[[#This Row],[Rank Sharpe]])/3</f>
        <v>142.66666666666666</v>
      </c>
    </row>
    <row r="93" spans="1:48" x14ac:dyDescent="0.3">
      <c r="A93" t="s">
        <v>540</v>
      </c>
      <c r="B93" t="s">
        <v>541</v>
      </c>
      <c r="C93" t="s">
        <v>3063</v>
      </c>
      <c r="D93" t="s">
        <v>423</v>
      </c>
      <c r="E93">
        <v>35974.862841059999</v>
      </c>
      <c r="F93">
        <v>602.54999999999995</v>
      </c>
      <c r="G93">
        <v>131.167888522661</v>
      </c>
      <c r="H93">
        <f>(Table2[[#This Row],[1Y Return vs Nifty]]-AVERAGE(Table2[1Y Return vs Nifty]))/_xlfn.STDEV.P(Table2[1Y Return vs Nifty])</f>
        <v>1.521531190824529</v>
      </c>
      <c r="I93">
        <v>12.7535116212366</v>
      </c>
      <c r="J93">
        <f>(Table2[[#This Row],[1M Return vs Nifty]]-AVERAGE(Table2[1M Return vs Nifty]))/_xlfn.STDEV.P(Table2[1M Return vs Nifty])</f>
        <v>1.2687285052224171</v>
      </c>
      <c r="K93">
        <v>23.2590256431609</v>
      </c>
      <c r="L93">
        <f>(Table2[[#This Row],[6M Return vs Nifty]]-AVERAGE(Table2[6M Return vs Nifty]))/_xlfn.STDEV.P(Table2[6M Return vs Nifty])</f>
        <v>0.55952108027265901</v>
      </c>
      <c r="M93">
        <v>-3.2291744782707901</v>
      </c>
      <c r="N93">
        <f>(Table2[[#This Row],[1W Return vs Nifty]]-AVERAGE(Table2[1W Return vs Nifty]))/_xlfn.STDEV.P(Table2[1W Return vs Nifty])</f>
        <v>-0.68608034661485018</v>
      </c>
      <c r="O93">
        <v>598.6</v>
      </c>
      <c r="P93">
        <v>587.644416668129</v>
      </c>
      <c r="Q93">
        <v>476.357806443877</v>
      </c>
      <c r="R93">
        <v>50.6064041220707</v>
      </c>
      <c r="S93" s="1">
        <f>(Table2[[#This Row],[Close Price]]-Table2[[#This Row],[20D EMA]])/Table2[[#This Row],[20D EMA]]</f>
        <v>6.5987303708652384E-3</v>
      </c>
      <c r="T93" s="1">
        <f>(Table2[[#This Row],[Close Price]]-Table2[[#This Row],[50D EMA]])/Table2[[#This Row],[50D EMA]]</f>
        <v>2.5364970565676038E-2</v>
      </c>
      <c r="U93" s="1">
        <f>(Table2[[#This Row],[Close Price]]-Table2[[#This Row],[200D EMA]])/Table2[[#This Row],[200D EMA]]</f>
        <v>0.26491051862501708</v>
      </c>
      <c r="V93">
        <v>0.99748271376083597</v>
      </c>
      <c r="W93">
        <v>590.1</v>
      </c>
      <c r="X93">
        <v>608</v>
      </c>
      <c r="Y93">
        <v>578</v>
      </c>
      <c r="Z93">
        <v>609.85</v>
      </c>
      <c r="AA93">
        <v>578</v>
      </c>
      <c r="AB93">
        <v>678</v>
      </c>
      <c r="AC93" s="1">
        <f>(Table2[[#This Row],[Close Price]]/Table2[[#This Row],[Day Low]])-1</f>
        <v>2.1098118962887602E-2</v>
      </c>
      <c r="AD93" s="1">
        <f>(Table2[[#This Row],[Day High]]/Table2[[#This Row],[Close Price]])-1</f>
        <v>9.0448925400381519E-3</v>
      </c>
      <c r="AE93" s="1">
        <f>(Table2[[#This Row],[Close Price]]/Table2[[#This Row],[Current Week Low]])-1</f>
        <v>4.2474048442906476E-2</v>
      </c>
      <c r="AF93" s="1">
        <f>(Table2[[#This Row],[Current Week High]]/Table2[[#This Row],[Close Price]])-1</f>
        <v>1.2115177163720903E-2</v>
      </c>
      <c r="AG93" s="1">
        <f>(Table2[[#This Row],[Close Price]]/Table2[[#This Row],[Current Month Low]])-1</f>
        <v>4.2474048442906476E-2</v>
      </c>
      <c r="AH93" s="1">
        <f>(Table2[[#This Row],[Current Month High]]/Table2[[#This Row],[Close Price]])-1</f>
        <v>0.1252178242469506</v>
      </c>
      <c r="AI93">
        <v>19.824080989129499</v>
      </c>
      <c r="AJ93">
        <v>186.485201473909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0.03</v>
      </c>
      <c r="AM93" t="s">
        <v>3108</v>
      </c>
      <c r="AN93">
        <v>-0.68</v>
      </c>
      <c r="AO93" t="s">
        <v>3107</v>
      </c>
      <c r="AP93">
        <v>0.117977696323604</v>
      </c>
      <c r="AQ93">
        <f>(Table2[[#This Row],[Sharpe Ratio]]-AVERAGE(Table2[Sharpe Ratio]))/_xlfn.STDEV.P(Table2[Sharpe Ratio])</f>
        <v>0.61914047164616404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3.282840901350919</v>
      </c>
      <c r="AS93">
        <f>_xlfn.RANK.AVG(Table2[[#This Row],[1Y Return vs Nifty Z-Score]],Table2[1Y Return vs Nifty Z-Score])</f>
        <v>58</v>
      </c>
      <c r="AT93">
        <f>_xlfn.RANK.AVG(Table2[[#This Row],[6M Return vs Nifty Z-Score]],Table2[6M Return vs Nifty Z-Score])</f>
        <v>179</v>
      </c>
      <c r="AU93">
        <f>_xlfn.RANK.AVG(Table2[[#This Row],[Sharpe Ratio Z-Score]],Table2[Sharpe Ratio Z-Score])</f>
        <v>193</v>
      </c>
      <c r="AV93">
        <f>(Table2[[#This Row],[Rank 1Y]]+Table2[[#This Row],[Rank 6M]]+Table2[[#This Row],[Rank Sharpe]])/3</f>
        <v>143.33333333333334</v>
      </c>
    </row>
    <row r="94" spans="1:48" x14ac:dyDescent="0.3">
      <c r="A94" t="s">
        <v>734</v>
      </c>
      <c r="B94" t="s">
        <v>735</v>
      </c>
      <c r="C94" t="s">
        <v>3063</v>
      </c>
      <c r="D94" t="s">
        <v>564</v>
      </c>
      <c r="E94">
        <v>22293.143657189899</v>
      </c>
      <c r="F94">
        <v>4379.55</v>
      </c>
      <c r="G94">
        <v>151.065152276643</v>
      </c>
      <c r="H94">
        <f>(Table2[[#This Row],[1Y Return vs Nifty]]-AVERAGE(Table2[1Y Return vs Nifty]))/_xlfn.STDEV.P(Table2[1Y Return vs Nifty])</f>
        <v>1.8277990399896182</v>
      </c>
      <c r="I94">
        <v>16.700672901429702</v>
      </c>
      <c r="J94">
        <f>(Table2[[#This Row],[1M Return vs Nifty]]-AVERAGE(Table2[1M Return vs Nifty]))/_xlfn.STDEV.P(Table2[1M Return vs Nifty])</f>
        <v>1.6450682459566763</v>
      </c>
      <c r="K94">
        <v>19.877213016514901</v>
      </c>
      <c r="L94">
        <f>(Table2[[#This Row],[6M Return vs Nifty]]-AVERAGE(Table2[6M Return vs Nifty]))/_xlfn.STDEV.P(Table2[6M Return vs Nifty])</f>
        <v>0.44466500347966181</v>
      </c>
      <c r="M94">
        <v>4.0049403760203699</v>
      </c>
      <c r="N94">
        <f>(Table2[[#This Row],[1W Return vs Nifty]]-AVERAGE(Table2[1W Return vs Nifty]))/_xlfn.STDEV.P(Table2[1W Return vs Nifty])</f>
        <v>0.63608754876158347</v>
      </c>
      <c r="O94">
        <v>4208.4799999999996</v>
      </c>
      <c r="P94">
        <v>4036.8317435936801</v>
      </c>
      <c r="Q94">
        <v>3461.2434565353401</v>
      </c>
      <c r="R94">
        <v>61.437540753121098</v>
      </c>
      <c r="S94" s="1">
        <f>(Table2[[#This Row],[Close Price]]-Table2[[#This Row],[20D EMA]])/Table2[[#This Row],[20D EMA]]</f>
        <v>4.0648880355853095E-2</v>
      </c>
      <c r="T94" s="1">
        <f>(Table2[[#This Row],[Close Price]]-Table2[[#This Row],[50D EMA]])/Table2[[#This Row],[50D EMA]]</f>
        <v>8.4897830322059553E-2</v>
      </c>
      <c r="U94" s="1">
        <f>(Table2[[#This Row],[Close Price]]-Table2[[#This Row],[200D EMA]])/Table2[[#This Row],[200D EMA]]</f>
        <v>0.26531116779166786</v>
      </c>
      <c r="V94">
        <v>1.0634373708146501</v>
      </c>
      <c r="W94">
        <v>4302</v>
      </c>
      <c r="X94">
        <v>4401.7</v>
      </c>
      <c r="Y94">
        <v>4302</v>
      </c>
      <c r="Z94">
        <v>4465</v>
      </c>
      <c r="AA94">
        <v>4130.05</v>
      </c>
      <c r="AB94">
        <v>4465</v>
      </c>
      <c r="AC94" s="1">
        <f>(Table2[[#This Row],[Close Price]]/Table2[[#This Row],[Day Low]])-1</f>
        <v>1.802649930264999E-2</v>
      </c>
      <c r="AD94" s="1">
        <f>(Table2[[#This Row],[Day High]]/Table2[[#This Row],[Close Price]])-1</f>
        <v>5.0575972417257198E-3</v>
      </c>
      <c r="AE94" s="1">
        <f>(Table2[[#This Row],[Close Price]]/Table2[[#This Row],[Current Week Low]])-1</f>
        <v>1.802649930264999E-2</v>
      </c>
      <c r="AF94" s="1">
        <f>(Table2[[#This Row],[Current Week High]]/Table2[[#This Row],[Close Price]])-1</f>
        <v>1.9511136988960009E-2</v>
      </c>
      <c r="AG94" s="1">
        <f>(Table2[[#This Row],[Close Price]]/Table2[[#This Row],[Current Month Low]])-1</f>
        <v>6.0410890909311066E-2</v>
      </c>
      <c r="AH94" s="1">
        <f>(Table2[[#This Row],[Current Month High]]/Table2[[#This Row],[Close Price]])-1</f>
        <v>1.9511136988960009E-2</v>
      </c>
      <c r="AI94">
        <v>1.9511136988960001</v>
      </c>
      <c r="AJ94">
        <v>184.756176853055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0.12</v>
      </c>
      <c r="AM94" t="s">
        <v>3108</v>
      </c>
      <c r="AN94">
        <v>4.21</v>
      </c>
      <c r="AO94" t="s">
        <v>3108</v>
      </c>
      <c r="AP94">
        <v>0.119143780063593</v>
      </c>
      <c r="AQ94">
        <f>(Table2[[#This Row],[Sharpe Ratio]]-AVERAGE(Table2[Sharpe Ratio]))/_xlfn.STDEV.P(Table2[Sharpe Ratio])</f>
        <v>0.63242209953028949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5.1860419377178291</v>
      </c>
      <c r="AS94">
        <f>_xlfn.RANK.AVG(Table2[[#This Row],[1Y Return vs Nifty Z-Score]],Table2[1Y Return vs Nifty Z-Score])</f>
        <v>36</v>
      </c>
      <c r="AT94">
        <f>_xlfn.RANK.AVG(Table2[[#This Row],[6M Return vs Nifty Z-Score]],Table2[6M Return vs Nifty Z-Score])</f>
        <v>203</v>
      </c>
      <c r="AU94">
        <f>_xlfn.RANK.AVG(Table2[[#This Row],[Sharpe Ratio Z-Score]],Table2[Sharpe Ratio Z-Score])</f>
        <v>192</v>
      </c>
      <c r="AV94">
        <f>(Table2[[#This Row],[Rank 1Y]]+Table2[[#This Row],[Rank 6M]]+Table2[[#This Row],[Rank Sharpe]])/3</f>
        <v>143.66666666666666</v>
      </c>
    </row>
    <row r="95" spans="1:48" x14ac:dyDescent="0.3">
      <c r="A95" t="s">
        <v>128</v>
      </c>
      <c r="B95" t="s">
        <v>129</v>
      </c>
      <c r="C95" t="s">
        <v>3071</v>
      </c>
      <c r="D95" t="s">
        <v>130</v>
      </c>
      <c r="E95">
        <v>226382.90808264399</v>
      </c>
      <c r="F95">
        <v>260.14</v>
      </c>
      <c r="G95">
        <v>152.94412914461</v>
      </c>
      <c r="H95">
        <f>(Table2[[#This Row],[1Y Return vs Nifty]]-AVERAGE(Table2[1Y Return vs Nifty]))/_xlfn.STDEV.P(Table2[1Y Return vs Nifty])</f>
        <v>1.8567211174721585</v>
      </c>
      <c r="I95">
        <v>15.2703342526334</v>
      </c>
      <c r="J95">
        <f>(Table2[[#This Row],[1M Return vs Nifty]]-AVERAGE(Table2[1M Return vs Nifty]))/_xlfn.STDEV.P(Table2[1M Return vs Nifty])</f>
        <v>1.5086934596130444</v>
      </c>
      <c r="K95">
        <v>60.315658227037503</v>
      </c>
      <c r="L95">
        <f>(Table2[[#This Row],[6M Return vs Nifty]]-AVERAGE(Table2[6M Return vs Nifty]))/_xlfn.STDEV.P(Table2[6M Return vs Nifty])</f>
        <v>1.8180708308437854</v>
      </c>
      <c r="M95">
        <v>-1.3685149271355801</v>
      </c>
      <c r="N95">
        <f>(Table2[[#This Row],[1W Return vs Nifty]]-AVERAGE(Table2[1W Return vs Nifty]))/_xlfn.STDEV.P(Table2[1W Return vs Nifty])</f>
        <v>-0.34601050085103757</v>
      </c>
      <c r="O95">
        <v>244.17</v>
      </c>
      <c r="P95">
        <v>223.10153250902701</v>
      </c>
      <c r="Q95">
        <v>173.69413804098599</v>
      </c>
      <c r="R95">
        <v>63.180974726237302</v>
      </c>
      <c r="S95" s="1">
        <f>(Table2[[#This Row],[Close Price]]-Table2[[#This Row],[20D EMA]])/Table2[[#This Row],[20D EMA]]</f>
        <v>6.5405250440267029E-2</v>
      </c>
      <c r="T95" s="1">
        <f>(Table2[[#This Row],[Close Price]]-Table2[[#This Row],[50D EMA]])/Table2[[#This Row],[50D EMA]]</f>
        <v>0.1660161948438178</v>
      </c>
      <c r="U95" s="1">
        <f>(Table2[[#This Row],[Close Price]]-Table2[[#This Row],[200D EMA]])/Table2[[#This Row],[200D EMA]]</f>
        <v>0.49769015197631872</v>
      </c>
      <c r="V95">
        <v>1.8959934906348199</v>
      </c>
      <c r="W95">
        <v>255.5</v>
      </c>
      <c r="X95">
        <v>264.5</v>
      </c>
      <c r="Y95">
        <v>255.5</v>
      </c>
      <c r="Z95">
        <v>266.49</v>
      </c>
      <c r="AA95">
        <v>228</v>
      </c>
      <c r="AB95">
        <v>278.7</v>
      </c>
      <c r="AC95" s="1">
        <f>(Table2[[#This Row],[Close Price]]/Table2[[#This Row],[Day Low]])-1</f>
        <v>1.816046966731899E-2</v>
      </c>
      <c r="AD95" s="1">
        <f>(Table2[[#This Row],[Day High]]/Table2[[#This Row],[Close Price]])-1</f>
        <v>1.6760206042899961E-2</v>
      </c>
      <c r="AE95" s="1">
        <f>(Table2[[#This Row],[Close Price]]/Table2[[#This Row],[Current Week Low]])-1</f>
        <v>1.816046966731899E-2</v>
      </c>
      <c r="AF95" s="1">
        <f>(Table2[[#This Row],[Current Week High]]/Table2[[#This Row],[Close Price]])-1</f>
        <v>2.4409933112939264E-2</v>
      </c>
      <c r="AG95" s="1">
        <f>(Table2[[#This Row],[Close Price]]/Table2[[#This Row],[Current Month Low]])-1</f>
        <v>0.14096491228070174</v>
      </c>
      <c r="AH95" s="1">
        <f>(Table2[[#This Row],[Current Month High]]/Table2[[#This Row],[Close Price]])-1</f>
        <v>7.1346198200968658E-2</v>
      </c>
      <c r="AI95">
        <v>7.1346198200968596</v>
      </c>
      <c r="AJ95">
        <v>194.60928652321601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0.21</v>
      </c>
      <c r="AM95" t="s">
        <v>3108</v>
      </c>
      <c r="AN95">
        <v>14.65</v>
      </c>
      <c r="AO95" t="s">
        <v>3108</v>
      </c>
      <c r="AP95">
        <v>6.1117528561294002E-2</v>
      </c>
      <c r="AQ95">
        <f>(Table2[[#This Row],[Sharpe Ratio]]-AVERAGE(Table2[Sharpe Ratio]))/_xlfn.STDEV.P(Table2[Sharpe Ratio])</f>
        <v>-2.8493625074088896E-2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4.8089812820038622</v>
      </c>
      <c r="AS95">
        <f>_xlfn.RANK.AVG(Table2[[#This Row],[1Y Return vs Nifty Z-Score]],Table2[1Y Return vs Nifty Z-Score])</f>
        <v>34</v>
      </c>
      <c r="AT95">
        <f>_xlfn.RANK.AVG(Table2[[#This Row],[6M Return vs Nifty Z-Score]],Table2[6M Return vs Nifty Z-Score])</f>
        <v>41</v>
      </c>
      <c r="AU95">
        <f>_xlfn.RANK.AVG(Table2[[#This Row],[Sharpe Ratio Z-Score]],Table2[Sharpe Ratio Z-Score])</f>
        <v>358</v>
      </c>
      <c r="AV95">
        <f>(Table2[[#This Row],[Rank 1Y]]+Table2[[#This Row],[Rank 6M]]+Table2[[#This Row],[Rank Sharpe]])/3</f>
        <v>144.33333333333334</v>
      </c>
    </row>
    <row r="96" spans="1:48" x14ac:dyDescent="0.3">
      <c r="A96" t="s">
        <v>691</v>
      </c>
      <c r="B96" t="s">
        <v>692</v>
      </c>
      <c r="C96" t="s">
        <v>3066</v>
      </c>
      <c r="D96" t="s">
        <v>46</v>
      </c>
      <c r="E96">
        <v>24646.214966700001</v>
      </c>
      <c r="F96">
        <v>262.05</v>
      </c>
      <c r="G96">
        <v>129.69334559292699</v>
      </c>
      <c r="H96">
        <f>(Table2[[#This Row],[1Y Return vs Nifty]]-AVERAGE(Table2[1Y Return vs Nifty]))/_xlfn.STDEV.P(Table2[1Y Return vs Nifty])</f>
        <v>1.4988343468174807</v>
      </c>
      <c r="I96">
        <v>-20.127681977717199</v>
      </c>
      <c r="J96">
        <f>(Table2[[#This Row],[1M Return vs Nifty]]-AVERAGE(Table2[1M Return vs Nifty]))/_xlfn.STDEV.P(Table2[1M Return vs Nifty])</f>
        <v>-1.8663093094619303</v>
      </c>
      <c r="K96">
        <v>7.14788254989588</v>
      </c>
      <c r="L96">
        <f>(Table2[[#This Row],[6M Return vs Nifty]]-AVERAGE(Table2[6M Return vs Nifty]))/_xlfn.STDEV.P(Table2[6M Return vs Nifty])</f>
        <v>1.234035424341812E-2</v>
      </c>
      <c r="M96">
        <v>-0.107411299712902</v>
      </c>
      <c r="N96">
        <f>(Table2[[#This Row],[1W Return vs Nifty]]-AVERAGE(Table2[1W Return vs Nifty]))/_xlfn.STDEV.P(Table2[1W Return vs Nifty])</f>
        <v>-0.11552055667604855</v>
      </c>
      <c r="O96">
        <v>279.7</v>
      </c>
      <c r="P96">
        <v>279.25859843760497</v>
      </c>
      <c r="Q96">
        <v>229.47308037674301</v>
      </c>
      <c r="R96">
        <v>35.373209071066903</v>
      </c>
      <c r="S96" s="1">
        <f>(Table2[[#This Row],[Close Price]]-Table2[[#This Row],[20D EMA]])/Table2[[#This Row],[20D EMA]]</f>
        <v>-6.3103324991061777E-2</v>
      </c>
      <c r="T96" s="1">
        <f>(Table2[[#This Row],[Close Price]]-Table2[[#This Row],[50D EMA]])/Table2[[#This Row],[50D EMA]]</f>
        <v>-6.1622447917033057E-2</v>
      </c>
      <c r="U96" s="1">
        <f>(Table2[[#This Row],[Close Price]]-Table2[[#This Row],[200D EMA]])/Table2[[#This Row],[200D EMA]]</f>
        <v>0.1419640141221491</v>
      </c>
      <c r="V96">
        <v>0.50078949223134495</v>
      </c>
      <c r="W96">
        <v>259.64999999999998</v>
      </c>
      <c r="X96">
        <v>269.14999999999998</v>
      </c>
      <c r="Y96">
        <v>259.14999999999998</v>
      </c>
      <c r="Z96">
        <v>277</v>
      </c>
      <c r="AA96">
        <v>259.14999999999998</v>
      </c>
      <c r="AB96">
        <v>291</v>
      </c>
      <c r="AC96" s="1">
        <f>(Table2[[#This Row],[Close Price]]/Table2[[#This Row],[Day Low]])-1</f>
        <v>9.2432120161758391E-3</v>
      </c>
      <c r="AD96" s="1">
        <f>(Table2[[#This Row],[Day High]]/Table2[[#This Row],[Close Price]])-1</f>
        <v>2.7094066017935292E-2</v>
      </c>
      <c r="AE96" s="1">
        <f>(Table2[[#This Row],[Close Price]]/Table2[[#This Row],[Current Week Low]])-1</f>
        <v>1.1190430252749461E-2</v>
      </c>
      <c r="AF96" s="1">
        <f>(Table2[[#This Row],[Current Week High]]/Table2[[#This Row],[Close Price]])-1</f>
        <v>5.7050181263117672E-2</v>
      </c>
      <c r="AG96" s="1">
        <f>(Table2[[#This Row],[Close Price]]/Table2[[#This Row],[Current Month Low]])-1</f>
        <v>1.1190430252749461E-2</v>
      </c>
      <c r="AH96" s="1">
        <f>(Table2[[#This Row],[Current Month High]]/Table2[[#This Row],[Close Price]])-1</f>
        <v>0.1104751001717228</v>
      </c>
      <c r="AI96">
        <v>34.172867773325699</v>
      </c>
      <c r="AJ96">
        <v>166.58189216683601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-7.0000000000000007E-2</v>
      </c>
      <c r="AM96" t="s">
        <v>3107</v>
      </c>
      <c r="AN96">
        <v>-12.39</v>
      </c>
      <c r="AO96" t="s">
        <v>3107</v>
      </c>
      <c r="AP96">
        <v>0.179592302290669</v>
      </c>
      <c r="AQ96">
        <f>(Table2[[#This Row],[Sharpe Ratio]]-AVERAGE(Table2[Sharpe Ratio]))/_xlfn.STDEV.P(Table2[Sharpe Ratio])</f>
        <v>1.3209273507679804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0.85027218569090046</v>
      </c>
      <c r="AS96">
        <f>_xlfn.RANK.AVG(Table2[[#This Row],[1Y Return vs Nifty Z-Score]],Table2[1Y Return vs Nifty Z-Score])</f>
        <v>59</v>
      </c>
      <c r="AT96">
        <f>_xlfn.RANK.AVG(Table2[[#This Row],[6M Return vs Nifty Z-Score]],Table2[6M Return vs Nifty Z-Score])</f>
        <v>302</v>
      </c>
      <c r="AU96">
        <f>_xlfn.RANK.AVG(Table2[[#This Row],[Sharpe Ratio Z-Score]],Table2[Sharpe Ratio Z-Score])</f>
        <v>74</v>
      </c>
      <c r="AV96">
        <f>(Table2[[#This Row],[Rank 1Y]]+Table2[[#This Row],[Rank 6M]]+Table2[[#This Row],[Rank Sharpe]])/3</f>
        <v>145</v>
      </c>
    </row>
    <row r="97" spans="1:48" x14ac:dyDescent="0.3">
      <c r="A97" t="s">
        <v>1638</v>
      </c>
      <c r="B97" t="s">
        <v>1639</v>
      </c>
      <c r="C97" t="s">
        <v>3065</v>
      </c>
      <c r="D97" t="s">
        <v>119</v>
      </c>
      <c r="E97">
        <v>5097.2842799999999</v>
      </c>
      <c r="F97">
        <v>549.29999999999995</v>
      </c>
      <c r="G97">
        <v>97.216215841329799</v>
      </c>
      <c r="H97">
        <f>(Table2[[#This Row],[1Y Return vs Nifty]]-AVERAGE(Table2[1Y Return vs Nifty]))/_xlfn.STDEV.P(Table2[1Y Return vs Nifty])</f>
        <v>0.99893140543507164</v>
      </c>
      <c r="I97">
        <v>1.6571732253881499</v>
      </c>
      <c r="J97">
        <f>(Table2[[#This Row],[1M Return vs Nifty]]-AVERAGE(Table2[1M Return vs Nifty]))/_xlfn.STDEV.P(Table2[1M Return vs Nifty])</f>
        <v>0.21075473152627011</v>
      </c>
      <c r="K97">
        <v>61.484518475004002</v>
      </c>
      <c r="L97">
        <f>(Table2[[#This Row],[6M Return vs Nifty]]-AVERAGE(Table2[6M Return vs Nifty]))/_xlfn.STDEV.P(Table2[6M Return vs Nifty])</f>
        <v>1.8577686843980992</v>
      </c>
      <c r="M97">
        <v>9.05017385593931E-2</v>
      </c>
      <c r="N97">
        <f>(Table2[[#This Row],[1W Return vs Nifty]]-AVERAGE(Table2[1W Return vs Nifty]))/_xlfn.STDEV.P(Table2[1W Return vs Nifty])</f>
        <v>-7.9348299177978143E-2</v>
      </c>
      <c r="O97">
        <v>554.16999999999996</v>
      </c>
      <c r="P97">
        <v>531.48042659519103</v>
      </c>
      <c r="Q97">
        <v>401.900253990517</v>
      </c>
      <c r="R97">
        <v>46.769463929882598</v>
      </c>
      <c r="S97" s="1">
        <f>(Table2[[#This Row],[Close Price]]-Table2[[#This Row],[20D EMA]])/Table2[[#This Row],[20D EMA]]</f>
        <v>-8.7879170651605186E-3</v>
      </c>
      <c r="T97" s="1">
        <f>(Table2[[#This Row],[Close Price]]-Table2[[#This Row],[50D EMA]])/Table2[[#This Row],[50D EMA]]</f>
        <v>3.3528183754509985E-2</v>
      </c>
      <c r="U97" s="1">
        <f>(Table2[[#This Row],[Close Price]]-Table2[[#This Row],[200D EMA]])/Table2[[#This Row],[200D EMA]]</f>
        <v>0.36675703621964101</v>
      </c>
      <c r="V97">
        <v>0.21951962842255501</v>
      </c>
      <c r="W97">
        <v>536.1</v>
      </c>
      <c r="X97">
        <v>553.6</v>
      </c>
      <c r="Y97">
        <v>536.1</v>
      </c>
      <c r="Z97">
        <v>555</v>
      </c>
      <c r="AA97">
        <v>526.4</v>
      </c>
      <c r="AB97">
        <v>584</v>
      </c>
      <c r="AC97" s="1">
        <f>(Table2[[#This Row],[Close Price]]/Table2[[#This Row],[Day Low]])-1</f>
        <v>2.462227196418576E-2</v>
      </c>
      <c r="AD97" s="1">
        <f>(Table2[[#This Row],[Day High]]/Table2[[#This Row],[Close Price]])-1</f>
        <v>7.8281449117059143E-3</v>
      </c>
      <c r="AE97" s="1">
        <f>(Table2[[#This Row],[Close Price]]/Table2[[#This Row],[Current Week Low]])-1</f>
        <v>2.462227196418576E-2</v>
      </c>
      <c r="AF97" s="1">
        <f>(Table2[[#This Row],[Current Week High]]/Table2[[#This Row],[Close Price]])-1</f>
        <v>1.0376843255051948E-2</v>
      </c>
      <c r="AG97" s="1">
        <f>(Table2[[#This Row],[Close Price]]/Table2[[#This Row],[Current Month Low]])-1</f>
        <v>4.3503039513677733E-2</v>
      </c>
      <c r="AH97" s="1">
        <f>(Table2[[#This Row],[Current Month High]]/Table2[[#This Row],[Close Price]])-1</f>
        <v>6.3171308938649195E-2</v>
      </c>
      <c r="AI97">
        <v>32.413981430912003</v>
      </c>
      <c r="AJ97">
        <v>162.446249402771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0.36</v>
      </c>
      <c r="AM97" t="s">
        <v>3108</v>
      </c>
      <c r="AN97">
        <v>-2.8</v>
      </c>
      <c r="AO97" t="s">
        <v>3107</v>
      </c>
      <c r="AP97">
        <v>7.6707867249539999E-2</v>
      </c>
      <c r="AQ97">
        <f>(Table2[[#This Row],[Sharpe Ratio]]-AVERAGE(Table2[Sharpe Ratio]))/_xlfn.STDEV.P(Table2[Sharpe Ratio])</f>
        <v>0.14907945132154107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3.1371859735030041</v>
      </c>
      <c r="AS97">
        <f>_xlfn.RANK.AVG(Table2[[#This Row],[1Y Return vs Nifty Z-Score]],Table2[1Y Return vs Nifty Z-Score])</f>
        <v>95</v>
      </c>
      <c r="AT97">
        <f>_xlfn.RANK.AVG(Table2[[#This Row],[6M Return vs Nifty Z-Score]],Table2[6M Return vs Nifty Z-Score])</f>
        <v>38</v>
      </c>
      <c r="AU97">
        <f>_xlfn.RANK.AVG(Table2[[#This Row],[Sharpe Ratio Z-Score]],Table2[Sharpe Ratio Z-Score])</f>
        <v>303</v>
      </c>
      <c r="AV97">
        <f>(Table2[[#This Row],[Rank 1Y]]+Table2[[#This Row],[Rank 6M]]+Table2[[#This Row],[Rank Sharpe]])/3</f>
        <v>145.33333333333334</v>
      </c>
    </row>
    <row r="98" spans="1:48" x14ac:dyDescent="0.3">
      <c r="A98" t="s">
        <v>1104</v>
      </c>
      <c r="B98" t="s">
        <v>1105</v>
      </c>
      <c r="C98" t="s">
        <v>3067</v>
      </c>
      <c r="D98" t="s">
        <v>51</v>
      </c>
      <c r="E98">
        <v>11276.835782820001</v>
      </c>
      <c r="F98">
        <v>1226.3</v>
      </c>
      <c r="G98">
        <v>152.30517684733499</v>
      </c>
      <c r="H98">
        <f>(Table2[[#This Row],[1Y Return vs Nifty]]-AVERAGE(Table2[1Y Return vs Nifty]))/_xlfn.STDEV.P(Table2[1Y Return vs Nifty])</f>
        <v>1.8468860693858935</v>
      </c>
      <c r="I98">
        <v>29.8824630436315</v>
      </c>
      <c r="J98">
        <f>(Table2[[#This Row],[1M Return vs Nifty]]-AVERAGE(Table2[1M Return vs Nifty]))/_xlfn.STDEV.P(Table2[1M Return vs Nifty])</f>
        <v>2.9018781739986705</v>
      </c>
      <c r="K98">
        <v>41.447485153010803</v>
      </c>
      <c r="L98">
        <f>(Table2[[#This Row],[6M Return vs Nifty]]-AVERAGE(Table2[6M Return vs Nifty]))/_xlfn.STDEV.P(Table2[6M Return vs Nifty])</f>
        <v>1.177253442423519</v>
      </c>
      <c r="M98">
        <v>10.4079522158177</v>
      </c>
      <c r="N98">
        <f>(Table2[[#This Row],[1W Return vs Nifty]]-AVERAGE(Table2[1W Return vs Nifty]))/_xlfn.STDEV.P(Table2[1W Return vs Nifty])</f>
        <v>1.8063560417028328</v>
      </c>
      <c r="O98">
        <v>1078.47</v>
      </c>
      <c r="P98">
        <v>1000.29640691871</v>
      </c>
      <c r="Q98">
        <v>806.40146703962796</v>
      </c>
      <c r="R98">
        <v>83.531235347110893</v>
      </c>
      <c r="S98" s="1">
        <f>(Table2[[#This Row],[Close Price]]-Table2[[#This Row],[20D EMA]])/Table2[[#This Row],[20D EMA]]</f>
        <v>0.13707381753780812</v>
      </c>
      <c r="T98" s="1">
        <f>(Table2[[#This Row],[Close Price]]-Table2[[#This Row],[50D EMA]])/Table2[[#This Row],[50D EMA]]</f>
        <v>0.22593662390277522</v>
      </c>
      <c r="U98" s="1">
        <f>(Table2[[#This Row],[Close Price]]-Table2[[#This Row],[200D EMA]])/Table2[[#This Row],[200D EMA]]</f>
        <v>0.52070655885815431</v>
      </c>
      <c r="V98">
        <v>1.1306692571986401</v>
      </c>
      <c r="W98">
        <v>1171.55</v>
      </c>
      <c r="X98">
        <v>1239</v>
      </c>
      <c r="Y98">
        <v>1120.55</v>
      </c>
      <c r="Z98">
        <v>1239</v>
      </c>
      <c r="AA98">
        <v>1025.55</v>
      </c>
      <c r="AB98">
        <v>1239</v>
      </c>
      <c r="AC98" s="1">
        <f>(Table2[[#This Row],[Close Price]]/Table2[[#This Row],[Day Low]])-1</f>
        <v>4.6732960607741791E-2</v>
      </c>
      <c r="AD98" s="1">
        <f>(Table2[[#This Row],[Day High]]/Table2[[#This Row],[Close Price]])-1</f>
        <v>1.0356356519611865E-2</v>
      </c>
      <c r="AE98" s="1">
        <f>(Table2[[#This Row],[Close Price]]/Table2[[#This Row],[Current Week Low]])-1</f>
        <v>9.4373298826469165E-2</v>
      </c>
      <c r="AF98" s="1">
        <f>(Table2[[#This Row],[Current Week High]]/Table2[[#This Row],[Close Price]])-1</f>
        <v>1.0356356519611865E-2</v>
      </c>
      <c r="AG98" s="1">
        <f>(Table2[[#This Row],[Close Price]]/Table2[[#This Row],[Current Month Low]])-1</f>
        <v>0.19574862269026383</v>
      </c>
      <c r="AH98" s="1">
        <f>(Table2[[#This Row],[Current Month High]]/Table2[[#This Row],[Close Price]])-1</f>
        <v>1.0356356519611865E-2</v>
      </c>
      <c r="AI98">
        <v>1.03563565196118</v>
      </c>
      <c r="AJ98">
        <v>197.57340451346701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0.25</v>
      </c>
      <c r="AM98" t="s">
        <v>3108</v>
      </c>
      <c r="AN98">
        <v>19.04</v>
      </c>
      <c r="AO98" t="s">
        <v>3108</v>
      </c>
      <c r="AP98">
        <v>7.2810086158096005E-2</v>
      </c>
      <c r="AQ98">
        <f>(Table2[[#This Row],[Sharpe Ratio]]-AVERAGE(Table2[Sharpe Ratio]))/_xlfn.STDEV.P(Table2[Sharpe Ratio])</f>
        <v>0.10468394501696981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7.8370576725278855</v>
      </c>
      <c r="AS98">
        <f>_xlfn.RANK.AVG(Table2[[#This Row],[1Y Return vs Nifty Z-Score]],Table2[1Y Return vs Nifty Z-Score])</f>
        <v>35</v>
      </c>
      <c r="AT98">
        <f>_xlfn.RANK.AVG(Table2[[#This Row],[6M Return vs Nifty Z-Score]],Table2[6M Return vs Nifty Z-Score])</f>
        <v>87</v>
      </c>
      <c r="AU98">
        <f>_xlfn.RANK.AVG(Table2[[#This Row],[Sharpe Ratio Z-Score]],Table2[Sharpe Ratio Z-Score])</f>
        <v>315</v>
      </c>
      <c r="AV98">
        <f>(Table2[[#This Row],[Rank 1Y]]+Table2[[#This Row],[Rank 6M]]+Table2[[#This Row],[Rank Sharpe]])/3</f>
        <v>145.66666666666666</v>
      </c>
    </row>
    <row r="99" spans="1:48" x14ac:dyDescent="0.3">
      <c r="A99" t="s">
        <v>1492</v>
      </c>
      <c r="B99" t="s">
        <v>1493</v>
      </c>
      <c r="C99" t="s">
        <v>3061</v>
      </c>
      <c r="D99" t="s">
        <v>300</v>
      </c>
      <c r="E99">
        <v>6540.9883264</v>
      </c>
      <c r="F99">
        <v>1329.4</v>
      </c>
      <c r="G99">
        <v>96.654529713207495</v>
      </c>
      <c r="H99">
        <f>(Table2[[#This Row],[1Y Return vs Nifty]]-AVERAGE(Table2[1Y Return vs Nifty]))/_xlfn.STDEV.P(Table2[1Y Return vs Nifty])</f>
        <v>0.99028567381624755</v>
      </c>
      <c r="I99">
        <v>10.4965136675113</v>
      </c>
      <c r="J99">
        <f>(Table2[[#This Row],[1M Return vs Nifty]]-AVERAGE(Table2[1M Return vs Nifty]))/_xlfn.STDEV.P(Table2[1M Return vs Nifty])</f>
        <v>1.0535363799335364</v>
      </c>
      <c r="K99">
        <v>44.873704400820799</v>
      </c>
      <c r="L99">
        <f>(Table2[[#This Row],[6M Return vs Nifty]]-AVERAGE(Table2[6M Return vs Nifty]))/_xlfn.STDEV.P(Table2[6M Return vs Nifty])</f>
        <v>1.2936176957045755</v>
      </c>
      <c r="M99">
        <v>16.845706261222499</v>
      </c>
      <c r="N99">
        <f>(Table2[[#This Row],[1W Return vs Nifty]]-AVERAGE(Table2[1W Return vs Nifty]))/_xlfn.STDEV.P(Table2[1W Return vs Nifty])</f>
        <v>2.9829743134067894</v>
      </c>
      <c r="O99">
        <v>1219.08</v>
      </c>
      <c r="P99">
        <v>1160.0355827339899</v>
      </c>
      <c r="Q99">
        <v>946.58177239138695</v>
      </c>
      <c r="R99">
        <v>69.641048922576601</v>
      </c>
      <c r="S99" s="1">
        <f>(Table2[[#This Row],[Close Price]]-Table2[[#This Row],[20D EMA]])/Table2[[#This Row],[20D EMA]]</f>
        <v>9.0494471240607804E-2</v>
      </c>
      <c r="T99" s="1">
        <f>(Table2[[#This Row],[Close Price]]-Table2[[#This Row],[50D EMA]])/Table2[[#This Row],[50D EMA]]</f>
        <v>0.14599932949198804</v>
      </c>
      <c r="U99" s="1">
        <f>(Table2[[#This Row],[Close Price]]-Table2[[#This Row],[200D EMA]])/Table2[[#This Row],[200D EMA]]</f>
        <v>0.40442171904650598</v>
      </c>
      <c r="V99">
        <v>1.14208758853711</v>
      </c>
      <c r="W99">
        <v>1305.75</v>
      </c>
      <c r="X99">
        <v>1355</v>
      </c>
      <c r="Y99">
        <v>1225.05</v>
      </c>
      <c r="Z99">
        <v>1388</v>
      </c>
      <c r="AA99">
        <v>1065.45</v>
      </c>
      <c r="AB99">
        <v>1388</v>
      </c>
      <c r="AC99" s="1">
        <f>(Table2[[#This Row],[Close Price]]/Table2[[#This Row],[Day Low]])-1</f>
        <v>1.8112196055906526E-2</v>
      </c>
      <c r="AD99" s="1">
        <f>(Table2[[#This Row],[Day High]]/Table2[[#This Row],[Close Price]])-1</f>
        <v>1.9256807582367808E-2</v>
      </c>
      <c r="AE99" s="1">
        <f>(Table2[[#This Row],[Close Price]]/Table2[[#This Row],[Current Week Low]])-1</f>
        <v>8.5180196726664326E-2</v>
      </c>
      <c r="AF99" s="1">
        <f>(Table2[[#This Row],[Current Week High]]/Table2[[#This Row],[Close Price]])-1</f>
        <v>4.408003610651412E-2</v>
      </c>
      <c r="AG99" s="1">
        <f>(Table2[[#This Row],[Close Price]]/Table2[[#This Row],[Current Month Low]])-1</f>
        <v>0.24773569853113719</v>
      </c>
      <c r="AH99" s="1">
        <f>(Table2[[#This Row],[Current Month High]]/Table2[[#This Row],[Close Price]])-1</f>
        <v>4.408003610651412E-2</v>
      </c>
      <c r="AI99">
        <v>4.4080036106514102</v>
      </c>
      <c r="AJ99">
        <v>154.649937745426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0.28999999999999998</v>
      </c>
      <c r="AM99" t="s">
        <v>3108</v>
      </c>
      <c r="AN99">
        <v>11.18</v>
      </c>
      <c r="AO99" t="s">
        <v>3108</v>
      </c>
      <c r="AP99">
        <v>8.7895627256959999E-2</v>
      </c>
      <c r="AQ99">
        <f>(Table2[[#This Row],[Sharpe Ratio]]-AVERAGE(Table2[Sharpe Ratio]))/_xlfn.STDEV.P(Table2[Sharpe Ratio])</f>
        <v>0.27650740540385704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6.5969214682650055</v>
      </c>
      <c r="AS99">
        <f>_xlfn.RANK.AVG(Table2[[#This Row],[1Y Return vs Nifty Z-Score]],Table2[1Y Return vs Nifty Z-Score])</f>
        <v>97</v>
      </c>
      <c r="AT99">
        <f>_xlfn.RANK.AVG(Table2[[#This Row],[6M Return vs Nifty Z-Score]],Table2[6M Return vs Nifty Z-Score])</f>
        <v>79</v>
      </c>
      <c r="AU99">
        <f>_xlfn.RANK.AVG(Table2[[#This Row],[Sharpe Ratio Z-Score]],Table2[Sharpe Ratio Z-Score])</f>
        <v>267</v>
      </c>
      <c r="AV99">
        <f>(Table2[[#This Row],[Rank 1Y]]+Table2[[#This Row],[Rank 6M]]+Table2[[#This Row],[Rank Sharpe]])/3</f>
        <v>147.66666666666666</v>
      </c>
    </row>
    <row r="100" spans="1:48" x14ac:dyDescent="0.3">
      <c r="A100" t="s">
        <v>1515</v>
      </c>
      <c r="B100" t="s">
        <v>1516</v>
      </c>
      <c r="C100" t="s">
        <v>3063</v>
      </c>
      <c r="D100" t="s">
        <v>423</v>
      </c>
      <c r="E100">
        <v>6382.5160865549997</v>
      </c>
      <c r="F100">
        <v>206.85</v>
      </c>
      <c r="G100">
        <v>194.73577355728099</v>
      </c>
      <c r="H100">
        <f>(Table2[[#This Row],[1Y Return vs Nifty]]-AVERAGE(Table2[1Y Return vs Nifty]))/_xlfn.STDEV.P(Table2[1Y Return vs Nifty])</f>
        <v>2.4999973591503362</v>
      </c>
      <c r="I100">
        <v>7.1489727441778701</v>
      </c>
      <c r="J100">
        <f>(Table2[[#This Row],[1M Return vs Nifty]]-AVERAGE(Table2[1M Return vs Nifty]))/_xlfn.STDEV.P(Table2[1M Return vs Nifty])</f>
        <v>0.7343670848995637</v>
      </c>
      <c r="K100">
        <v>25.403311011133201</v>
      </c>
      <c r="L100">
        <f>(Table2[[#This Row],[6M Return vs Nifty]]-AVERAGE(Table2[6M Return vs Nifty]))/_xlfn.STDEV.P(Table2[6M Return vs Nifty])</f>
        <v>0.63234717446528299</v>
      </c>
      <c r="M100">
        <v>2.51503986077666</v>
      </c>
      <c r="N100">
        <f>(Table2[[#This Row],[1W Return vs Nifty]]-AVERAGE(Table2[1W Return vs Nifty]))/_xlfn.STDEV.P(Table2[1W Return vs Nifty])</f>
        <v>0.36378075404826371</v>
      </c>
      <c r="O100">
        <v>203.33</v>
      </c>
      <c r="P100">
        <v>197.176999201169</v>
      </c>
      <c r="Q100">
        <v>159.21884275341901</v>
      </c>
      <c r="R100">
        <v>54.313902672784003</v>
      </c>
      <c r="S100" s="1">
        <f>(Table2[[#This Row],[Close Price]]-Table2[[#This Row],[20D EMA]])/Table2[[#This Row],[20D EMA]]</f>
        <v>1.7311759209167273E-2</v>
      </c>
      <c r="T100" s="1">
        <f>(Table2[[#This Row],[Close Price]]-Table2[[#This Row],[50D EMA]])/Table2[[#This Row],[50D EMA]]</f>
        <v>4.9057450098234631E-2</v>
      </c>
      <c r="U100" s="1">
        <f>(Table2[[#This Row],[Close Price]]-Table2[[#This Row],[200D EMA]])/Table2[[#This Row],[200D EMA]]</f>
        <v>0.299155278501471</v>
      </c>
      <c r="V100">
        <v>1.0521248563524801</v>
      </c>
      <c r="W100">
        <v>202.12</v>
      </c>
      <c r="X100">
        <v>208</v>
      </c>
      <c r="Y100">
        <v>200.43</v>
      </c>
      <c r="Z100">
        <v>212.15</v>
      </c>
      <c r="AA100">
        <v>195</v>
      </c>
      <c r="AB100">
        <v>222.8</v>
      </c>
      <c r="AC100" s="1">
        <f>(Table2[[#This Row],[Close Price]]/Table2[[#This Row],[Day Low]])-1</f>
        <v>2.3401939441915598E-2</v>
      </c>
      <c r="AD100" s="1">
        <f>(Table2[[#This Row],[Day High]]/Table2[[#This Row],[Close Price]])-1</f>
        <v>5.5595842397873074E-3</v>
      </c>
      <c r="AE100" s="1">
        <f>(Table2[[#This Row],[Close Price]]/Table2[[#This Row],[Current Week Low]])-1</f>
        <v>3.2031133063912476E-2</v>
      </c>
      <c r="AF100" s="1">
        <f>(Table2[[#This Row],[Current Week High]]/Table2[[#This Row],[Close Price]])-1</f>
        <v>2.5622431713802296E-2</v>
      </c>
      <c r="AG100" s="1">
        <f>(Table2[[#This Row],[Close Price]]/Table2[[#This Row],[Current Month Low]])-1</f>
        <v>6.0769230769230687E-2</v>
      </c>
      <c r="AH100" s="1">
        <f>(Table2[[#This Row],[Current Month High]]/Table2[[#This Row],[Close Price]])-1</f>
        <v>7.7109016195310742E-2</v>
      </c>
      <c r="AI100">
        <v>15.9777616630408</v>
      </c>
      <c r="AJ100">
        <v>227.035573122529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0.06</v>
      </c>
      <c r="AM100" t="s">
        <v>3108</v>
      </c>
      <c r="AN100">
        <v>4.9400000000000004</v>
      </c>
      <c r="AO100" t="s">
        <v>3108</v>
      </c>
      <c r="AP100">
        <v>8.6543670988487004E-2</v>
      </c>
      <c r="AQ100">
        <f>(Table2[[#This Row],[Sharpe Ratio]]-AVERAGE(Table2[Sharpe Ratio]))/_xlfn.STDEV.P(Table2[Sharpe Ratio])</f>
        <v>0.26110869992697716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4.4916010724904245</v>
      </c>
      <c r="AS100">
        <f>_xlfn.RANK.AVG(Table2[[#This Row],[1Y Return vs Nifty Z-Score]],Table2[1Y Return vs Nifty Z-Score])</f>
        <v>21</v>
      </c>
      <c r="AT100">
        <f>_xlfn.RANK.AVG(Table2[[#This Row],[6M Return vs Nifty Z-Score]],Table2[6M Return vs Nifty Z-Score])</f>
        <v>159</v>
      </c>
      <c r="AU100">
        <f>_xlfn.RANK.AVG(Table2[[#This Row],[Sharpe Ratio Z-Score]],Table2[Sharpe Ratio Z-Score])</f>
        <v>273</v>
      </c>
      <c r="AV100">
        <f>(Table2[[#This Row],[Rank 1Y]]+Table2[[#This Row],[Rank 6M]]+Table2[[#This Row],[Rank Sharpe]])/3</f>
        <v>151</v>
      </c>
    </row>
    <row r="101" spans="1:48" x14ac:dyDescent="0.3">
      <c r="A101" t="s">
        <v>295</v>
      </c>
      <c r="B101" t="s">
        <v>296</v>
      </c>
      <c r="C101" t="s">
        <v>3062</v>
      </c>
      <c r="D101" t="s">
        <v>297</v>
      </c>
      <c r="E101">
        <v>92195.557464240002</v>
      </c>
      <c r="F101">
        <v>10632.15</v>
      </c>
      <c r="G101">
        <v>142.533027751021</v>
      </c>
      <c r="H101">
        <f>(Table2[[#This Row],[1Y Return vs Nifty]]-AVERAGE(Table2[1Y Return vs Nifty]))/_xlfn.STDEV.P(Table2[1Y Return vs Nifty])</f>
        <v>1.6964686490584531</v>
      </c>
      <c r="I101">
        <v>2.31127741509051</v>
      </c>
      <c r="J101">
        <f>(Table2[[#This Row],[1M Return vs Nifty]]-AVERAGE(Table2[1M Return vs Nifty]))/_xlfn.STDEV.P(Table2[1M Return vs Nifty])</f>
        <v>0.27311990581013823</v>
      </c>
      <c r="K101">
        <v>26.3609784325396</v>
      </c>
      <c r="L101">
        <f>(Table2[[#This Row],[6M Return vs Nifty]]-AVERAGE(Table2[6M Return vs Nifty]))/_xlfn.STDEV.P(Table2[6M Return vs Nifty])</f>
        <v>0.66487231262005242</v>
      </c>
      <c r="M101">
        <v>8.0618216264073297</v>
      </c>
      <c r="N101">
        <f>(Table2[[#This Row],[1W Return vs Nifty]]-AVERAGE(Table2[1W Return vs Nifty]))/_xlfn.STDEV.P(Table2[1W Return vs Nifty])</f>
        <v>1.3775574110260007</v>
      </c>
      <c r="O101">
        <v>10521.68</v>
      </c>
      <c r="P101">
        <v>10018.4673130229</v>
      </c>
      <c r="Q101">
        <v>7790.4608539676901</v>
      </c>
      <c r="R101">
        <v>53.779819651930097</v>
      </c>
      <c r="S101" s="1">
        <f>(Table2[[#This Row],[Close Price]]-Table2[[#This Row],[20D EMA]])/Table2[[#This Row],[20D EMA]]</f>
        <v>1.0499273880216785E-2</v>
      </c>
      <c r="T101" s="1">
        <f>(Table2[[#This Row],[Close Price]]-Table2[[#This Row],[50D EMA]])/Table2[[#This Row],[50D EMA]]</f>
        <v>6.1255146900502405E-2</v>
      </c>
      <c r="U101" s="1">
        <f>(Table2[[#This Row],[Close Price]]-Table2[[#This Row],[200D EMA]])/Table2[[#This Row],[200D EMA]]</f>
        <v>0.36476521727017397</v>
      </c>
      <c r="V101">
        <v>0.87991277480040397</v>
      </c>
      <c r="W101">
        <v>10606.9</v>
      </c>
      <c r="X101">
        <v>10897</v>
      </c>
      <c r="Y101">
        <v>10455.049999999999</v>
      </c>
      <c r="Z101">
        <v>10945</v>
      </c>
      <c r="AA101">
        <v>9605.0499999999993</v>
      </c>
      <c r="AB101">
        <v>11222.95</v>
      </c>
      <c r="AC101" s="1">
        <f>(Table2[[#This Row],[Close Price]]/Table2[[#This Row],[Day Low]])-1</f>
        <v>2.38052588409432E-3</v>
      </c>
      <c r="AD101" s="1">
        <f>(Table2[[#This Row],[Day High]]/Table2[[#This Row],[Close Price]])-1</f>
        <v>2.4910295659861914E-2</v>
      </c>
      <c r="AE101" s="1">
        <f>(Table2[[#This Row],[Close Price]]/Table2[[#This Row],[Current Week Low]])-1</f>
        <v>1.6939182500322891E-2</v>
      </c>
      <c r="AF101" s="1">
        <f>(Table2[[#This Row],[Current Week High]]/Table2[[#This Row],[Close Price]])-1</f>
        <v>2.9424904652398665E-2</v>
      </c>
      <c r="AG101" s="1">
        <f>(Table2[[#This Row],[Close Price]]/Table2[[#This Row],[Current Month Low]])-1</f>
        <v>0.10693333194517463</v>
      </c>
      <c r="AH101" s="1">
        <f>(Table2[[#This Row],[Current Month High]]/Table2[[#This Row],[Close Price]])-1</f>
        <v>5.5567312349807052E-2</v>
      </c>
      <c r="AI101">
        <v>7.6320405562374498</v>
      </c>
      <c r="AJ101">
        <v>174.81777295285301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0.2</v>
      </c>
      <c r="AM101" t="s">
        <v>3108</v>
      </c>
      <c r="AN101">
        <v>-5.86</v>
      </c>
      <c r="AO101" t="s">
        <v>3107</v>
      </c>
      <c r="AP101">
        <v>8.9119309687288997E-2</v>
      </c>
      <c r="AQ101">
        <f>(Table2[[#This Row],[Sharpe Ratio]]-AVERAGE(Table2[Sharpe Ratio]))/_xlfn.STDEV.P(Table2[Sharpe Ratio])</f>
        <v>0.2904450791151168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4.3024633576297617</v>
      </c>
      <c r="AS101">
        <f>_xlfn.RANK.AVG(Table2[[#This Row],[1Y Return vs Nifty Z-Score]],Table2[1Y Return vs Nifty Z-Score])</f>
        <v>46</v>
      </c>
      <c r="AT101">
        <f>_xlfn.RANK.AVG(Table2[[#This Row],[6M Return vs Nifty Z-Score]],Table2[6M Return vs Nifty Z-Score])</f>
        <v>149</v>
      </c>
      <c r="AU101">
        <f>_xlfn.RANK.AVG(Table2[[#This Row],[Sharpe Ratio Z-Score]],Table2[Sharpe Ratio Z-Score])</f>
        <v>259</v>
      </c>
      <c r="AV101">
        <f>(Table2[[#This Row],[Rank 1Y]]+Table2[[#This Row],[Rank 6M]]+Table2[[#This Row],[Rank Sharpe]])/3</f>
        <v>151.33333333333334</v>
      </c>
    </row>
    <row r="102" spans="1:48" x14ac:dyDescent="0.3">
      <c r="A102" t="s">
        <v>805</v>
      </c>
      <c r="B102" t="s">
        <v>806</v>
      </c>
      <c r="C102" t="s">
        <v>3076</v>
      </c>
      <c r="D102" t="s">
        <v>141</v>
      </c>
      <c r="E102">
        <v>19154.109863810001</v>
      </c>
      <c r="F102">
        <v>1694.65</v>
      </c>
      <c r="G102">
        <v>185.56892995984001</v>
      </c>
      <c r="H102">
        <f>(Table2[[#This Row],[1Y Return vs Nifty]]-AVERAGE(Table2[1Y Return vs Nifty]))/_xlfn.STDEV.P(Table2[1Y Return vs Nifty])</f>
        <v>2.3588970798891151</v>
      </c>
      <c r="I102">
        <v>-11.6555507889487</v>
      </c>
      <c r="J102">
        <f>(Table2[[#This Row],[1M Return vs Nifty]]-AVERAGE(Table2[1M Return vs Nifty]))/_xlfn.STDEV.P(Table2[1M Return vs Nifty])</f>
        <v>-1.0585390085504396</v>
      </c>
      <c r="K102">
        <v>17.8451492976046</v>
      </c>
      <c r="L102">
        <f>(Table2[[#This Row],[6M Return vs Nifty]]-AVERAGE(Table2[6M Return vs Nifty]))/_xlfn.STDEV.P(Table2[6M Return vs Nifty])</f>
        <v>0.37565027903619075</v>
      </c>
      <c r="M102">
        <v>-5.6032313382786603</v>
      </c>
      <c r="N102">
        <f>(Table2[[#This Row],[1W Return vs Nifty]]-AVERAGE(Table2[1W Return vs Nifty]))/_xlfn.STDEV.P(Table2[1W Return vs Nifty])</f>
        <v>-1.119983018237301</v>
      </c>
      <c r="O102">
        <v>1775.16</v>
      </c>
      <c r="P102">
        <v>1821.91325095667</v>
      </c>
      <c r="Q102">
        <v>1503.7201437521201</v>
      </c>
      <c r="R102">
        <v>30.288284528689999</v>
      </c>
      <c r="S102" s="1">
        <f>(Table2[[#This Row],[Close Price]]-Table2[[#This Row],[20D EMA]])/Table2[[#This Row],[20D EMA]]</f>
        <v>-4.5353658261790476E-2</v>
      </c>
      <c r="T102" s="1">
        <f>(Table2[[#This Row],[Close Price]]-Table2[[#This Row],[50D EMA]])/Table2[[#This Row],[50D EMA]]</f>
        <v>-6.9851432767089855E-2</v>
      </c>
      <c r="U102" s="1">
        <f>(Table2[[#This Row],[Close Price]]-Table2[[#This Row],[200D EMA]])/Table2[[#This Row],[200D EMA]]</f>
        <v>0.12697166892468906</v>
      </c>
      <c r="V102">
        <v>1.0860996586417599</v>
      </c>
      <c r="W102">
        <v>1676</v>
      </c>
      <c r="X102">
        <v>1708.65</v>
      </c>
      <c r="Y102">
        <v>1675</v>
      </c>
      <c r="Z102">
        <v>1734.95</v>
      </c>
      <c r="AA102">
        <v>1597</v>
      </c>
      <c r="AB102">
        <v>1845</v>
      </c>
      <c r="AC102" s="1">
        <f>(Table2[[#This Row],[Close Price]]/Table2[[#This Row],[Day Low]])-1</f>
        <v>1.1127684964200579E-2</v>
      </c>
      <c r="AD102" s="1">
        <f>(Table2[[#This Row],[Day High]]/Table2[[#This Row],[Close Price]])-1</f>
        <v>8.2612928923375684E-3</v>
      </c>
      <c r="AE102" s="1">
        <f>(Table2[[#This Row],[Close Price]]/Table2[[#This Row],[Current Week Low]])-1</f>
        <v>1.1731343283582163E-2</v>
      </c>
      <c r="AF102" s="1">
        <f>(Table2[[#This Row],[Current Week High]]/Table2[[#This Row],[Close Price]])-1</f>
        <v>2.3780721682943318E-2</v>
      </c>
      <c r="AG102" s="1">
        <f>(Table2[[#This Row],[Close Price]]/Table2[[#This Row],[Current Month Low]])-1</f>
        <v>6.1145898559799683E-2</v>
      </c>
      <c r="AH102" s="1">
        <f>(Table2[[#This Row],[Current Month High]]/Table2[[#This Row],[Close Price]])-1</f>
        <v>8.8720384740211822E-2</v>
      </c>
      <c r="AI102">
        <v>27.5073562961081</v>
      </c>
      <c r="AJ102">
        <v>214.04690055919701</v>
      </c>
      <c r="AK102" t="str">
        <f>IF(AND(Table2[[#This Row],[20D EMA]]&gt;Table2[[#This Row],[50D EMA]],Table2[[#This Row],[50D EMA]]&gt;Table2[[#This Row],[200D EMA]]),"Uptrend","Downtrend/NoTrend")</f>
        <v>Downtrend/NoTrend</v>
      </c>
      <c r="AL102">
        <v>-0.12</v>
      </c>
      <c r="AM102" t="s">
        <v>3107</v>
      </c>
      <c r="AN102">
        <v>-5.47</v>
      </c>
      <c r="AO102" t="s">
        <v>3107</v>
      </c>
      <c r="AP102">
        <v>0.107792536354211</v>
      </c>
      <c r="AQ102">
        <f>(Table2[[#This Row],[Sharpe Ratio]]-AVERAGE(Table2[Sharpe Ratio]))/_xlfn.STDEV.P(Table2[Sharpe Ratio])</f>
        <v>0.50313207532374815</v>
      </c>
      <c r="AR1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2">
        <f>_xlfn.RANK.AVG(Table2[[#This Row],[1Y Return vs Nifty Z-Score]],Table2[1Y Return vs Nifty Z-Score])</f>
        <v>22</v>
      </c>
      <c r="AT102">
        <f>_xlfn.RANK.AVG(Table2[[#This Row],[6M Return vs Nifty Z-Score]],Table2[6M Return vs Nifty Z-Score])</f>
        <v>223</v>
      </c>
      <c r="AU102">
        <f>_xlfn.RANK.AVG(Table2[[#This Row],[Sharpe Ratio Z-Score]],Table2[Sharpe Ratio Z-Score])</f>
        <v>212</v>
      </c>
      <c r="AV102">
        <f>(Table2[[#This Row],[Rank 1Y]]+Table2[[#This Row],[Rank 6M]]+Table2[[#This Row],[Rank Sharpe]])/3</f>
        <v>152.33333333333334</v>
      </c>
    </row>
    <row r="103" spans="1:48" x14ac:dyDescent="0.3">
      <c r="A103" t="s">
        <v>1510</v>
      </c>
      <c r="B103" t="s">
        <v>1511</v>
      </c>
      <c r="C103" t="s">
        <v>3062</v>
      </c>
      <c r="D103" t="s">
        <v>21</v>
      </c>
      <c r="E103">
        <v>6434.8836924349998</v>
      </c>
      <c r="F103">
        <v>777.05</v>
      </c>
      <c r="G103">
        <v>48.908410054229599</v>
      </c>
      <c r="H103">
        <f>(Table2[[#This Row],[1Y Return vs Nifty]]-AVERAGE(Table2[1Y Return vs Nifty]))/_xlfn.STDEV.P(Table2[1Y Return vs Nifty])</f>
        <v>0.25535540628096159</v>
      </c>
      <c r="I103">
        <v>-16.7713302311018</v>
      </c>
      <c r="J103">
        <f>(Table2[[#This Row],[1M Return vs Nifty]]-AVERAGE(Table2[1M Return vs Nifty]))/_xlfn.STDEV.P(Table2[1M Return vs Nifty])</f>
        <v>-1.5462999517311962</v>
      </c>
      <c r="K103">
        <v>54.658708148112602</v>
      </c>
      <c r="L103">
        <f>(Table2[[#This Row],[6M Return vs Nifty]]-AVERAGE(Table2[6M Return vs Nifty]))/_xlfn.STDEV.P(Table2[6M Return vs Nifty])</f>
        <v>1.6259445469805838</v>
      </c>
      <c r="M103">
        <v>-12.5754299933709</v>
      </c>
      <c r="N103">
        <f>(Table2[[#This Row],[1W Return vs Nifty]]-AVERAGE(Table2[1W Return vs Nifty]))/_xlfn.STDEV.P(Table2[1W Return vs Nifty])</f>
        <v>-2.3942808981612687</v>
      </c>
      <c r="O103">
        <v>839.02</v>
      </c>
      <c r="P103">
        <v>836.89318723758095</v>
      </c>
      <c r="Q103">
        <v>685.90186214381401</v>
      </c>
      <c r="R103">
        <v>32.633269622083802</v>
      </c>
      <c r="S103" s="1">
        <f>(Table2[[#This Row],[Close Price]]-Table2[[#This Row],[20D EMA]])/Table2[[#This Row],[20D EMA]]</f>
        <v>-7.3859979499892772E-2</v>
      </c>
      <c r="T103" s="1">
        <f>(Table2[[#This Row],[Close Price]]-Table2[[#This Row],[50D EMA]])/Table2[[#This Row],[50D EMA]]</f>
        <v>-7.1506362042582192E-2</v>
      </c>
      <c r="U103" s="1">
        <f>(Table2[[#This Row],[Close Price]]-Table2[[#This Row],[200D EMA]])/Table2[[#This Row],[200D EMA]]</f>
        <v>0.13288801632831079</v>
      </c>
      <c r="V103">
        <v>1.01056861321666</v>
      </c>
      <c r="W103">
        <v>716.05</v>
      </c>
      <c r="X103">
        <v>794.9</v>
      </c>
      <c r="Y103">
        <v>716.05</v>
      </c>
      <c r="Z103">
        <v>830</v>
      </c>
      <c r="AA103">
        <v>716.05</v>
      </c>
      <c r="AB103">
        <v>881.45</v>
      </c>
      <c r="AC103" s="1">
        <f>(Table2[[#This Row],[Close Price]]/Table2[[#This Row],[Day Low]])-1</f>
        <v>8.5189581733119191E-2</v>
      </c>
      <c r="AD103" s="1">
        <f>(Table2[[#This Row],[Day High]]/Table2[[#This Row],[Close Price]])-1</f>
        <v>2.2971494755807287E-2</v>
      </c>
      <c r="AE103" s="1">
        <f>(Table2[[#This Row],[Close Price]]/Table2[[#This Row],[Current Week Low]])-1</f>
        <v>8.5189581733119191E-2</v>
      </c>
      <c r="AF103" s="1">
        <f>(Table2[[#This Row],[Current Week High]]/Table2[[#This Row],[Close Price]])-1</f>
        <v>6.814233318319296E-2</v>
      </c>
      <c r="AG103" s="1">
        <f>(Table2[[#This Row],[Close Price]]/Table2[[#This Row],[Current Month Low]])-1</f>
        <v>8.5189581733119191E-2</v>
      </c>
      <c r="AH103" s="1">
        <f>(Table2[[#This Row],[Current Month High]]/Table2[[#This Row],[Close Price]])-1</f>
        <v>0.13435428865581378</v>
      </c>
      <c r="AI103">
        <v>19.387426806511801</v>
      </c>
      <c r="AJ103">
        <v>87.240963855421597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-0.14000000000000001</v>
      </c>
      <c r="AM103" t="s">
        <v>3107</v>
      </c>
      <c r="AN103">
        <v>-13.47</v>
      </c>
      <c r="AO103" t="s">
        <v>3107</v>
      </c>
      <c r="AP103">
        <v>0.123492755602822</v>
      </c>
      <c r="AQ103">
        <f>(Table2[[#This Row],[Sharpe Ratio]]-AVERAGE(Table2[Sharpe Ratio]))/_xlfn.STDEV.P(Table2[Sharpe Ratio])</f>
        <v>0.68195668509079865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-1.3773242115401207</v>
      </c>
      <c r="AS103">
        <f>_xlfn.RANK.AVG(Table2[[#This Row],[1Y Return vs Nifty Z-Score]],Table2[1Y Return vs Nifty Z-Score])</f>
        <v>230</v>
      </c>
      <c r="AT103">
        <f>_xlfn.RANK.AVG(Table2[[#This Row],[6M Return vs Nifty Z-Score]],Table2[6M Return vs Nifty Z-Score])</f>
        <v>52</v>
      </c>
      <c r="AU103">
        <f>_xlfn.RANK.AVG(Table2[[#This Row],[Sharpe Ratio Z-Score]],Table2[Sharpe Ratio Z-Score])</f>
        <v>179</v>
      </c>
      <c r="AV103">
        <f>(Table2[[#This Row],[Rank 1Y]]+Table2[[#This Row],[Rank 6M]]+Table2[[#This Row],[Rank Sharpe]])/3</f>
        <v>153.66666666666666</v>
      </c>
    </row>
    <row r="104" spans="1:48" x14ac:dyDescent="0.3">
      <c r="A104" t="s">
        <v>1092</v>
      </c>
      <c r="B104" t="s">
        <v>1093</v>
      </c>
      <c r="C104" t="s">
        <v>3070</v>
      </c>
      <c r="D104" t="s">
        <v>133</v>
      </c>
      <c r="E104">
        <v>11503.48655915</v>
      </c>
      <c r="F104">
        <v>326.45</v>
      </c>
      <c r="G104">
        <v>45.001690077959701</v>
      </c>
      <c r="H104">
        <f>(Table2[[#This Row],[1Y Return vs Nifty]]-AVERAGE(Table2[1Y Return vs Nifty]))/_xlfn.STDEV.P(Table2[1Y Return vs Nifty])</f>
        <v>0.19522137281703789</v>
      </c>
      <c r="I104">
        <v>10.462728780943699</v>
      </c>
      <c r="J104">
        <f>(Table2[[#This Row],[1M Return vs Nifty]]-AVERAGE(Table2[1M Return vs Nifty]))/_xlfn.STDEV.P(Table2[1M Return vs Nifty])</f>
        <v>1.0503151800511326</v>
      </c>
      <c r="K104">
        <v>34.734546246312298</v>
      </c>
      <c r="L104">
        <f>(Table2[[#This Row],[6M Return vs Nifty]]-AVERAGE(Table2[6M Return vs Nifty]))/_xlfn.STDEV.P(Table2[6M Return vs Nifty])</f>
        <v>0.9492627428503313</v>
      </c>
      <c r="M104">
        <v>19.793981706873399</v>
      </c>
      <c r="N104">
        <f>(Table2[[#This Row],[1W Return vs Nifty]]-AVERAGE(Table2[1W Return vs Nifty]))/_xlfn.STDEV.P(Table2[1W Return vs Nifty])</f>
        <v>3.5218260208349581</v>
      </c>
      <c r="O104">
        <v>276.62</v>
      </c>
      <c r="P104">
        <v>262.44300386032398</v>
      </c>
      <c r="Q104">
        <v>233.718878931055</v>
      </c>
      <c r="R104">
        <v>80.484493627988002</v>
      </c>
      <c r="S104" s="1">
        <f>(Table2[[#This Row],[Close Price]]-Table2[[#This Row],[20D EMA]])/Table2[[#This Row],[20D EMA]]</f>
        <v>0.18013881859590769</v>
      </c>
      <c r="T104" s="1">
        <f>(Table2[[#This Row],[Close Price]]-Table2[[#This Row],[50D EMA]])/Table2[[#This Row],[50D EMA]]</f>
        <v>0.24388913096628578</v>
      </c>
      <c r="U104" s="1">
        <f>(Table2[[#This Row],[Close Price]]-Table2[[#This Row],[200D EMA]])/Table2[[#This Row],[200D EMA]]</f>
        <v>0.3967635027733461</v>
      </c>
      <c r="V104">
        <v>2.31386417374787</v>
      </c>
      <c r="W104">
        <v>306</v>
      </c>
      <c r="X104">
        <v>336</v>
      </c>
      <c r="Y104">
        <v>271.2</v>
      </c>
      <c r="Z104">
        <v>336</v>
      </c>
      <c r="AA104">
        <v>245</v>
      </c>
      <c r="AB104">
        <v>336</v>
      </c>
      <c r="AC104" s="1">
        <f>(Table2[[#This Row],[Close Price]]/Table2[[#This Row],[Day Low]])-1</f>
        <v>6.6830065359477109E-2</v>
      </c>
      <c r="AD104" s="1">
        <f>(Table2[[#This Row],[Day High]]/Table2[[#This Row],[Close Price]])-1</f>
        <v>2.9254097105222865E-2</v>
      </c>
      <c r="AE104" s="1">
        <f>(Table2[[#This Row],[Close Price]]/Table2[[#This Row],[Current Week Low]])-1</f>
        <v>0.20372418879056053</v>
      </c>
      <c r="AF104" s="1">
        <f>(Table2[[#This Row],[Current Week High]]/Table2[[#This Row],[Close Price]])-1</f>
        <v>2.9254097105222865E-2</v>
      </c>
      <c r="AG104" s="1">
        <f>(Table2[[#This Row],[Close Price]]/Table2[[#This Row],[Current Month Low]])-1</f>
        <v>0.33244897959183661</v>
      </c>
      <c r="AH104" s="1">
        <f>(Table2[[#This Row],[Current Month High]]/Table2[[#This Row],[Close Price]])-1</f>
        <v>2.9254097105222865E-2</v>
      </c>
      <c r="AI104">
        <v>2.9254097105222798</v>
      </c>
      <c r="AJ104">
        <v>81.109570041608805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0.51</v>
      </c>
      <c r="AM104" t="s">
        <v>3108</v>
      </c>
      <c r="AN104">
        <v>17.12</v>
      </c>
      <c r="AO104" t="s">
        <v>3108</v>
      </c>
      <c r="AP104">
        <v>0.15615649362539299</v>
      </c>
      <c r="AQ104">
        <f>(Table2[[#This Row],[Sharpe Ratio]]-AVERAGE(Table2[Sharpe Ratio]))/_xlfn.STDEV.P(Table2[Sharpe Ratio])</f>
        <v>1.0539948148090312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6.7706201313624916</v>
      </c>
      <c r="AS104">
        <f>_xlfn.RANK.AVG(Table2[[#This Row],[1Y Return vs Nifty Z-Score]],Table2[1Y Return vs Nifty Z-Score])</f>
        <v>247</v>
      </c>
      <c r="AT104">
        <f>_xlfn.RANK.AVG(Table2[[#This Row],[6M Return vs Nifty Z-Score]],Table2[6M Return vs Nifty Z-Score])</f>
        <v>111</v>
      </c>
      <c r="AU104">
        <f>_xlfn.RANK.AVG(Table2[[#This Row],[Sharpe Ratio Z-Score]],Table2[Sharpe Ratio Z-Score])</f>
        <v>105</v>
      </c>
      <c r="AV104">
        <f>(Table2[[#This Row],[Rank 1Y]]+Table2[[#This Row],[Rank 6M]]+Table2[[#This Row],[Rank Sharpe]])/3</f>
        <v>154.33333333333334</v>
      </c>
    </row>
    <row r="105" spans="1:48" x14ac:dyDescent="0.3">
      <c r="A105" t="s">
        <v>967</v>
      </c>
      <c r="B105" t="s">
        <v>968</v>
      </c>
      <c r="C105" t="s">
        <v>3077</v>
      </c>
      <c r="D105" t="s">
        <v>300</v>
      </c>
      <c r="E105">
        <v>14600.253522720001</v>
      </c>
      <c r="F105">
        <v>386.8</v>
      </c>
      <c r="G105">
        <v>127.264375622866</v>
      </c>
      <c r="H105">
        <f>(Table2[[#This Row],[1Y Return vs Nifty]]-AVERAGE(Table2[1Y Return vs Nifty]))/_xlfn.STDEV.P(Table2[1Y Return vs Nifty])</f>
        <v>1.4614465221590127</v>
      </c>
      <c r="I105">
        <v>35.9498162988777</v>
      </c>
      <c r="J105">
        <f>(Table2[[#This Row],[1M Return vs Nifty]]-AVERAGE(Table2[1M Return vs Nifty]))/_xlfn.STDEV.P(Table2[1M Return vs Nifty])</f>
        <v>3.4803663554876239</v>
      </c>
      <c r="K105">
        <v>17.5738418925038</v>
      </c>
      <c r="L105">
        <f>(Table2[[#This Row],[6M Return vs Nifty]]-AVERAGE(Table2[6M Return vs Nifty]))/_xlfn.STDEV.P(Table2[6M Return vs Nifty])</f>
        <v>0.36643589976832719</v>
      </c>
      <c r="M105">
        <v>-4.8141990539376502</v>
      </c>
      <c r="N105">
        <f>(Table2[[#This Row],[1W Return vs Nifty]]-AVERAGE(Table2[1W Return vs Nifty]))/_xlfn.STDEV.P(Table2[1W Return vs Nifty])</f>
        <v>-0.97577281757226941</v>
      </c>
      <c r="O105">
        <v>348.58</v>
      </c>
      <c r="P105">
        <v>309.33990609906499</v>
      </c>
      <c r="Q105">
        <v>263.33089885355002</v>
      </c>
      <c r="R105">
        <v>67.556652885212401</v>
      </c>
      <c r="S105" s="1">
        <f>(Table2[[#This Row],[Close Price]]-Table2[[#This Row],[20D EMA]])/Table2[[#This Row],[20D EMA]]</f>
        <v>0.10964484479889847</v>
      </c>
      <c r="T105" s="1">
        <f>(Table2[[#This Row],[Close Price]]-Table2[[#This Row],[50D EMA]])/Table2[[#This Row],[50D EMA]]</f>
        <v>0.25040446568225411</v>
      </c>
      <c r="U105" s="1">
        <f>(Table2[[#This Row],[Close Price]]-Table2[[#This Row],[200D EMA]])/Table2[[#This Row],[200D EMA]]</f>
        <v>0.46887433903119974</v>
      </c>
      <c r="V105">
        <v>2.9888884332440799</v>
      </c>
      <c r="W105">
        <v>374.6</v>
      </c>
      <c r="X105">
        <v>403.3</v>
      </c>
      <c r="Y105">
        <v>371.55</v>
      </c>
      <c r="Z105">
        <v>403.3</v>
      </c>
      <c r="AA105">
        <v>324.3</v>
      </c>
      <c r="AB105">
        <v>419.85</v>
      </c>
      <c r="AC105" s="1">
        <f>(Table2[[#This Row],[Close Price]]/Table2[[#This Row],[Day Low]])-1</f>
        <v>3.2568072610784871E-2</v>
      </c>
      <c r="AD105" s="1">
        <f>(Table2[[#This Row],[Day High]]/Table2[[#This Row],[Close Price]])-1</f>
        <v>4.2657704239917216E-2</v>
      </c>
      <c r="AE105" s="1">
        <f>(Table2[[#This Row],[Close Price]]/Table2[[#This Row],[Current Week Low]])-1</f>
        <v>4.1044273987350222E-2</v>
      </c>
      <c r="AF105" s="1">
        <f>(Table2[[#This Row],[Current Week High]]/Table2[[#This Row],[Close Price]])-1</f>
        <v>4.2657704239917216E-2</v>
      </c>
      <c r="AG105" s="1">
        <f>(Table2[[#This Row],[Close Price]]/Table2[[#This Row],[Current Month Low]])-1</f>
        <v>0.19272278754239891</v>
      </c>
      <c r="AH105" s="1">
        <f>(Table2[[#This Row],[Current Month High]]/Table2[[#This Row],[Close Price]])-1</f>
        <v>8.544467425025859E-2</v>
      </c>
      <c r="AI105">
        <v>8.5444674250258501</v>
      </c>
      <c r="AJ105">
        <v>153.30713817943601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0.56999999999999995</v>
      </c>
      <c r="AM105" t="s">
        <v>3108</v>
      </c>
      <c r="AN105">
        <v>29.06</v>
      </c>
      <c r="AO105" t="s">
        <v>3108</v>
      </c>
      <c r="AP105">
        <v>0.12572725058268899</v>
      </c>
      <c r="AQ105">
        <f>(Table2[[#This Row],[Sharpe Ratio]]-AVERAGE(Table2[Sharpe Ratio]))/_xlfn.STDEV.P(Table2[Sharpe Ratio])</f>
        <v>0.70740745660384619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5.0398834164465409</v>
      </c>
      <c r="AS105">
        <f>_xlfn.RANK.AVG(Table2[[#This Row],[1Y Return vs Nifty Z-Score]],Table2[1Y Return vs Nifty Z-Score])</f>
        <v>65</v>
      </c>
      <c r="AT105">
        <f>_xlfn.RANK.AVG(Table2[[#This Row],[6M Return vs Nifty Z-Score]],Table2[6M Return vs Nifty Z-Score])</f>
        <v>225</v>
      </c>
      <c r="AU105">
        <f>_xlfn.RANK.AVG(Table2[[#This Row],[Sharpe Ratio Z-Score]],Table2[Sharpe Ratio Z-Score])</f>
        <v>173</v>
      </c>
      <c r="AV105">
        <f>(Table2[[#This Row],[Rank 1Y]]+Table2[[#This Row],[Rank 6M]]+Table2[[#This Row],[Rank Sharpe]])/3</f>
        <v>154.33333333333334</v>
      </c>
    </row>
    <row r="106" spans="1:48" x14ac:dyDescent="0.3">
      <c r="A106" t="s">
        <v>901</v>
      </c>
      <c r="B106" t="s">
        <v>902</v>
      </c>
      <c r="C106" t="s">
        <v>3067</v>
      </c>
      <c r="D106" t="s">
        <v>51</v>
      </c>
      <c r="E106">
        <v>16221.738161879999</v>
      </c>
      <c r="F106">
        <v>669.3</v>
      </c>
      <c r="G106">
        <v>105.09906233177399</v>
      </c>
      <c r="H106">
        <f>(Table2[[#This Row],[1Y Return vs Nifty]]-AVERAGE(Table2[1Y Return vs Nifty]))/_xlfn.STDEV.P(Table2[1Y Return vs Nifty])</f>
        <v>1.1202678097657301</v>
      </c>
      <c r="I106">
        <v>32.583100946092003</v>
      </c>
      <c r="J106">
        <f>(Table2[[#This Row],[1M Return vs Nifty]]-AVERAGE(Table2[1M Return vs Nifty]))/_xlfn.STDEV.P(Table2[1M Return vs Nifty])</f>
        <v>3.1593688859007125</v>
      </c>
      <c r="K106">
        <v>44.436316798163801</v>
      </c>
      <c r="L106">
        <f>(Table2[[#This Row],[6M Return vs Nifty]]-AVERAGE(Table2[6M Return vs Nifty]))/_xlfn.STDEV.P(Table2[6M Return vs Nifty])</f>
        <v>1.2787627555806751</v>
      </c>
      <c r="M106">
        <v>3.8839450059297</v>
      </c>
      <c r="N106">
        <f>(Table2[[#This Row],[1W Return vs Nifty]]-AVERAGE(Table2[1W Return vs Nifty]))/_xlfn.STDEV.P(Table2[1W Return vs Nifty])</f>
        <v>0.61397341357776369</v>
      </c>
      <c r="O106">
        <v>616.16999999999996</v>
      </c>
      <c r="P106">
        <v>552.799974163044</v>
      </c>
      <c r="Q106">
        <v>453.82532267126197</v>
      </c>
      <c r="R106">
        <v>72.212017668000897</v>
      </c>
      <c r="S106" s="1">
        <f>(Table2[[#This Row],[Close Price]]-Table2[[#This Row],[20D EMA]])/Table2[[#This Row],[20D EMA]]</f>
        <v>8.6226203807390822E-2</v>
      </c>
      <c r="T106" s="1">
        <f>(Table2[[#This Row],[Close Price]]-Table2[[#This Row],[50D EMA]])/Table2[[#This Row],[50D EMA]]</f>
        <v>0.2107453532597221</v>
      </c>
      <c r="U106" s="1">
        <f>(Table2[[#This Row],[Close Price]]-Table2[[#This Row],[200D EMA]])/Table2[[#This Row],[200D EMA]]</f>
        <v>0.4747965055374877</v>
      </c>
      <c r="V106">
        <v>1.5358245322544199</v>
      </c>
      <c r="W106">
        <v>665.2</v>
      </c>
      <c r="X106">
        <v>679</v>
      </c>
      <c r="Y106">
        <v>658.75</v>
      </c>
      <c r="Z106">
        <v>697.55</v>
      </c>
      <c r="AA106">
        <v>622.1</v>
      </c>
      <c r="AB106">
        <v>697.55</v>
      </c>
      <c r="AC106" s="1">
        <f>(Table2[[#This Row],[Close Price]]/Table2[[#This Row],[Day Low]])-1</f>
        <v>6.1635598316294171E-3</v>
      </c>
      <c r="AD106" s="1">
        <f>(Table2[[#This Row],[Day High]]/Table2[[#This Row],[Close Price]])-1</f>
        <v>1.449275362318847E-2</v>
      </c>
      <c r="AE106" s="1">
        <f>(Table2[[#This Row],[Close Price]]/Table2[[#This Row],[Current Week Low]])-1</f>
        <v>1.6015180265654516E-2</v>
      </c>
      <c r="AF106" s="1">
        <f>(Table2[[#This Row],[Current Week High]]/Table2[[#This Row],[Close Price]])-1</f>
        <v>4.2208277304646602E-2</v>
      </c>
      <c r="AG106" s="1">
        <f>(Table2[[#This Row],[Close Price]]/Table2[[#This Row],[Current Month Low]])-1</f>
        <v>7.5872046294807705E-2</v>
      </c>
      <c r="AH106" s="1">
        <f>(Table2[[#This Row],[Current Month High]]/Table2[[#This Row],[Close Price]])-1</f>
        <v>4.2208277304646602E-2</v>
      </c>
      <c r="AI106">
        <v>4.2208277304646602</v>
      </c>
      <c r="AJ106">
        <v>132.63816475495301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0.32</v>
      </c>
      <c r="AM106" t="s">
        <v>3108</v>
      </c>
      <c r="AN106">
        <v>18.489999999999998</v>
      </c>
      <c r="AO106" t="s">
        <v>3108</v>
      </c>
      <c r="AP106">
        <v>7.8729462024739003E-2</v>
      </c>
      <c r="AQ106">
        <f>(Table2[[#This Row],[Sharpe Ratio]]-AVERAGE(Table2[Sharpe Ratio]))/_xlfn.STDEV.P(Table2[Sharpe Ratio])</f>
        <v>0.17210530153787185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6.3444781663627525</v>
      </c>
      <c r="AS106">
        <f>_xlfn.RANK.AVG(Table2[[#This Row],[1Y Return vs Nifty Z-Score]],Table2[1Y Return vs Nifty Z-Score])</f>
        <v>89</v>
      </c>
      <c r="AT106">
        <f>_xlfn.RANK.AVG(Table2[[#This Row],[6M Return vs Nifty Z-Score]],Table2[6M Return vs Nifty Z-Score])</f>
        <v>80</v>
      </c>
      <c r="AU106">
        <f>_xlfn.RANK.AVG(Table2[[#This Row],[Sharpe Ratio Z-Score]],Table2[Sharpe Ratio Z-Score])</f>
        <v>298</v>
      </c>
      <c r="AV106">
        <f>(Table2[[#This Row],[Rank 1Y]]+Table2[[#This Row],[Rank 6M]]+Table2[[#This Row],[Rank Sharpe]])/3</f>
        <v>155.66666666666666</v>
      </c>
    </row>
    <row r="107" spans="1:48" x14ac:dyDescent="0.3">
      <c r="A107" t="s">
        <v>386</v>
      </c>
      <c r="B107" t="s">
        <v>387</v>
      </c>
      <c r="C107" t="s">
        <v>3077</v>
      </c>
      <c r="D107" t="s">
        <v>388</v>
      </c>
      <c r="E107">
        <v>59876.805114089999</v>
      </c>
      <c r="F107">
        <v>925.35</v>
      </c>
      <c r="G107">
        <v>96.827216524826397</v>
      </c>
      <c r="H107">
        <f>(Table2[[#This Row],[1Y Return vs Nifty]]-AVERAGE(Table2[1Y Return vs Nifty]))/_xlfn.STDEV.P(Table2[1Y Return vs Nifty])</f>
        <v>0.99294374876703639</v>
      </c>
      <c r="I107">
        <v>-10.542216047589701</v>
      </c>
      <c r="J107">
        <f>(Table2[[#This Row],[1M Return vs Nifty]]-AVERAGE(Table2[1M Return vs Nifty]))/_xlfn.STDEV.P(Table2[1M Return vs Nifty])</f>
        <v>-0.95238877090598451</v>
      </c>
      <c r="K107">
        <v>13.726725629908</v>
      </c>
      <c r="L107">
        <f>(Table2[[#This Row],[6M Return vs Nifty]]-AVERAGE(Table2[6M Return vs Nifty]))/_xlfn.STDEV.P(Table2[6M Return vs Nifty])</f>
        <v>0.23577677412465659</v>
      </c>
      <c r="M107">
        <v>1.3612926807224299</v>
      </c>
      <c r="N107">
        <f>(Table2[[#This Row],[1W Return vs Nifty]]-AVERAGE(Table2[1W Return vs Nifty]))/_xlfn.STDEV.P(Table2[1W Return vs Nifty])</f>
        <v>0.15291218041151453</v>
      </c>
      <c r="O107">
        <v>985.44</v>
      </c>
      <c r="P107">
        <v>948.72899080160698</v>
      </c>
      <c r="Q107">
        <v>779.71177311469</v>
      </c>
      <c r="R107">
        <v>32.862088377167602</v>
      </c>
      <c r="S107" s="1">
        <f>(Table2[[#This Row],[Close Price]]-Table2[[#This Row],[20D EMA]])/Table2[[#This Row],[20D EMA]]</f>
        <v>-6.0977837311251858E-2</v>
      </c>
      <c r="T107" s="1">
        <f>(Table2[[#This Row],[Close Price]]-Table2[[#This Row],[50D EMA]])/Table2[[#This Row],[50D EMA]]</f>
        <v>-2.4642433222003064E-2</v>
      </c>
      <c r="U107" s="1">
        <f>(Table2[[#This Row],[Close Price]]-Table2[[#This Row],[200D EMA]])/Table2[[#This Row],[200D EMA]]</f>
        <v>0.18678469648282159</v>
      </c>
      <c r="V107">
        <v>0.24714779294098799</v>
      </c>
      <c r="W107">
        <v>916.6</v>
      </c>
      <c r="X107">
        <v>959.9</v>
      </c>
      <c r="Y107">
        <v>916.6</v>
      </c>
      <c r="Z107">
        <v>1023.8</v>
      </c>
      <c r="AA107">
        <v>916.6</v>
      </c>
      <c r="AB107">
        <v>1039</v>
      </c>
      <c r="AC107" s="1">
        <f>(Table2[[#This Row],[Close Price]]/Table2[[#This Row],[Day Low]])-1</f>
        <v>9.5461488108226078E-3</v>
      </c>
      <c r="AD107" s="1">
        <f>(Table2[[#This Row],[Day High]]/Table2[[#This Row],[Close Price]])-1</f>
        <v>3.7337223753174387E-2</v>
      </c>
      <c r="AE107" s="1">
        <f>(Table2[[#This Row],[Close Price]]/Table2[[#This Row],[Current Week Low]])-1</f>
        <v>9.5461488108226078E-3</v>
      </c>
      <c r="AF107" s="1">
        <f>(Table2[[#This Row],[Current Week High]]/Table2[[#This Row],[Close Price]])-1</f>
        <v>0.10639217593343053</v>
      </c>
      <c r="AG107" s="1">
        <f>(Table2[[#This Row],[Close Price]]/Table2[[#This Row],[Current Month Low]])-1</f>
        <v>9.5461488108226078E-3</v>
      </c>
      <c r="AH107" s="1">
        <f>(Table2[[#This Row],[Current Month High]]/Table2[[#This Row],[Close Price]])-1</f>
        <v>0.12281839304047115</v>
      </c>
      <c r="AI107">
        <v>28.275787539849699</v>
      </c>
      <c r="AJ107">
        <v>123.97434345879201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0.31</v>
      </c>
      <c r="AM107" t="s">
        <v>3108</v>
      </c>
      <c r="AN107">
        <v>-9.08</v>
      </c>
      <c r="AO107" t="s">
        <v>3107</v>
      </c>
      <c r="AP107">
        <v>0.14856803018862899</v>
      </c>
      <c r="AQ107">
        <f>(Table2[[#This Row],[Sharpe Ratio]]-AVERAGE(Table2[Sharpe Ratio]))/_xlfn.STDEV.P(Table2[Sharpe Ratio])</f>
        <v>0.96756264521172397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1.3968065776089471</v>
      </c>
      <c r="AS107">
        <f>_xlfn.RANK.AVG(Table2[[#This Row],[1Y Return vs Nifty Z-Score]],Table2[1Y Return vs Nifty Z-Score])</f>
        <v>96</v>
      </c>
      <c r="AT107">
        <f>_xlfn.RANK.AVG(Table2[[#This Row],[6M Return vs Nifty Z-Score]],Table2[6M Return vs Nifty Z-Score])</f>
        <v>252</v>
      </c>
      <c r="AU107">
        <f>_xlfn.RANK.AVG(Table2[[#This Row],[Sharpe Ratio Z-Score]],Table2[Sharpe Ratio Z-Score])</f>
        <v>120</v>
      </c>
      <c r="AV107">
        <f>(Table2[[#This Row],[Rank 1Y]]+Table2[[#This Row],[Rank 6M]]+Table2[[#This Row],[Rank Sharpe]])/3</f>
        <v>156</v>
      </c>
    </row>
    <row r="108" spans="1:48" x14ac:dyDescent="0.3">
      <c r="A108" t="s">
        <v>237</v>
      </c>
      <c r="B108" t="s">
        <v>238</v>
      </c>
      <c r="C108" t="s">
        <v>3064</v>
      </c>
      <c r="D108" t="s">
        <v>239</v>
      </c>
      <c r="E108">
        <v>108581.91090298499</v>
      </c>
      <c r="F108">
        <v>403.05</v>
      </c>
      <c r="G108">
        <v>112.30061712912099</v>
      </c>
      <c r="H108">
        <f>(Table2[[#This Row],[1Y Return vs Nifty]]-AVERAGE(Table2[1Y Return vs Nifty]))/_xlfn.STDEV.P(Table2[1Y Return vs Nifty])</f>
        <v>1.2311174585264344</v>
      </c>
      <c r="I108">
        <v>4.5531522834236897</v>
      </c>
      <c r="J108">
        <f>(Table2[[#This Row],[1M Return vs Nifty]]-AVERAGE(Table2[1M Return vs Nifty]))/_xlfn.STDEV.P(Table2[1M Return vs Nifty])</f>
        <v>0.48687012953190228</v>
      </c>
      <c r="K108">
        <v>76.092373249938206</v>
      </c>
      <c r="L108">
        <f>(Table2[[#This Row],[6M Return vs Nifty]]-AVERAGE(Table2[6M Return vs Nifty]))/_xlfn.STDEV.P(Table2[6M Return vs Nifty])</f>
        <v>2.3538934183916544</v>
      </c>
      <c r="M108">
        <v>-3.1992273916144298</v>
      </c>
      <c r="N108">
        <f>(Table2[[#This Row],[1W Return vs Nifty]]-AVERAGE(Table2[1W Return vs Nifty]))/_xlfn.STDEV.P(Table2[1W Return vs Nifty])</f>
        <v>-0.68060696426820289</v>
      </c>
      <c r="O108">
        <v>413.67</v>
      </c>
      <c r="P108">
        <v>392.49868358808902</v>
      </c>
      <c r="Q108">
        <v>307.17422353266699</v>
      </c>
      <c r="R108">
        <v>32.780773990222599</v>
      </c>
      <c r="S108" s="1">
        <f>(Table2[[#This Row],[Close Price]]-Table2[[#This Row],[20D EMA]])/Table2[[#This Row],[20D EMA]]</f>
        <v>-2.5672637609688891E-2</v>
      </c>
      <c r="T108" s="1">
        <f>(Table2[[#This Row],[Close Price]]-Table2[[#This Row],[50D EMA]])/Table2[[#This Row],[50D EMA]]</f>
        <v>2.6882424968803602E-2</v>
      </c>
      <c r="U108" s="1">
        <f>(Table2[[#This Row],[Close Price]]-Table2[[#This Row],[200D EMA]])/Table2[[#This Row],[200D EMA]]</f>
        <v>0.31212181596720778</v>
      </c>
      <c r="V108">
        <v>0.34362685895931</v>
      </c>
      <c r="W108">
        <v>400.65</v>
      </c>
      <c r="X108">
        <v>408.9</v>
      </c>
      <c r="Y108">
        <v>400.65</v>
      </c>
      <c r="Z108">
        <v>421</v>
      </c>
      <c r="AA108">
        <v>400.65</v>
      </c>
      <c r="AB108">
        <v>436.6</v>
      </c>
      <c r="AC108" s="1">
        <f>(Table2[[#This Row],[Close Price]]/Table2[[#This Row],[Day Low]])-1</f>
        <v>5.9902658180457369E-3</v>
      </c>
      <c r="AD108" s="1">
        <f>(Table2[[#This Row],[Day High]]/Table2[[#This Row],[Close Price]])-1</f>
        <v>1.4514328247115627E-2</v>
      </c>
      <c r="AE108" s="1">
        <f>(Table2[[#This Row],[Close Price]]/Table2[[#This Row],[Current Week Low]])-1</f>
        <v>5.9902658180457369E-3</v>
      </c>
      <c r="AF108" s="1">
        <f>(Table2[[#This Row],[Current Week High]]/Table2[[#This Row],[Close Price]])-1</f>
        <v>4.4535417442004732E-2</v>
      </c>
      <c r="AG108" s="1">
        <f>(Table2[[#This Row],[Close Price]]/Table2[[#This Row],[Current Month Low]])-1</f>
        <v>5.9902658180457369E-3</v>
      </c>
      <c r="AH108" s="1">
        <f>(Table2[[#This Row],[Current Month High]]/Table2[[#This Row],[Close Price]])-1</f>
        <v>8.3240292767646773E-2</v>
      </c>
      <c r="AI108">
        <v>12.4674358020096</v>
      </c>
      <c r="AJ108">
        <v>156.14871306005699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0.1</v>
      </c>
      <c r="AM108" t="s">
        <v>3108</v>
      </c>
      <c r="AN108">
        <v>-9.1</v>
      </c>
      <c r="AO108" t="s">
        <v>3107</v>
      </c>
      <c r="AP108">
        <v>5.8101432543435999E-2</v>
      </c>
      <c r="AQ108">
        <f>(Table2[[#This Row],[Sharpe Ratio]]-AVERAGE(Table2[Sharpe Ratio]))/_xlfn.STDEV.P(Table2[Sharpe Ratio])</f>
        <v>-6.284678822887281E-2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3.3284272539529152</v>
      </c>
      <c r="AS108">
        <f>_xlfn.RANK.AVG(Table2[[#This Row],[1Y Return vs Nifty Z-Score]],Table2[1Y Return vs Nifty Z-Score])</f>
        <v>80</v>
      </c>
      <c r="AT108">
        <f>_xlfn.RANK.AVG(Table2[[#This Row],[6M Return vs Nifty Z-Score]],Table2[6M Return vs Nifty Z-Score])</f>
        <v>21</v>
      </c>
      <c r="AU108">
        <f>_xlfn.RANK.AVG(Table2[[#This Row],[Sharpe Ratio Z-Score]],Table2[Sharpe Ratio Z-Score])</f>
        <v>368</v>
      </c>
      <c r="AV108">
        <f>(Table2[[#This Row],[Rank 1Y]]+Table2[[#This Row],[Rank 6M]]+Table2[[#This Row],[Rank Sharpe]])/3</f>
        <v>156.33333333333334</v>
      </c>
    </row>
    <row r="109" spans="1:48" x14ac:dyDescent="0.3">
      <c r="A109" t="s">
        <v>1338</v>
      </c>
      <c r="B109" t="s">
        <v>1339</v>
      </c>
      <c r="C109" t="s">
        <v>3075</v>
      </c>
      <c r="D109" t="s">
        <v>203</v>
      </c>
      <c r="E109">
        <v>8149.3428455000003</v>
      </c>
      <c r="F109">
        <v>2011.25</v>
      </c>
      <c r="G109">
        <v>115.760574264691</v>
      </c>
      <c r="H109">
        <f>(Table2[[#This Row],[1Y Return vs Nifty]]-AVERAGE(Table2[1Y Return vs Nifty]))/_xlfn.STDEV.P(Table2[1Y Return vs Nifty])</f>
        <v>1.2843747125497349</v>
      </c>
      <c r="I109">
        <v>22.2700872945728</v>
      </c>
      <c r="J109">
        <f>(Table2[[#This Row],[1M Return vs Nifty]]-AVERAGE(Table2[1M Return vs Nifty]))/_xlfn.STDEV.P(Table2[1M Return vs Nifty])</f>
        <v>2.1760807432860445</v>
      </c>
      <c r="K109">
        <v>38.870616665609496</v>
      </c>
      <c r="L109">
        <f>(Table2[[#This Row],[6M Return vs Nifty]]-AVERAGE(Table2[6M Return vs Nifty]))/_xlfn.STDEV.P(Table2[6M Return vs Nifty])</f>
        <v>1.0897355821664434</v>
      </c>
      <c r="M109">
        <v>1.3358404773231201</v>
      </c>
      <c r="N109">
        <f>(Table2[[#This Row],[1W Return vs Nifty]]-AVERAGE(Table2[1W Return vs Nifty]))/_xlfn.STDEV.P(Table2[1W Return vs Nifty])</f>
        <v>0.14826032087113183</v>
      </c>
      <c r="O109">
        <v>1893.38</v>
      </c>
      <c r="P109">
        <v>1733.1134587986401</v>
      </c>
      <c r="Q109">
        <v>1405.01954050002</v>
      </c>
      <c r="R109">
        <v>59.033215239424202</v>
      </c>
      <c r="S109" s="1">
        <f>(Table2[[#This Row],[Close Price]]-Table2[[#This Row],[20D EMA]])/Table2[[#This Row],[20D EMA]]</f>
        <v>6.2253747266792656E-2</v>
      </c>
      <c r="T109" s="1">
        <f>(Table2[[#This Row],[Close Price]]-Table2[[#This Row],[50D EMA]])/Table2[[#This Row],[50D EMA]]</f>
        <v>0.16048374662912068</v>
      </c>
      <c r="U109" s="1">
        <f>(Table2[[#This Row],[Close Price]]-Table2[[#This Row],[200D EMA]])/Table2[[#This Row],[200D EMA]]</f>
        <v>0.43147475321534251</v>
      </c>
      <c r="V109">
        <v>1.4905411173191301</v>
      </c>
      <c r="W109">
        <v>1955</v>
      </c>
      <c r="X109">
        <v>2020.45</v>
      </c>
      <c r="Y109">
        <v>1955</v>
      </c>
      <c r="Z109">
        <v>2138.3000000000002</v>
      </c>
      <c r="AA109">
        <v>1865.35</v>
      </c>
      <c r="AB109">
        <v>2172</v>
      </c>
      <c r="AC109" s="1">
        <f>(Table2[[#This Row],[Close Price]]/Table2[[#This Row],[Day Low]])-1</f>
        <v>2.8772378516624064E-2</v>
      </c>
      <c r="AD109" s="1">
        <f>(Table2[[#This Row],[Day High]]/Table2[[#This Row],[Close Price]])-1</f>
        <v>4.5742697327533222E-3</v>
      </c>
      <c r="AE109" s="1">
        <f>(Table2[[#This Row],[Close Price]]/Table2[[#This Row],[Current Week Low]])-1</f>
        <v>2.8772378516624064E-2</v>
      </c>
      <c r="AF109" s="1">
        <f>(Table2[[#This Row],[Current Week High]]/Table2[[#This Row],[Close Price]])-1</f>
        <v>6.3169670602859052E-2</v>
      </c>
      <c r="AG109" s="1">
        <f>(Table2[[#This Row],[Close Price]]/Table2[[#This Row],[Current Month Low]])-1</f>
        <v>7.8215884418473713E-2</v>
      </c>
      <c r="AH109" s="1">
        <f>(Table2[[#This Row],[Current Month High]]/Table2[[#This Row],[Close Price]])-1</f>
        <v>7.9925419515226803E-2</v>
      </c>
      <c r="AI109">
        <v>7.9925419515226803</v>
      </c>
      <c r="AJ109">
        <v>145.39409468033099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0.31</v>
      </c>
      <c r="AM109" t="s">
        <v>3108</v>
      </c>
      <c r="AN109">
        <v>12.33</v>
      </c>
      <c r="AO109" t="s">
        <v>3108</v>
      </c>
      <c r="AP109">
        <v>7.6391469324250005E-2</v>
      </c>
      <c r="AQ109">
        <f>(Table2[[#This Row],[Sharpe Ratio]]-AVERAGE(Table2[Sharpe Ratio]))/_xlfn.STDEV.P(Table2[Sharpe Ratio])</f>
        <v>0.14547569683727851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4.8439270557106333</v>
      </c>
      <c r="AS109">
        <f>_xlfn.RANK.AVG(Table2[[#This Row],[1Y Return vs Nifty Z-Score]],Table2[1Y Return vs Nifty Z-Score])</f>
        <v>76</v>
      </c>
      <c r="AT109">
        <f>_xlfn.RANK.AVG(Table2[[#This Row],[6M Return vs Nifty Z-Score]],Table2[6M Return vs Nifty Z-Score])</f>
        <v>94</v>
      </c>
      <c r="AU109">
        <f>_xlfn.RANK.AVG(Table2[[#This Row],[Sharpe Ratio Z-Score]],Table2[Sharpe Ratio Z-Score])</f>
        <v>304</v>
      </c>
      <c r="AV109">
        <f>(Table2[[#This Row],[Rank 1Y]]+Table2[[#This Row],[Rank 6M]]+Table2[[#This Row],[Rank Sharpe]])/3</f>
        <v>158</v>
      </c>
    </row>
    <row r="110" spans="1:48" x14ac:dyDescent="0.3">
      <c r="A110" t="s">
        <v>959</v>
      </c>
      <c r="B110" t="s">
        <v>960</v>
      </c>
      <c r="C110" t="s">
        <v>3064</v>
      </c>
      <c r="D110" t="s">
        <v>961</v>
      </c>
      <c r="E110">
        <v>14907.589005149999</v>
      </c>
      <c r="F110">
        <v>464.5</v>
      </c>
      <c r="G110">
        <v>154.83170860437599</v>
      </c>
      <c r="H110">
        <f>(Table2[[#This Row],[1Y Return vs Nifty]]-AVERAGE(Table2[1Y Return vs Nifty]))/_xlfn.STDEV.P(Table2[1Y Return vs Nifty])</f>
        <v>1.8857756100103618</v>
      </c>
      <c r="I110">
        <v>-19.957536999787099</v>
      </c>
      <c r="J110">
        <f>(Table2[[#This Row],[1M Return vs Nifty]]-AVERAGE(Table2[1M Return vs Nifty]))/_xlfn.STDEV.P(Table2[1M Return vs Nifty])</f>
        <v>-1.850086937905246</v>
      </c>
      <c r="K110">
        <v>12.857898341229699</v>
      </c>
      <c r="L110">
        <f>(Table2[[#This Row],[6M Return vs Nifty]]-AVERAGE(Table2[6M Return vs Nifty]))/_xlfn.STDEV.P(Table2[6M Return vs Nifty])</f>
        <v>0.20626890222128158</v>
      </c>
      <c r="M110">
        <v>2.59419940660172</v>
      </c>
      <c r="N110">
        <f>(Table2[[#This Row],[1W Return vs Nifty]]-AVERAGE(Table2[1W Return vs Nifty]))/_xlfn.STDEV.P(Table2[1W Return vs Nifty])</f>
        <v>0.37824862084476474</v>
      </c>
      <c r="O110">
        <v>483.78</v>
      </c>
      <c r="P110">
        <v>473.29982246606102</v>
      </c>
      <c r="Q110">
        <v>386.29473138931297</v>
      </c>
      <c r="R110">
        <v>40.3337823580909</v>
      </c>
      <c r="S110" s="1">
        <f>(Table2[[#This Row],[Close Price]]-Table2[[#This Row],[20D EMA]])/Table2[[#This Row],[20D EMA]]</f>
        <v>-3.9852825664558215E-2</v>
      </c>
      <c r="T110" s="1">
        <f>(Table2[[#This Row],[Close Price]]-Table2[[#This Row],[50D EMA]])/Table2[[#This Row],[50D EMA]]</f>
        <v>-1.8592490527908505E-2</v>
      </c>
      <c r="U110" s="1">
        <f>(Table2[[#This Row],[Close Price]]-Table2[[#This Row],[200D EMA]])/Table2[[#This Row],[200D EMA]]</f>
        <v>0.20244974175397365</v>
      </c>
      <c r="V110">
        <v>0.43482482038046999</v>
      </c>
      <c r="W110">
        <v>459</v>
      </c>
      <c r="X110">
        <v>476</v>
      </c>
      <c r="Y110">
        <v>459</v>
      </c>
      <c r="Z110">
        <v>494.8</v>
      </c>
      <c r="AA110">
        <v>448.35</v>
      </c>
      <c r="AB110">
        <v>508.8</v>
      </c>
      <c r="AC110" s="1">
        <f>(Table2[[#This Row],[Close Price]]/Table2[[#This Row],[Day Low]])-1</f>
        <v>1.1982570806100323E-2</v>
      </c>
      <c r="AD110" s="1">
        <f>(Table2[[#This Row],[Day High]]/Table2[[#This Row],[Close Price]])-1</f>
        <v>2.4757804090419722E-2</v>
      </c>
      <c r="AE110" s="1">
        <f>(Table2[[#This Row],[Close Price]]/Table2[[#This Row],[Current Week Low]])-1</f>
        <v>1.1982570806100323E-2</v>
      </c>
      <c r="AF110" s="1">
        <f>(Table2[[#This Row],[Current Week High]]/Table2[[#This Row],[Close Price]])-1</f>
        <v>6.5231431646932236E-2</v>
      </c>
      <c r="AG110" s="1">
        <f>(Table2[[#This Row],[Close Price]]/Table2[[#This Row],[Current Month Low]])-1</f>
        <v>3.6020965763354562E-2</v>
      </c>
      <c r="AH110" s="1">
        <f>(Table2[[#This Row],[Current Month High]]/Table2[[#This Row],[Close Price]])-1</f>
        <v>9.5371367061356294E-2</v>
      </c>
      <c r="AI110">
        <v>33.0032292787944</v>
      </c>
      <c r="AJ110">
        <v>184.532924961715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0.01</v>
      </c>
      <c r="AM110" t="s">
        <v>3108</v>
      </c>
      <c r="AN110">
        <v>-8.8699999999999992</v>
      </c>
      <c r="AO110" t="s">
        <v>3107</v>
      </c>
      <c r="AP110">
        <v>0.11972776568403901</v>
      </c>
      <c r="AQ110">
        <f>(Table2[[#This Row],[Sharpe Ratio]]-AVERAGE(Table2[Sharpe Ratio]))/_xlfn.STDEV.P(Table2[Sharpe Ratio])</f>
        <v>0.63907366273664834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1.2592798579078104</v>
      </c>
      <c r="AS110">
        <f>_xlfn.RANK.AVG(Table2[[#This Row],[1Y Return vs Nifty Z-Score]],Table2[1Y Return vs Nifty Z-Score])</f>
        <v>31</v>
      </c>
      <c r="AT110">
        <f>_xlfn.RANK.AVG(Table2[[#This Row],[6M Return vs Nifty Z-Score]],Table2[6M Return vs Nifty Z-Score])</f>
        <v>256</v>
      </c>
      <c r="AU110">
        <f>_xlfn.RANK.AVG(Table2[[#This Row],[Sharpe Ratio Z-Score]],Table2[Sharpe Ratio Z-Score])</f>
        <v>191</v>
      </c>
      <c r="AV110">
        <f>(Table2[[#This Row],[Rank 1Y]]+Table2[[#This Row],[Rank 6M]]+Table2[[#This Row],[Rank Sharpe]])/3</f>
        <v>159.33333333333334</v>
      </c>
    </row>
    <row r="111" spans="1:48" x14ac:dyDescent="0.3">
      <c r="A111" t="s">
        <v>1490</v>
      </c>
      <c r="B111" t="s">
        <v>1491</v>
      </c>
      <c r="C111" t="s">
        <v>3066</v>
      </c>
      <c r="D111" t="s">
        <v>46</v>
      </c>
      <c r="E111">
        <v>6549.2726526099996</v>
      </c>
      <c r="F111">
        <v>233.3</v>
      </c>
      <c r="G111">
        <v>131.861133354906</v>
      </c>
      <c r="H111">
        <f>(Table2[[#This Row],[1Y Return vs Nifty]]-AVERAGE(Table2[1Y Return vs Nifty]))/_xlfn.STDEV.P(Table2[1Y Return vs Nifty])</f>
        <v>1.5322019346183333</v>
      </c>
      <c r="I111">
        <v>0.25237115611240801</v>
      </c>
      <c r="J111">
        <f>(Table2[[#This Row],[1M Return vs Nifty]]-AVERAGE(Table2[1M Return vs Nifty]))/_xlfn.STDEV.P(Table2[1M Return vs Nifty])</f>
        <v>7.6814715143580181E-2</v>
      </c>
      <c r="K111">
        <v>24.73753725149</v>
      </c>
      <c r="L111">
        <f>(Table2[[#This Row],[6M Return vs Nifty]]-AVERAGE(Table2[6M Return vs Nifty]))/_xlfn.STDEV.P(Table2[6M Return vs Nifty])</f>
        <v>0.60973558402356731</v>
      </c>
      <c r="M111">
        <v>3.8679728724274699E-2</v>
      </c>
      <c r="N111">
        <f>(Table2[[#This Row],[1W Return vs Nifty]]-AVERAGE(Table2[1W Return vs Nifty]))/_xlfn.STDEV.P(Table2[1W Return vs Nifty])</f>
        <v>-8.8819727135364221E-2</v>
      </c>
      <c r="O111">
        <v>240.54</v>
      </c>
      <c r="P111">
        <v>229.598191873681</v>
      </c>
      <c r="Q111">
        <v>183.785955380762</v>
      </c>
      <c r="R111">
        <v>39.298583727369198</v>
      </c>
      <c r="S111" s="1">
        <f>(Table2[[#This Row],[Close Price]]-Table2[[#This Row],[20D EMA]])/Table2[[#This Row],[20D EMA]]</f>
        <v>-3.0098944042570804E-2</v>
      </c>
      <c r="T111" s="1">
        <f>(Table2[[#This Row],[Close Price]]-Table2[[#This Row],[50D EMA]])/Table2[[#This Row],[50D EMA]]</f>
        <v>1.6122984663379438E-2</v>
      </c>
      <c r="U111" s="1">
        <f>(Table2[[#This Row],[Close Price]]-Table2[[#This Row],[200D EMA]])/Table2[[#This Row],[200D EMA]]</f>
        <v>0.26941147116849246</v>
      </c>
      <c r="V111">
        <v>0.48744288952364201</v>
      </c>
      <c r="W111">
        <v>231.55</v>
      </c>
      <c r="X111">
        <v>243.45</v>
      </c>
      <c r="Y111">
        <v>230.25</v>
      </c>
      <c r="Z111">
        <v>248.25</v>
      </c>
      <c r="AA111">
        <v>229.1</v>
      </c>
      <c r="AB111">
        <v>259.85000000000002</v>
      </c>
      <c r="AC111" s="1">
        <f>(Table2[[#This Row],[Close Price]]/Table2[[#This Row],[Day Low]])-1</f>
        <v>7.55776290218102E-3</v>
      </c>
      <c r="AD111" s="1">
        <f>(Table2[[#This Row],[Day High]]/Table2[[#This Row],[Close Price]])-1</f>
        <v>4.3506215173596097E-2</v>
      </c>
      <c r="AE111" s="1">
        <f>(Table2[[#This Row],[Close Price]]/Table2[[#This Row],[Current Week Low]])-1</f>
        <v>1.3246471226927348E-2</v>
      </c>
      <c r="AF111" s="1">
        <f>(Table2[[#This Row],[Current Week High]]/Table2[[#This Row],[Close Price]])-1</f>
        <v>6.4080582940420072E-2</v>
      </c>
      <c r="AG111" s="1">
        <f>(Table2[[#This Row],[Close Price]]/Table2[[#This Row],[Current Month Low]])-1</f>
        <v>1.8332605848974337E-2</v>
      </c>
      <c r="AH111" s="1">
        <f>(Table2[[#This Row],[Current Month High]]/Table2[[#This Row],[Close Price]])-1</f>
        <v>0.11380197171024431</v>
      </c>
      <c r="AI111">
        <v>16.545220745820799</v>
      </c>
      <c r="AJ111">
        <v>162.28218100056199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0.28000000000000003</v>
      </c>
      <c r="AM111" t="s">
        <v>3108</v>
      </c>
      <c r="AN111">
        <v>-8.1300000000000008</v>
      </c>
      <c r="AO111" t="s">
        <v>3107</v>
      </c>
      <c r="AP111">
        <v>8.8390986072293995E-2</v>
      </c>
      <c r="AQ111">
        <f>(Table2[[#This Row],[Sharpe Ratio]]-AVERAGE(Table2[Sharpe Ratio]))/_xlfn.STDEV.P(Table2[Sharpe Ratio])</f>
        <v>0.28214951430973156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2.4120820209598479</v>
      </c>
      <c r="AS111">
        <f>_xlfn.RANK.AVG(Table2[[#This Row],[1Y Return vs Nifty Z-Score]],Table2[1Y Return vs Nifty Z-Score])</f>
        <v>56</v>
      </c>
      <c r="AT111">
        <f>_xlfn.RANK.AVG(Table2[[#This Row],[6M Return vs Nifty Z-Score]],Table2[6M Return vs Nifty Z-Score])</f>
        <v>165</v>
      </c>
      <c r="AU111">
        <f>_xlfn.RANK.AVG(Table2[[#This Row],[Sharpe Ratio Z-Score]],Table2[Sharpe Ratio Z-Score])</f>
        <v>263</v>
      </c>
      <c r="AV111">
        <f>(Table2[[#This Row],[Rank 1Y]]+Table2[[#This Row],[Rank 6M]]+Table2[[#This Row],[Rank Sharpe]])/3</f>
        <v>161.33333333333334</v>
      </c>
    </row>
    <row r="112" spans="1:48" x14ac:dyDescent="0.3">
      <c r="A112" t="s">
        <v>562</v>
      </c>
      <c r="B112" t="s">
        <v>563</v>
      </c>
      <c r="C112" t="s">
        <v>3063</v>
      </c>
      <c r="D112" t="s">
        <v>564</v>
      </c>
      <c r="E112">
        <v>34652.286613229997</v>
      </c>
      <c r="F112">
        <v>2559.6999999999998</v>
      </c>
      <c r="G112">
        <v>166.660454915999</v>
      </c>
      <c r="H112">
        <f>(Table2[[#This Row],[1Y Return vs Nifty]]-AVERAGE(Table2[1Y Return vs Nifty]))/_xlfn.STDEV.P(Table2[1Y Return vs Nifty])</f>
        <v>2.0678491220255624</v>
      </c>
      <c r="I112">
        <v>10.171418598088399</v>
      </c>
      <c r="J112">
        <f>(Table2[[#This Row],[1M Return vs Nifty]]-AVERAGE(Table2[1M Return vs Nifty]))/_xlfn.STDEV.P(Table2[1M Return vs Nifty])</f>
        <v>1.0225403842151615</v>
      </c>
      <c r="K112">
        <v>-1.4947126246385301</v>
      </c>
      <c r="L112">
        <f>(Table2[[#This Row],[6M Return vs Nifty]]-AVERAGE(Table2[6M Return vs Nifty]))/_xlfn.STDEV.P(Table2[6M Return vs Nifty])</f>
        <v>-0.28118701839567489</v>
      </c>
      <c r="M112">
        <v>10.242473301880199</v>
      </c>
      <c r="N112">
        <f>(Table2[[#This Row],[1W Return vs Nifty]]-AVERAGE(Table2[1W Return vs Nifty]))/_xlfn.STDEV.P(Table2[1W Return vs Nifty])</f>
        <v>1.7761117185511013</v>
      </c>
      <c r="O112">
        <v>2494.2600000000002</v>
      </c>
      <c r="P112">
        <v>2507.6865924087701</v>
      </c>
      <c r="Q112">
        <v>2281.20238744784</v>
      </c>
      <c r="R112">
        <v>55.213096785755297</v>
      </c>
      <c r="S112" s="1">
        <f>(Table2[[#This Row],[Close Price]]-Table2[[#This Row],[20D EMA]])/Table2[[#This Row],[20D EMA]]</f>
        <v>2.6236238403373986E-2</v>
      </c>
      <c r="T112" s="1">
        <f>(Table2[[#This Row],[Close Price]]-Table2[[#This Row],[50D EMA]])/Table2[[#This Row],[50D EMA]]</f>
        <v>2.0741590176652801E-2</v>
      </c>
      <c r="U112" s="1">
        <f>(Table2[[#This Row],[Close Price]]-Table2[[#This Row],[200D EMA]])/Table2[[#This Row],[200D EMA]]</f>
        <v>0.12208369326832808</v>
      </c>
      <c r="V112">
        <v>1.5218976222182501</v>
      </c>
      <c r="W112">
        <v>2525</v>
      </c>
      <c r="X112">
        <v>2611</v>
      </c>
      <c r="Y112">
        <v>2525</v>
      </c>
      <c r="Z112">
        <v>2645</v>
      </c>
      <c r="AA112">
        <v>2306.1</v>
      </c>
      <c r="AB112">
        <v>2681</v>
      </c>
      <c r="AC112" s="1">
        <f>(Table2[[#This Row],[Close Price]]/Table2[[#This Row],[Day Low]])-1</f>
        <v>1.3742574257425755E-2</v>
      </c>
      <c r="AD112" s="1">
        <f>(Table2[[#This Row],[Day High]]/Table2[[#This Row],[Close Price]])-1</f>
        <v>2.0041411102863727E-2</v>
      </c>
      <c r="AE112" s="1">
        <f>(Table2[[#This Row],[Close Price]]/Table2[[#This Row],[Current Week Low]])-1</f>
        <v>1.3742574257425755E-2</v>
      </c>
      <c r="AF112" s="1">
        <f>(Table2[[#This Row],[Current Week High]]/Table2[[#This Row],[Close Price]])-1</f>
        <v>3.3324217681759638E-2</v>
      </c>
      <c r="AG112" s="1">
        <f>(Table2[[#This Row],[Close Price]]/Table2[[#This Row],[Current Month Low]])-1</f>
        <v>0.10996921208967514</v>
      </c>
      <c r="AH112" s="1">
        <f>(Table2[[#This Row],[Current Month High]]/Table2[[#This Row],[Close Price]])-1</f>
        <v>4.7388365824120093E-2</v>
      </c>
      <c r="AI112">
        <v>27.542290112122501</v>
      </c>
      <c r="AJ112">
        <v>206.36744464392501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-0.08</v>
      </c>
      <c r="AM112" t="s">
        <v>3107</v>
      </c>
      <c r="AN112">
        <v>4.8899999999999997</v>
      </c>
      <c r="AO112" t="s">
        <v>3108</v>
      </c>
      <c r="AP112">
        <v>0.18159734227792801</v>
      </c>
      <c r="AQ112">
        <f>(Table2[[#This Row],[Sharpe Ratio]]-AVERAGE(Table2[Sharpe Ratio]))/_xlfn.STDEV.P(Table2[Sharpe Ratio])</f>
        <v>1.3437646428854551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26</v>
      </c>
      <c r="AT112">
        <f>_xlfn.RANK.AVG(Table2[[#This Row],[6M Return vs Nifty Z-Score]],Table2[6M Return vs Nifty Z-Score])</f>
        <v>401</v>
      </c>
      <c r="AU112">
        <f>_xlfn.RANK.AVG(Table2[[#This Row],[Sharpe Ratio Z-Score]],Table2[Sharpe Ratio Z-Score])</f>
        <v>72</v>
      </c>
      <c r="AV112">
        <f>(Table2[[#This Row],[Rank 1Y]]+Table2[[#This Row],[Rank 6M]]+Table2[[#This Row],[Rank Sharpe]])/3</f>
        <v>166.33333333333334</v>
      </c>
    </row>
    <row r="113" spans="1:48" x14ac:dyDescent="0.3">
      <c r="A113" t="s">
        <v>1726</v>
      </c>
      <c r="B113" t="s">
        <v>1727</v>
      </c>
      <c r="C113" t="s">
        <v>3075</v>
      </c>
      <c r="D113" t="s">
        <v>900</v>
      </c>
      <c r="E113">
        <v>4456.12568895</v>
      </c>
      <c r="F113">
        <v>360.1</v>
      </c>
      <c r="G113">
        <v>100.550450084405</v>
      </c>
      <c r="H113">
        <f>(Table2[[#This Row],[1Y Return vs Nifty]]-AVERAGE(Table2[1Y Return vs Nifty]))/_xlfn.STDEV.P(Table2[1Y Return vs Nifty])</f>
        <v>1.0502534747841734</v>
      </c>
      <c r="I113">
        <v>17.897180965870799</v>
      </c>
      <c r="J113">
        <f>(Table2[[#This Row],[1M Return vs Nifty]]-AVERAGE(Table2[1M Return vs Nifty]))/_xlfn.STDEV.P(Table2[1M Return vs Nifty])</f>
        <v>1.7591485945397938</v>
      </c>
      <c r="K113">
        <v>39.963963944308802</v>
      </c>
      <c r="L113">
        <f>(Table2[[#This Row],[6M Return vs Nifty]]-AVERAGE(Table2[6M Return vs Nifty]))/_xlfn.STDEV.P(Table2[6M Return vs Nifty])</f>
        <v>1.126868798245374</v>
      </c>
      <c r="M113">
        <v>-2.7692942470225299</v>
      </c>
      <c r="N113">
        <f>(Table2[[#This Row],[1W Return vs Nifty]]-AVERAGE(Table2[1W Return vs Nifty]))/_xlfn.STDEV.P(Table2[1W Return vs Nifty])</f>
        <v>-0.60202875361117247</v>
      </c>
      <c r="O113">
        <v>351.71</v>
      </c>
      <c r="P113">
        <v>325.69945062915798</v>
      </c>
      <c r="Q113">
        <v>264.66908079328698</v>
      </c>
      <c r="R113">
        <v>51.173364201425102</v>
      </c>
      <c r="S113" s="1">
        <f>(Table2[[#This Row],[Close Price]]-Table2[[#This Row],[20D EMA]])/Table2[[#This Row],[20D EMA]]</f>
        <v>2.3854880441272763E-2</v>
      </c>
      <c r="T113" s="1">
        <f>(Table2[[#This Row],[Close Price]]-Table2[[#This Row],[50D EMA]])/Table2[[#This Row],[50D EMA]]</f>
        <v>0.10562053237851658</v>
      </c>
      <c r="U113" s="1">
        <f>(Table2[[#This Row],[Close Price]]-Table2[[#This Row],[200D EMA]])/Table2[[#This Row],[200D EMA]]</f>
        <v>0.36056693483303748</v>
      </c>
      <c r="V113">
        <v>2.2773912928741198</v>
      </c>
      <c r="W113">
        <v>355.1</v>
      </c>
      <c r="X113">
        <v>371</v>
      </c>
      <c r="Y113">
        <v>355.1</v>
      </c>
      <c r="Z113">
        <v>390</v>
      </c>
      <c r="AA113">
        <v>340.35</v>
      </c>
      <c r="AB113">
        <v>391.65</v>
      </c>
      <c r="AC113" s="1">
        <f>(Table2[[#This Row],[Close Price]]/Table2[[#This Row],[Day Low]])-1</f>
        <v>1.4080540692762655E-2</v>
      </c>
      <c r="AD113" s="1">
        <f>(Table2[[#This Row],[Day High]]/Table2[[#This Row],[Close Price]])-1</f>
        <v>3.0269369619549957E-2</v>
      </c>
      <c r="AE113" s="1">
        <f>(Table2[[#This Row],[Close Price]]/Table2[[#This Row],[Current Week Low]])-1</f>
        <v>1.4080540692762655E-2</v>
      </c>
      <c r="AF113" s="1">
        <f>(Table2[[#This Row],[Current Week High]]/Table2[[#This Row],[Close Price]])-1</f>
        <v>8.303249097472909E-2</v>
      </c>
      <c r="AG113" s="1">
        <f>(Table2[[#This Row],[Close Price]]/Table2[[#This Row],[Current Month Low]])-1</f>
        <v>5.8028500073453726E-2</v>
      </c>
      <c r="AH113" s="1">
        <f>(Table2[[#This Row],[Current Month High]]/Table2[[#This Row],[Close Price]])-1</f>
        <v>8.7614551513468308E-2</v>
      </c>
      <c r="AI113">
        <v>8.76145515134683</v>
      </c>
      <c r="AJ113">
        <v>141.92139737991201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0.37</v>
      </c>
      <c r="AM113" t="s">
        <v>3108</v>
      </c>
      <c r="AN113">
        <v>13.54</v>
      </c>
      <c r="AO113" t="s">
        <v>3108</v>
      </c>
      <c r="AP113">
        <v>7.2446367675884998E-2</v>
      </c>
      <c r="AQ113">
        <f>(Table2[[#This Row],[Sharpe Ratio]]-AVERAGE(Table2[Sharpe Ratio]))/_xlfn.STDEV.P(Table2[Sharpe Ratio])</f>
        <v>0.10054121206423088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3.4347833260223997</v>
      </c>
      <c r="AS113">
        <f>_xlfn.RANK.AVG(Table2[[#This Row],[1Y Return vs Nifty Z-Score]],Table2[1Y Return vs Nifty Z-Score])</f>
        <v>92</v>
      </c>
      <c r="AT113">
        <f>_xlfn.RANK.AVG(Table2[[#This Row],[6M Return vs Nifty Z-Score]],Table2[6M Return vs Nifty Z-Score])</f>
        <v>89</v>
      </c>
      <c r="AU113">
        <f>_xlfn.RANK.AVG(Table2[[#This Row],[Sharpe Ratio Z-Score]],Table2[Sharpe Ratio Z-Score])</f>
        <v>318</v>
      </c>
      <c r="AV113">
        <f>(Table2[[#This Row],[Rank 1Y]]+Table2[[#This Row],[Rank 6M]]+Table2[[#This Row],[Rank Sharpe]])/3</f>
        <v>166.33333333333334</v>
      </c>
    </row>
    <row r="114" spans="1:48" x14ac:dyDescent="0.3">
      <c r="A114" t="s">
        <v>1189</v>
      </c>
      <c r="B114" t="s">
        <v>1190</v>
      </c>
      <c r="C114" t="s">
        <v>3067</v>
      </c>
      <c r="D114" t="s">
        <v>51</v>
      </c>
      <c r="E114">
        <v>9712.6585680179996</v>
      </c>
      <c r="F114">
        <v>214.33</v>
      </c>
      <c r="G114">
        <v>63.860195088319898</v>
      </c>
      <c r="H114">
        <f>(Table2[[#This Row],[1Y Return vs Nifty]]-AVERAGE(Table2[1Y Return vs Nifty]))/_xlfn.STDEV.P(Table2[1Y Return vs Nifty])</f>
        <v>0.48550016890708741</v>
      </c>
      <c r="I114">
        <v>0.30635558777683902</v>
      </c>
      <c r="J114">
        <f>(Table2[[#This Row],[1M Return vs Nifty]]-AVERAGE(Table2[1M Return vs Nifty]))/_xlfn.STDEV.P(Table2[1M Return vs Nifty])</f>
        <v>8.1961828619339747E-2</v>
      </c>
      <c r="K114">
        <v>24.590660970666601</v>
      </c>
      <c r="L114">
        <f>(Table2[[#This Row],[6M Return vs Nifty]]-AVERAGE(Table2[6M Return vs Nifty]))/_xlfn.STDEV.P(Table2[6M Return vs Nifty])</f>
        <v>0.6047472433755956</v>
      </c>
      <c r="M114">
        <v>-2.3842379316769202</v>
      </c>
      <c r="N114">
        <f>(Table2[[#This Row],[1W Return vs Nifty]]-AVERAGE(Table2[1W Return vs Nifty]))/_xlfn.STDEV.P(Table2[1W Return vs Nifty])</f>
        <v>-0.53165261108145934</v>
      </c>
      <c r="O114">
        <v>195.71</v>
      </c>
      <c r="P114">
        <v>184.70691794777801</v>
      </c>
      <c r="Q114">
        <v>157.83151245932601</v>
      </c>
      <c r="R114">
        <v>67.041781774333103</v>
      </c>
      <c r="S114" s="1">
        <f>(Table2[[#This Row],[Close Price]]-Table2[[#This Row],[20D EMA]])/Table2[[#This Row],[20D EMA]]</f>
        <v>9.5140769505901612E-2</v>
      </c>
      <c r="T114" s="1">
        <f>(Table2[[#This Row],[Close Price]]-Table2[[#This Row],[50D EMA]])/Table2[[#This Row],[50D EMA]]</f>
        <v>0.16037884439497446</v>
      </c>
      <c r="U114" s="1">
        <f>(Table2[[#This Row],[Close Price]]-Table2[[#This Row],[200D EMA]])/Table2[[#This Row],[200D EMA]]</f>
        <v>0.35796709199776539</v>
      </c>
      <c r="V114">
        <v>1.3147739267934999</v>
      </c>
      <c r="W114">
        <v>196.51</v>
      </c>
      <c r="X114">
        <v>217.47</v>
      </c>
      <c r="Y114">
        <v>186.6</v>
      </c>
      <c r="Z114">
        <v>217.47</v>
      </c>
      <c r="AA114">
        <v>186.6</v>
      </c>
      <c r="AB114">
        <v>217.47</v>
      </c>
      <c r="AC114" s="1">
        <f>(Table2[[#This Row],[Close Price]]/Table2[[#This Row],[Day Low]])-1</f>
        <v>9.0682408019948202E-2</v>
      </c>
      <c r="AD114" s="1">
        <f>(Table2[[#This Row],[Day High]]/Table2[[#This Row],[Close Price]])-1</f>
        <v>1.4650305603508551E-2</v>
      </c>
      <c r="AE114" s="1">
        <f>(Table2[[#This Row],[Close Price]]/Table2[[#This Row],[Current Week Low]])-1</f>
        <v>0.14860664523043954</v>
      </c>
      <c r="AF114" s="1">
        <f>(Table2[[#This Row],[Current Week High]]/Table2[[#This Row],[Close Price]])-1</f>
        <v>1.4650305603508551E-2</v>
      </c>
      <c r="AG114" s="1">
        <f>(Table2[[#This Row],[Close Price]]/Table2[[#This Row],[Current Month Low]])-1</f>
        <v>0.14860664523043954</v>
      </c>
      <c r="AH114" s="1">
        <f>(Table2[[#This Row],[Current Month High]]/Table2[[#This Row],[Close Price]])-1</f>
        <v>1.4650305603508551E-2</v>
      </c>
      <c r="AI114">
        <v>1.46503056035085</v>
      </c>
      <c r="AJ114">
        <v>119.93842996408399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0.13</v>
      </c>
      <c r="AM114" t="s">
        <v>3108</v>
      </c>
      <c r="AN114">
        <v>6.18</v>
      </c>
      <c r="AO114" t="s">
        <v>3108</v>
      </c>
      <c r="AP114">
        <v>0.12719546362744899</v>
      </c>
      <c r="AQ114">
        <f>(Table2[[#This Row],[Sharpe Ratio]]-AVERAGE(Table2[Sharpe Ratio]))/_xlfn.STDEV.P(Table2[Sharpe Ratio])</f>
        <v>0.72413032019107459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1.3646869500116381</v>
      </c>
      <c r="AS114">
        <f>_xlfn.RANK.AVG(Table2[[#This Row],[1Y Return vs Nifty Z-Score]],Table2[1Y Return vs Nifty Z-Score])</f>
        <v>166</v>
      </c>
      <c r="AT114">
        <f>_xlfn.RANK.AVG(Table2[[#This Row],[6M Return vs Nifty Z-Score]],Table2[6M Return vs Nifty Z-Score])</f>
        <v>166</v>
      </c>
      <c r="AU114">
        <f>_xlfn.RANK.AVG(Table2[[#This Row],[Sharpe Ratio Z-Score]],Table2[Sharpe Ratio Z-Score])</f>
        <v>169</v>
      </c>
      <c r="AV114">
        <f>(Table2[[#This Row],[Rank 1Y]]+Table2[[#This Row],[Rank 6M]]+Table2[[#This Row],[Rank Sharpe]])/3</f>
        <v>167</v>
      </c>
    </row>
    <row r="115" spans="1:48" x14ac:dyDescent="0.3">
      <c r="A115" t="s">
        <v>61</v>
      </c>
      <c r="B115" t="s">
        <v>62</v>
      </c>
      <c r="C115" t="s">
        <v>3069</v>
      </c>
      <c r="D115" t="s">
        <v>63</v>
      </c>
      <c r="E115">
        <v>384327.36222109001</v>
      </c>
      <c r="F115">
        <v>396.35</v>
      </c>
      <c r="G115">
        <v>61.848739194848797</v>
      </c>
      <c r="H115">
        <f>(Table2[[#This Row],[1Y Return vs Nifty]]-AVERAGE(Table2[1Y Return vs Nifty]))/_xlfn.STDEV.P(Table2[1Y Return vs Nifty])</f>
        <v>0.45453891323892809</v>
      </c>
      <c r="I115">
        <v>6.4302741511914299</v>
      </c>
      <c r="J115">
        <f>(Table2[[#This Row],[1M Return vs Nifty]]-AVERAGE(Table2[1M Return vs Nifty]))/_xlfn.STDEV.P(Table2[1M Return vs Nifty])</f>
        <v>0.66584319571676298</v>
      </c>
      <c r="K115">
        <v>10.2903618595418</v>
      </c>
      <c r="L115">
        <f>(Table2[[#This Row],[6M Return vs Nifty]]-AVERAGE(Table2[6M Return vs Nifty]))/_xlfn.STDEV.P(Table2[6M Return vs Nifty])</f>
        <v>0.11906798370024607</v>
      </c>
      <c r="M115">
        <v>-4.61653129736212</v>
      </c>
      <c r="N115">
        <f>(Table2[[#This Row],[1W Return vs Nifty]]-AVERAGE(Table2[1W Return vs Nifty]))/_xlfn.STDEV.P(Table2[1W Return vs Nifty])</f>
        <v>-0.93964538982757151</v>
      </c>
      <c r="O115">
        <v>399.76</v>
      </c>
      <c r="P115">
        <v>385.94734640459598</v>
      </c>
      <c r="Q115">
        <v>334.79078451486998</v>
      </c>
      <c r="R115">
        <v>40.150672117091801</v>
      </c>
      <c r="S115" s="1">
        <f>(Table2[[#This Row],[Close Price]]-Table2[[#This Row],[20D EMA]])/Table2[[#This Row],[20D EMA]]</f>
        <v>-8.5301180708424254E-3</v>
      </c>
      <c r="T115" s="1">
        <f>(Table2[[#This Row],[Close Price]]-Table2[[#This Row],[50D EMA]])/Table2[[#This Row],[50D EMA]]</f>
        <v>2.6953556469070127E-2</v>
      </c>
      <c r="U115" s="1">
        <f>(Table2[[#This Row],[Close Price]]-Table2[[#This Row],[200D EMA]])/Table2[[#This Row],[200D EMA]]</f>
        <v>0.18387368569398552</v>
      </c>
      <c r="V115">
        <v>1.0534515352312299</v>
      </c>
      <c r="W115">
        <v>393.65</v>
      </c>
      <c r="X115">
        <v>400</v>
      </c>
      <c r="Y115">
        <v>393.65</v>
      </c>
      <c r="Z115">
        <v>410</v>
      </c>
      <c r="AA115">
        <v>393.65</v>
      </c>
      <c r="AB115">
        <v>426.3</v>
      </c>
      <c r="AC115" s="1">
        <f>(Table2[[#This Row],[Close Price]]/Table2[[#This Row],[Day Low]])-1</f>
        <v>6.8588847961388311E-3</v>
      </c>
      <c r="AD115" s="1">
        <f>(Table2[[#This Row],[Day High]]/Table2[[#This Row],[Close Price]])-1</f>
        <v>9.2090324208400354E-3</v>
      </c>
      <c r="AE115" s="1">
        <f>(Table2[[#This Row],[Close Price]]/Table2[[#This Row],[Current Week Low]])-1</f>
        <v>6.8588847961388311E-3</v>
      </c>
      <c r="AF115" s="1">
        <f>(Table2[[#This Row],[Current Week High]]/Table2[[#This Row],[Close Price]])-1</f>
        <v>3.443925823136107E-2</v>
      </c>
      <c r="AG115" s="1">
        <f>(Table2[[#This Row],[Close Price]]/Table2[[#This Row],[Current Month Low]])-1</f>
        <v>6.8588847961388311E-3</v>
      </c>
      <c r="AH115" s="1">
        <f>(Table2[[#This Row],[Current Month High]]/Table2[[#This Row],[Close Price]])-1</f>
        <v>7.5564526302510426E-2</v>
      </c>
      <c r="AI115">
        <v>7.55645263025104</v>
      </c>
      <c r="AJ115">
        <v>87.134088762983893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0.05</v>
      </c>
      <c r="AM115" t="s">
        <v>3108</v>
      </c>
      <c r="AN115">
        <v>0.62</v>
      </c>
      <c r="AO115" t="s">
        <v>3108</v>
      </c>
      <c r="AP115">
        <v>0.19144777762343701</v>
      </c>
      <c r="AQ115">
        <f>(Table2[[#This Row],[Sharpe Ratio]]-AVERAGE(Table2[Sharpe Ratio]))/_xlfn.STDEV.P(Table2[Sharpe Ratio])</f>
        <v>1.4559605446625621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1.7557652474909275</v>
      </c>
      <c r="AS115">
        <f>_xlfn.RANK.AVG(Table2[[#This Row],[1Y Return vs Nifty Z-Score]],Table2[1Y Return vs Nifty Z-Score])</f>
        <v>173</v>
      </c>
      <c r="AT115">
        <f>_xlfn.RANK.AVG(Table2[[#This Row],[6M Return vs Nifty Z-Score]],Table2[6M Return vs Nifty Z-Score])</f>
        <v>277</v>
      </c>
      <c r="AU115">
        <f>_xlfn.RANK.AVG(Table2[[#This Row],[Sharpe Ratio Z-Score]],Table2[Sharpe Ratio Z-Score])</f>
        <v>54</v>
      </c>
      <c r="AV115">
        <f>(Table2[[#This Row],[Rank 1Y]]+Table2[[#This Row],[Rank 6M]]+Table2[[#This Row],[Rank Sharpe]])/3</f>
        <v>168</v>
      </c>
    </row>
    <row r="116" spans="1:48" x14ac:dyDescent="0.3">
      <c r="A116" t="s">
        <v>848</v>
      </c>
      <c r="B116" t="s">
        <v>849</v>
      </c>
      <c r="C116" t="s">
        <v>3074</v>
      </c>
      <c r="D116" t="s">
        <v>133</v>
      </c>
      <c r="E116">
        <v>17332.940389020001</v>
      </c>
      <c r="F116">
        <v>660.9</v>
      </c>
      <c r="G116">
        <v>80.628028283020896</v>
      </c>
      <c r="H116">
        <f>(Table2[[#This Row],[1Y Return vs Nifty]]-AVERAGE(Table2[1Y Return vs Nifty]))/_xlfn.STDEV.P(Table2[1Y Return vs Nifty])</f>
        <v>0.74359838136468293</v>
      </c>
      <c r="I116">
        <v>3.8454937017719901</v>
      </c>
      <c r="J116">
        <f>(Table2[[#This Row],[1M Return vs Nifty]]-AVERAGE(Table2[1M Return vs Nifty]))/_xlfn.STDEV.P(Table2[1M Return vs Nifty])</f>
        <v>0.41939884365271335</v>
      </c>
      <c r="K116">
        <v>7.3329781716186702</v>
      </c>
      <c r="L116">
        <f>(Table2[[#This Row],[6M Return vs Nifty]]-AVERAGE(Table2[6M Return vs Nifty]))/_xlfn.STDEV.P(Table2[6M Return vs Nifty])</f>
        <v>1.8626733558207313E-2</v>
      </c>
      <c r="M116">
        <v>4.3339146224499396</v>
      </c>
      <c r="N116">
        <f>(Table2[[#This Row],[1W Return vs Nifty]]-AVERAGE(Table2[1W Return vs Nifty]))/_xlfn.STDEV.P(Table2[1W Return vs Nifty])</f>
        <v>0.69621365897627285</v>
      </c>
      <c r="O116">
        <v>648.30999999999995</v>
      </c>
      <c r="P116">
        <v>620.77122667382298</v>
      </c>
      <c r="Q116">
        <v>541.22049885360605</v>
      </c>
      <c r="R116">
        <v>53.105827839744002</v>
      </c>
      <c r="S116" s="1">
        <f>(Table2[[#This Row],[Close Price]]-Table2[[#This Row],[20D EMA]])/Table2[[#This Row],[20D EMA]]</f>
        <v>1.9419722046551853E-2</v>
      </c>
      <c r="T116" s="1">
        <f>(Table2[[#This Row],[Close Price]]-Table2[[#This Row],[50D EMA]])/Table2[[#This Row],[50D EMA]]</f>
        <v>6.464341709455905E-2</v>
      </c>
      <c r="U116" s="1">
        <f>(Table2[[#This Row],[Close Price]]-Table2[[#This Row],[200D EMA]])/Table2[[#This Row],[200D EMA]]</f>
        <v>0.22112891400066106</v>
      </c>
      <c r="V116">
        <v>1.07701861930912</v>
      </c>
      <c r="W116">
        <v>651.25</v>
      </c>
      <c r="X116">
        <v>678.15</v>
      </c>
      <c r="Y116">
        <v>635.75</v>
      </c>
      <c r="Z116">
        <v>704.6</v>
      </c>
      <c r="AA116">
        <v>600.6</v>
      </c>
      <c r="AB116">
        <v>704.6</v>
      </c>
      <c r="AC116" s="1">
        <f>(Table2[[#This Row],[Close Price]]/Table2[[#This Row],[Day Low]])-1</f>
        <v>1.4817658349328244E-2</v>
      </c>
      <c r="AD116" s="1">
        <f>(Table2[[#This Row],[Day High]]/Table2[[#This Row],[Close Price]])-1</f>
        <v>2.6100771674988588E-2</v>
      </c>
      <c r="AE116" s="1">
        <f>(Table2[[#This Row],[Close Price]]/Table2[[#This Row],[Current Week Low]])-1</f>
        <v>3.9559575304758177E-2</v>
      </c>
      <c r="AF116" s="1">
        <f>(Table2[[#This Row],[Current Week High]]/Table2[[#This Row],[Close Price]])-1</f>
        <v>6.6121954909971414E-2</v>
      </c>
      <c r="AG116" s="1">
        <f>(Table2[[#This Row],[Close Price]]/Table2[[#This Row],[Current Month Low]])-1</f>
        <v>0.10039960039960039</v>
      </c>
      <c r="AH116" s="1">
        <f>(Table2[[#This Row],[Current Month High]]/Table2[[#This Row],[Close Price]])-1</f>
        <v>6.6121954909971414E-2</v>
      </c>
      <c r="AI116">
        <v>6.6121954909971397</v>
      </c>
      <c r="AJ116">
        <v>113.193548387096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0.21</v>
      </c>
      <c r="AM116" t="s">
        <v>3108</v>
      </c>
      <c r="AN116">
        <v>2.52</v>
      </c>
      <c r="AO116" t="s">
        <v>3108</v>
      </c>
      <c r="AP116">
        <v>0.17352283658204501</v>
      </c>
      <c r="AQ116">
        <f>(Table2[[#This Row],[Sharpe Ratio]]-AVERAGE(Table2[Sharpe Ratio]))/_xlfn.STDEV.P(Table2[Sharpe Ratio])</f>
        <v>1.251796479430932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3.1296340969828083</v>
      </c>
      <c r="AS116">
        <f>_xlfn.RANK.AVG(Table2[[#This Row],[1Y Return vs Nifty Z-Score]],Table2[1Y Return vs Nifty Z-Score])</f>
        <v>120</v>
      </c>
      <c r="AT116">
        <f>_xlfn.RANK.AVG(Table2[[#This Row],[6M Return vs Nifty Z-Score]],Table2[6M Return vs Nifty Z-Score])</f>
        <v>301</v>
      </c>
      <c r="AU116">
        <f>_xlfn.RANK.AVG(Table2[[#This Row],[Sharpe Ratio Z-Score]],Table2[Sharpe Ratio Z-Score])</f>
        <v>84</v>
      </c>
      <c r="AV116">
        <f>(Table2[[#This Row],[Rank 1Y]]+Table2[[#This Row],[Rank 6M]]+Table2[[#This Row],[Rank Sharpe]])/3</f>
        <v>168.33333333333334</v>
      </c>
    </row>
    <row r="117" spans="1:48" x14ac:dyDescent="0.3">
      <c r="A117" t="s">
        <v>926</v>
      </c>
      <c r="B117" t="s">
        <v>927</v>
      </c>
      <c r="C117" t="s">
        <v>3077</v>
      </c>
      <c r="D117" t="s">
        <v>539</v>
      </c>
      <c r="E117">
        <v>15589.567458510001</v>
      </c>
      <c r="F117">
        <v>829.05</v>
      </c>
      <c r="G117">
        <v>63.783441105522797</v>
      </c>
      <c r="H117">
        <f>(Table2[[#This Row],[1Y Return vs Nifty]]-AVERAGE(Table2[1Y Return vs Nifty]))/_xlfn.STDEV.P(Table2[1Y Return vs Nifty])</f>
        <v>0.48431873624796529</v>
      </c>
      <c r="I117">
        <v>-0.52112358353148802</v>
      </c>
      <c r="J117">
        <f>(Table2[[#This Row],[1M Return vs Nifty]]-AVERAGE(Table2[1M Return vs Nifty]))/_xlfn.STDEV.P(Table2[1M Return vs Nifty])</f>
        <v>3.0663200025901113E-3</v>
      </c>
      <c r="K117">
        <v>26.078512815375699</v>
      </c>
      <c r="L117">
        <f>(Table2[[#This Row],[6M Return vs Nifty]]-AVERAGE(Table2[6M Return vs Nifty]))/_xlfn.STDEV.P(Table2[6M Return vs Nifty])</f>
        <v>0.65527896839963817</v>
      </c>
      <c r="M117">
        <v>6.8312315377272403</v>
      </c>
      <c r="N117">
        <f>(Table2[[#This Row],[1W Return vs Nifty]]-AVERAGE(Table2[1W Return vs Nifty]))/_xlfn.STDEV.P(Table2[1W Return vs Nifty])</f>
        <v>1.1526443787624729</v>
      </c>
      <c r="O117">
        <v>837.91</v>
      </c>
      <c r="P117">
        <v>809.02052784351201</v>
      </c>
      <c r="Q117">
        <v>681.47559542053204</v>
      </c>
      <c r="R117">
        <v>46.371577586833197</v>
      </c>
      <c r="S117" s="1">
        <f>(Table2[[#This Row],[Close Price]]-Table2[[#This Row],[20D EMA]])/Table2[[#This Row],[20D EMA]]</f>
        <v>-1.0573927987492706E-2</v>
      </c>
      <c r="T117" s="1">
        <f>(Table2[[#This Row],[Close Price]]-Table2[[#This Row],[50D EMA]])/Table2[[#This Row],[50D EMA]]</f>
        <v>2.4757681007029058E-2</v>
      </c>
      <c r="U117" s="1">
        <f>(Table2[[#This Row],[Close Price]]-Table2[[#This Row],[200D EMA]])/Table2[[#This Row],[200D EMA]]</f>
        <v>0.21655126841101502</v>
      </c>
      <c r="V117">
        <v>0.92958630124905695</v>
      </c>
      <c r="W117">
        <v>821.15</v>
      </c>
      <c r="X117">
        <v>858.15</v>
      </c>
      <c r="Y117">
        <v>816.95</v>
      </c>
      <c r="Z117">
        <v>888.65</v>
      </c>
      <c r="AA117">
        <v>785</v>
      </c>
      <c r="AB117">
        <v>888.65</v>
      </c>
      <c r="AC117" s="1">
        <f>(Table2[[#This Row],[Close Price]]/Table2[[#This Row],[Day Low]])-1</f>
        <v>9.6206539609084984E-3</v>
      </c>
      <c r="AD117" s="1">
        <f>(Table2[[#This Row],[Day High]]/Table2[[#This Row],[Close Price]])-1</f>
        <v>3.5100416138954316E-2</v>
      </c>
      <c r="AE117" s="1">
        <f>(Table2[[#This Row],[Close Price]]/Table2[[#This Row],[Current Week Low]])-1</f>
        <v>1.481118795519909E-2</v>
      </c>
      <c r="AF117" s="1">
        <f>(Table2[[#This Row],[Current Week High]]/Table2[[#This Row],[Close Price]])-1</f>
        <v>7.1889512092153662E-2</v>
      </c>
      <c r="AG117" s="1">
        <f>(Table2[[#This Row],[Close Price]]/Table2[[#This Row],[Current Month Low]])-1</f>
        <v>5.6114649681528572E-2</v>
      </c>
      <c r="AH117" s="1">
        <f>(Table2[[#This Row],[Current Month High]]/Table2[[#This Row],[Close Price]])-1</f>
        <v>7.1889512092153662E-2</v>
      </c>
      <c r="AI117">
        <v>11.7664797056872</v>
      </c>
      <c r="AJ117">
        <v>96.923990498812302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0.23</v>
      </c>
      <c r="AM117" t="s">
        <v>3108</v>
      </c>
      <c r="AN117">
        <v>-4.3</v>
      </c>
      <c r="AO117" t="s">
        <v>3107</v>
      </c>
      <c r="AP117">
        <v>0.122214250399048</v>
      </c>
      <c r="AQ117">
        <f>(Table2[[#This Row],[Sharpe Ratio]]-AVERAGE(Table2[Sharpe Ratio]))/_xlfn.STDEV.P(Table2[Sharpe Ratio])</f>
        <v>0.66739458308892663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2.9627029865015935</v>
      </c>
      <c r="AS117">
        <f>_xlfn.RANK.AVG(Table2[[#This Row],[1Y Return vs Nifty Z-Score]],Table2[1Y Return vs Nifty Z-Score])</f>
        <v>167</v>
      </c>
      <c r="AT117">
        <f>_xlfn.RANK.AVG(Table2[[#This Row],[6M Return vs Nifty Z-Score]],Table2[6M Return vs Nifty Z-Score])</f>
        <v>152</v>
      </c>
      <c r="AU117">
        <f>_xlfn.RANK.AVG(Table2[[#This Row],[Sharpe Ratio Z-Score]],Table2[Sharpe Ratio Z-Score])</f>
        <v>186</v>
      </c>
      <c r="AV117">
        <f>(Table2[[#This Row],[Rank 1Y]]+Table2[[#This Row],[Rank 6M]]+Table2[[#This Row],[Rank Sharpe]])/3</f>
        <v>168.33333333333334</v>
      </c>
    </row>
    <row r="118" spans="1:48" x14ac:dyDescent="0.3">
      <c r="A118" t="s">
        <v>162</v>
      </c>
      <c r="B118" t="s">
        <v>163</v>
      </c>
      <c r="C118" t="s">
        <v>3063</v>
      </c>
      <c r="D118" t="s">
        <v>122</v>
      </c>
      <c r="E118">
        <v>159939.43179840001</v>
      </c>
      <c r="F118">
        <v>484.65</v>
      </c>
      <c r="G118">
        <v>105.18904533147099</v>
      </c>
      <c r="H118">
        <f>(Table2[[#This Row],[1Y Return vs Nifty]]-AVERAGE(Table2[1Y Return vs Nifty]))/_xlfn.STDEV.P(Table2[1Y Return vs Nifty])</f>
        <v>1.121652869546782</v>
      </c>
      <c r="I118">
        <v>-12.1569580199511</v>
      </c>
      <c r="J118">
        <f>(Table2[[#This Row],[1M Return vs Nifty]]-AVERAGE(Table2[1M Return vs Nifty]))/_xlfn.STDEV.P(Table2[1M Return vs Nifty])</f>
        <v>-1.1063453822764442</v>
      </c>
      <c r="K118">
        <v>0.96828408687735301</v>
      </c>
      <c r="L118">
        <f>(Table2[[#This Row],[6M Return vs Nifty]]-AVERAGE(Table2[6M Return vs Nifty]))/_xlfn.STDEV.P(Table2[6M Return vs Nifty])</f>
        <v>-0.19753657093746335</v>
      </c>
      <c r="M118">
        <v>-0.93752577330188303</v>
      </c>
      <c r="N118">
        <f>(Table2[[#This Row],[1W Return vs Nifty]]-AVERAGE(Table2[1W Return vs Nifty]))/_xlfn.STDEV.P(Table2[1W Return vs Nifty])</f>
        <v>-0.26723928503099159</v>
      </c>
      <c r="O118">
        <v>510.81</v>
      </c>
      <c r="P118">
        <v>506.29385250016901</v>
      </c>
      <c r="Q118">
        <v>421.456734402395</v>
      </c>
      <c r="R118">
        <v>33.857474793952498</v>
      </c>
      <c r="S118" s="1">
        <f>(Table2[[#This Row],[Close Price]]-Table2[[#This Row],[20D EMA]])/Table2[[#This Row],[20D EMA]]</f>
        <v>-5.1212779702824972E-2</v>
      </c>
      <c r="T118" s="1">
        <f>(Table2[[#This Row],[Close Price]]-Table2[[#This Row],[50D EMA]])/Table2[[#This Row],[50D EMA]]</f>
        <v>-4.2749585825085257E-2</v>
      </c>
      <c r="U118" s="1">
        <f>(Table2[[#This Row],[Close Price]]-Table2[[#This Row],[200D EMA]])/Table2[[#This Row],[200D EMA]]</f>
        <v>0.14994010165055241</v>
      </c>
      <c r="V118">
        <v>0.71993543214900102</v>
      </c>
      <c r="W118">
        <v>478.85</v>
      </c>
      <c r="X118">
        <v>488.25</v>
      </c>
      <c r="Y118">
        <v>478.85</v>
      </c>
      <c r="Z118">
        <v>503.45</v>
      </c>
      <c r="AA118">
        <v>471.35</v>
      </c>
      <c r="AB118">
        <v>559.5</v>
      </c>
      <c r="AC118" s="1">
        <f>(Table2[[#This Row],[Close Price]]/Table2[[#This Row],[Day Low]])-1</f>
        <v>1.2112352511224778E-2</v>
      </c>
      <c r="AD118" s="1">
        <f>(Table2[[#This Row],[Day High]]/Table2[[#This Row],[Close Price]])-1</f>
        <v>7.4280408542246601E-3</v>
      </c>
      <c r="AE118" s="1">
        <f>(Table2[[#This Row],[Close Price]]/Table2[[#This Row],[Current Week Low]])-1</f>
        <v>1.2112352511224778E-2</v>
      </c>
      <c r="AF118" s="1">
        <f>(Table2[[#This Row],[Current Week High]]/Table2[[#This Row],[Close Price]])-1</f>
        <v>3.8790880016506879E-2</v>
      </c>
      <c r="AG118" s="1">
        <f>(Table2[[#This Row],[Close Price]]/Table2[[#This Row],[Current Month Low]])-1</f>
        <v>2.8216824016123798E-2</v>
      </c>
      <c r="AH118" s="1">
        <f>(Table2[[#This Row],[Current Month High]]/Table2[[#This Row],[Close Price]])-1</f>
        <v>0.15444134942742194</v>
      </c>
      <c r="AI118">
        <v>19.673991540286799</v>
      </c>
      <c r="AJ118">
        <v>141.78099276627501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-0.08</v>
      </c>
      <c r="AM118" t="s">
        <v>3107</v>
      </c>
      <c r="AN118">
        <v>-12.34</v>
      </c>
      <c r="AO118" t="s">
        <v>3107</v>
      </c>
      <c r="AP118">
        <v>0.19406442550870101</v>
      </c>
      <c r="AQ118">
        <f>(Table2[[#This Row],[Sharpe Ratio]]-AVERAGE(Table2[Sharpe Ratio]))/_xlfn.STDEV.P(Table2[Sharpe Ratio])</f>
        <v>1.4857640161664081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1.0362956474682909</v>
      </c>
      <c r="AS118">
        <f>_xlfn.RANK.AVG(Table2[[#This Row],[1Y Return vs Nifty Z-Score]],Table2[1Y Return vs Nifty Z-Score])</f>
        <v>88</v>
      </c>
      <c r="AT118">
        <f>_xlfn.RANK.AVG(Table2[[#This Row],[6M Return vs Nifty Z-Score]],Table2[6M Return vs Nifty Z-Score])</f>
        <v>372</v>
      </c>
      <c r="AU118">
        <f>_xlfn.RANK.AVG(Table2[[#This Row],[Sharpe Ratio Z-Score]],Table2[Sharpe Ratio Z-Score])</f>
        <v>48</v>
      </c>
      <c r="AV118">
        <f>(Table2[[#This Row],[Rank 1Y]]+Table2[[#This Row],[Rank 6M]]+Table2[[#This Row],[Rank Sharpe]])/3</f>
        <v>169.33333333333334</v>
      </c>
    </row>
    <row r="119" spans="1:48" x14ac:dyDescent="0.3">
      <c r="A119" t="s">
        <v>971</v>
      </c>
      <c r="B119" t="s">
        <v>972</v>
      </c>
      <c r="C119" t="s">
        <v>3061</v>
      </c>
      <c r="D119" t="s">
        <v>18</v>
      </c>
      <c r="E119">
        <v>14380.373898</v>
      </c>
      <c r="F119">
        <v>965.7</v>
      </c>
      <c r="G119">
        <v>138.61596019459</v>
      </c>
      <c r="H119">
        <f>(Table2[[#This Row],[1Y Return vs Nifty]]-AVERAGE(Table2[1Y Return vs Nifty]))/_xlfn.STDEV.P(Table2[1Y Return vs Nifty])</f>
        <v>1.6361753408741866</v>
      </c>
      <c r="I119">
        <v>-14.014136186006199</v>
      </c>
      <c r="J119">
        <f>(Table2[[#This Row],[1M Return vs Nifty]]-AVERAGE(Table2[1M Return vs Nifty]))/_xlfn.STDEV.P(Table2[1M Return vs Nifty])</f>
        <v>-1.2834169281029957</v>
      </c>
      <c r="K119">
        <v>-3.3671426747154398</v>
      </c>
      <c r="L119">
        <f>(Table2[[#This Row],[6M Return vs Nifty]]-AVERAGE(Table2[6M Return vs Nifty]))/_xlfn.STDEV.P(Table2[6M Return vs Nifty])</f>
        <v>-0.34478012462712226</v>
      </c>
      <c r="M119">
        <v>-4.5221857370931096</v>
      </c>
      <c r="N119">
        <f>(Table2[[#This Row],[1W Return vs Nifty]]-AVERAGE(Table2[1W Return vs Nifty]))/_xlfn.STDEV.P(Table2[1W Return vs Nifty])</f>
        <v>-0.92240199884311758</v>
      </c>
      <c r="O119">
        <v>968.05</v>
      </c>
      <c r="P119">
        <v>975.80665417830198</v>
      </c>
      <c r="Q119">
        <v>847.09788297775299</v>
      </c>
      <c r="R119">
        <v>52.220982092336698</v>
      </c>
      <c r="S119" s="1">
        <f>(Table2[[#This Row],[Close Price]]-Table2[[#This Row],[20D EMA]])/Table2[[#This Row],[20D EMA]]</f>
        <v>-2.4275605598883415E-3</v>
      </c>
      <c r="T119" s="1">
        <f>(Table2[[#This Row],[Close Price]]-Table2[[#This Row],[50D EMA]])/Table2[[#This Row],[50D EMA]]</f>
        <v>-1.0357230231036345E-2</v>
      </c>
      <c r="U119" s="1">
        <f>(Table2[[#This Row],[Close Price]]-Table2[[#This Row],[200D EMA]])/Table2[[#This Row],[200D EMA]]</f>
        <v>0.14000993203445636</v>
      </c>
      <c r="V119">
        <v>0.73766497834682299</v>
      </c>
      <c r="W119">
        <v>899.05</v>
      </c>
      <c r="X119">
        <v>984.3</v>
      </c>
      <c r="Y119">
        <v>886.65</v>
      </c>
      <c r="Z119">
        <v>984.3</v>
      </c>
      <c r="AA119">
        <v>886.65</v>
      </c>
      <c r="AB119">
        <v>1034</v>
      </c>
      <c r="AC119" s="1">
        <f>(Table2[[#This Row],[Close Price]]/Table2[[#This Row],[Day Low]])-1</f>
        <v>7.4133807908347782E-2</v>
      </c>
      <c r="AD119" s="1">
        <f>(Table2[[#This Row],[Day High]]/Table2[[#This Row],[Close Price]])-1</f>
        <v>1.9260639950295033E-2</v>
      </c>
      <c r="AE119" s="1">
        <f>(Table2[[#This Row],[Close Price]]/Table2[[#This Row],[Current Week Low]])-1</f>
        <v>8.9155811199458812E-2</v>
      </c>
      <c r="AF119" s="1">
        <f>(Table2[[#This Row],[Current Week High]]/Table2[[#This Row],[Close Price]])-1</f>
        <v>1.9260639950295033E-2</v>
      </c>
      <c r="AG119" s="1">
        <f>(Table2[[#This Row],[Close Price]]/Table2[[#This Row],[Current Month Low]])-1</f>
        <v>8.9155811199458812E-2</v>
      </c>
      <c r="AH119" s="1">
        <f>(Table2[[#This Row],[Current Month High]]/Table2[[#This Row],[Close Price]])-1</f>
        <v>7.0725898312105073E-2</v>
      </c>
      <c r="AI119">
        <v>32.028580304442301</v>
      </c>
      <c r="AJ119">
        <v>177.579764300086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-0.03</v>
      </c>
      <c r="AM119" t="s">
        <v>3107</v>
      </c>
      <c r="AN119">
        <v>-4.8499999999999996</v>
      </c>
      <c r="AO119" t="s">
        <v>3107</v>
      </c>
      <c r="AP119">
        <v>0.20184943121041399</v>
      </c>
      <c r="AQ119">
        <f>(Table2[[#This Row],[Sharpe Ratio]]-AVERAGE(Table2[Sharpe Ratio]))/_xlfn.STDEV.P(Table2[Sharpe Ratio])</f>
        <v>1.5744347910516856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47</v>
      </c>
      <c r="AT119">
        <f>_xlfn.RANK.AVG(Table2[[#This Row],[6M Return vs Nifty Z-Score]],Table2[6M Return vs Nifty Z-Score])</f>
        <v>423</v>
      </c>
      <c r="AU119">
        <f>_xlfn.RANK.AVG(Table2[[#This Row],[Sharpe Ratio Z-Score]],Table2[Sharpe Ratio Z-Score])</f>
        <v>40</v>
      </c>
      <c r="AV119">
        <f>(Table2[[#This Row],[Rank 1Y]]+Table2[[#This Row],[Rank 6M]]+Table2[[#This Row],[Rank Sharpe]])/3</f>
        <v>170</v>
      </c>
    </row>
    <row r="120" spans="1:48" x14ac:dyDescent="0.3">
      <c r="A120" t="s">
        <v>1052</v>
      </c>
      <c r="B120" t="s">
        <v>1053</v>
      </c>
      <c r="C120" t="s">
        <v>3077</v>
      </c>
      <c r="D120" t="s">
        <v>388</v>
      </c>
      <c r="E120">
        <v>12113.150497875</v>
      </c>
      <c r="F120">
        <v>959.55</v>
      </c>
      <c r="G120">
        <v>51.141311160806403</v>
      </c>
      <c r="H120">
        <f>(Table2[[#This Row],[1Y Return vs Nifty]]-AVERAGE(Table2[1Y Return vs Nifty]))/_xlfn.STDEV.P(Table2[1Y Return vs Nifty])</f>
        <v>0.28972524867563582</v>
      </c>
      <c r="I120">
        <v>24.555538900990101</v>
      </c>
      <c r="J120">
        <f>(Table2[[#This Row],[1M Return vs Nifty]]-AVERAGE(Table2[1M Return vs Nifty]))/_xlfn.STDEV.P(Table2[1M Return vs Nifty])</f>
        <v>2.3939857651395484</v>
      </c>
      <c r="K120">
        <v>84.959282188720707</v>
      </c>
      <c r="L120">
        <f>(Table2[[#This Row],[6M Return vs Nifty]]-AVERAGE(Table2[6M Return vs Nifty]))/_xlfn.STDEV.P(Table2[6M Return vs Nifty])</f>
        <v>2.6550391311863217</v>
      </c>
      <c r="M120">
        <v>-0.64064259954647396</v>
      </c>
      <c r="N120">
        <f>(Table2[[#This Row],[1W Return vs Nifty]]-AVERAGE(Table2[1W Return vs Nifty]))/_xlfn.STDEV.P(Table2[1W Return vs Nifty])</f>
        <v>-0.21297841014537613</v>
      </c>
      <c r="O120">
        <v>913.3</v>
      </c>
      <c r="P120">
        <v>803.92452524417797</v>
      </c>
      <c r="Q120">
        <v>662.58135185792003</v>
      </c>
      <c r="R120">
        <v>55.066518270999801</v>
      </c>
      <c r="S120" s="1">
        <f>(Table2[[#This Row],[Close Price]]-Table2[[#This Row],[20D EMA]])/Table2[[#This Row],[20D EMA]]</f>
        <v>5.0640534326070297E-2</v>
      </c>
      <c r="T120" s="1">
        <f>(Table2[[#This Row],[Close Price]]-Table2[[#This Row],[50D EMA]])/Table2[[#This Row],[50D EMA]]</f>
        <v>0.19358219567757742</v>
      </c>
      <c r="U120" s="1">
        <f>(Table2[[#This Row],[Close Price]]-Table2[[#This Row],[200D EMA]])/Table2[[#This Row],[200D EMA]]</f>
        <v>0.44819952645718303</v>
      </c>
      <c r="V120">
        <v>1.1904515145644901</v>
      </c>
      <c r="W120">
        <v>944.05</v>
      </c>
      <c r="X120">
        <v>974</v>
      </c>
      <c r="Y120">
        <v>944.05</v>
      </c>
      <c r="Z120">
        <v>1029</v>
      </c>
      <c r="AA120">
        <v>908.35</v>
      </c>
      <c r="AB120">
        <v>1036.0999999999999</v>
      </c>
      <c r="AC120" s="1">
        <f>(Table2[[#This Row],[Close Price]]/Table2[[#This Row],[Day Low]])-1</f>
        <v>1.6418621895026853E-2</v>
      </c>
      <c r="AD120" s="1">
        <f>(Table2[[#This Row],[Day High]]/Table2[[#This Row],[Close Price]])-1</f>
        <v>1.5059142306289353E-2</v>
      </c>
      <c r="AE120" s="1">
        <f>(Table2[[#This Row],[Close Price]]/Table2[[#This Row],[Current Week Low]])-1</f>
        <v>1.6418621895026853E-2</v>
      </c>
      <c r="AF120" s="1">
        <f>(Table2[[#This Row],[Current Week High]]/Table2[[#This Row],[Close Price]])-1</f>
        <v>7.2377677036110644E-2</v>
      </c>
      <c r="AG120" s="1">
        <f>(Table2[[#This Row],[Close Price]]/Table2[[#This Row],[Current Month Low]])-1</f>
        <v>5.6365938239665292E-2</v>
      </c>
      <c r="AH120" s="1">
        <f>(Table2[[#This Row],[Current Month High]]/Table2[[#This Row],[Close Price]])-1</f>
        <v>7.9776978792142073E-2</v>
      </c>
      <c r="AI120">
        <v>7.9776978792142001</v>
      </c>
      <c r="AJ120">
        <v>113.23333333333299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0.74</v>
      </c>
      <c r="AM120" t="s">
        <v>3108</v>
      </c>
      <c r="AN120">
        <v>4.38</v>
      </c>
      <c r="AO120" t="s">
        <v>3108</v>
      </c>
      <c r="AP120">
        <v>8.3875894675044999E-2</v>
      </c>
      <c r="AQ120">
        <f>(Table2[[#This Row],[Sharpe Ratio]]-AVERAGE(Table2[Sharpe Ratio]))/_xlfn.STDEV.P(Table2[Sharpe Ratio])</f>
        <v>0.23072287851628234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5.3564946133724121</v>
      </c>
      <c r="AS120">
        <f>_xlfn.RANK.AVG(Table2[[#This Row],[1Y Return vs Nifty Z-Score]],Table2[1Y Return vs Nifty Z-Score])</f>
        <v>217</v>
      </c>
      <c r="AT120">
        <f>_xlfn.RANK.AVG(Table2[[#This Row],[6M Return vs Nifty Z-Score]],Table2[6M Return vs Nifty Z-Score])</f>
        <v>14</v>
      </c>
      <c r="AU120">
        <f>_xlfn.RANK.AVG(Table2[[#This Row],[Sharpe Ratio Z-Score]],Table2[Sharpe Ratio Z-Score])</f>
        <v>282</v>
      </c>
      <c r="AV120">
        <f>(Table2[[#This Row],[Rank 1Y]]+Table2[[#This Row],[Rank 6M]]+Table2[[#This Row],[Rank Sharpe]])/3</f>
        <v>171</v>
      </c>
    </row>
    <row r="121" spans="1:48" x14ac:dyDescent="0.3">
      <c r="A121" t="s">
        <v>720</v>
      </c>
      <c r="B121" t="s">
        <v>721</v>
      </c>
      <c r="C121" t="s">
        <v>3069</v>
      </c>
      <c r="D121" t="s">
        <v>63</v>
      </c>
      <c r="E121">
        <v>22781.25340998</v>
      </c>
      <c r="F121">
        <v>171.86</v>
      </c>
      <c r="G121">
        <v>95.118001653240896</v>
      </c>
      <c r="H121">
        <f>(Table2[[#This Row],[1Y Return vs Nifty]]-AVERAGE(Table2[1Y Return vs Nifty]))/_xlfn.STDEV.P(Table2[1Y Return vs Nifty])</f>
        <v>0.96663472613186563</v>
      </c>
      <c r="I121">
        <v>-4.5023899864433803</v>
      </c>
      <c r="J121">
        <f>(Table2[[#This Row],[1M Return vs Nifty]]-AVERAGE(Table2[1M Return vs Nifty]))/_xlfn.STDEV.P(Table2[1M Return vs Nifty])</f>
        <v>-0.37652515333912706</v>
      </c>
      <c r="K121">
        <v>23.508109471885401</v>
      </c>
      <c r="L121">
        <f>(Table2[[#This Row],[6M Return vs Nifty]]-AVERAGE(Table2[6M Return vs Nifty]))/_xlfn.STDEV.P(Table2[6M Return vs Nifty])</f>
        <v>0.56798068301187066</v>
      </c>
      <c r="M121">
        <v>-6.21341039131749E-2</v>
      </c>
      <c r="N121">
        <f>(Table2[[#This Row],[1W Return vs Nifty]]-AVERAGE(Table2[1W Return vs Nifty]))/_xlfn.STDEV.P(Table2[1W Return vs Nifty])</f>
        <v>-0.10724531417785106</v>
      </c>
      <c r="O121">
        <v>173.21</v>
      </c>
      <c r="P121">
        <v>165.97823818962601</v>
      </c>
      <c r="Q121">
        <v>138.23562615065001</v>
      </c>
      <c r="R121">
        <v>44.139590961775298</v>
      </c>
      <c r="S121" s="1">
        <f>(Table2[[#This Row],[Close Price]]-Table2[[#This Row],[20D EMA]])/Table2[[#This Row],[20D EMA]]</f>
        <v>-7.7940072744067564E-3</v>
      </c>
      <c r="T121" s="1">
        <f>(Table2[[#This Row],[Close Price]]-Table2[[#This Row],[50D EMA]])/Table2[[#This Row],[50D EMA]]</f>
        <v>3.5436945677506437E-2</v>
      </c>
      <c r="U121" s="1">
        <f>(Table2[[#This Row],[Close Price]]-Table2[[#This Row],[200D EMA]])/Table2[[#This Row],[200D EMA]]</f>
        <v>0.24323956700355931</v>
      </c>
      <c r="V121">
        <v>1.0197254709427099</v>
      </c>
      <c r="W121">
        <v>169.59</v>
      </c>
      <c r="X121">
        <v>175.77</v>
      </c>
      <c r="Y121">
        <v>169.59</v>
      </c>
      <c r="Z121">
        <v>180.8</v>
      </c>
      <c r="AA121">
        <v>166.75</v>
      </c>
      <c r="AB121">
        <v>183</v>
      </c>
      <c r="AC121" s="1">
        <f>(Table2[[#This Row],[Close Price]]/Table2[[#This Row],[Day Low]])-1</f>
        <v>1.3385223185329309E-2</v>
      </c>
      <c r="AD121" s="1">
        <f>(Table2[[#This Row],[Day High]]/Table2[[#This Row],[Close Price]])-1</f>
        <v>2.2751076457581787E-2</v>
      </c>
      <c r="AE121" s="1">
        <f>(Table2[[#This Row],[Close Price]]/Table2[[#This Row],[Current Week Low]])-1</f>
        <v>1.3385223185329309E-2</v>
      </c>
      <c r="AF121" s="1">
        <f>(Table2[[#This Row],[Current Week High]]/Table2[[#This Row],[Close Price]])-1</f>
        <v>5.2019085301989954E-2</v>
      </c>
      <c r="AG121" s="1">
        <f>(Table2[[#This Row],[Close Price]]/Table2[[#This Row],[Current Month Low]])-1</f>
        <v>3.0644677661169517E-2</v>
      </c>
      <c r="AH121" s="1">
        <f>(Table2[[#This Row],[Current Month High]]/Table2[[#This Row],[Close Price]])-1</f>
        <v>6.4820202490398993E-2</v>
      </c>
      <c r="AI121">
        <v>12.126149191202099</v>
      </c>
      <c r="AJ121">
        <v>124.067796610169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0.15</v>
      </c>
      <c r="AM121" t="s">
        <v>3108</v>
      </c>
      <c r="AN121">
        <v>2.94</v>
      </c>
      <c r="AO121" t="s">
        <v>3108</v>
      </c>
      <c r="AP121">
        <v>9.6837750817269003E-2</v>
      </c>
      <c r="AQ121">
        <f>(Table2[[#This Row],[Sharpe Ratio]]-AVERAGE(Table2[Sharpe Ratio]))/_xlfn.STDEV.P(Table2[Sharpe Ratio])</f>
        <v>0.37835768729100183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1.42920262891776</v>
      </c>
      <c r="AS121">
        <f>_xlfn.RANK.AVG(Table2[[#This Row],[1Y Return vs Nifty Z-Score]],Table2[1Y Return vs Nifty Z-Score])</f>
        <v>98</v>
      </c>
      <c r="AT121">
        <f>_xlfn.RANK.AVG(Table2[[#This Row],[6M Return vs Nifty Z-Score]],Table2[6M Return vs Nifty Z-Score])</f>
        <v>177</v>
      </c>
      <c r="AU121">
        <f>_xlfn.RANK.AVG(Table2[[#This Row],[Sharpe Ratio Z-Score]],Table2[Sharpe Ratio Z-Score])</f>
        <v>239</v>
      </c>
      <c r="AV121">
        <f>(Table2[[#This Row],[Rank 1Y]]+Table2[[#This Row],[Rank 6M]]+Table2[[#This Row],[Rank Sharpe]])/3</f>
        <v>171.33333333333334</v>
      </c>
    </row>
    <row r="122" spans="1:48" x14ac:dyDescent="0.3">
      <c r="A122" t="s">
        <v>783</v>
      </c>
      <c r="B122" t="s">
        <v>784</v>
      </c>
      <c r="C122" t="s">
        <v>3066</v>
      </c>
      <c r="D122" t="s">
        <v>191</v>
      </c>
      <c r="E122">
        <v>19988.186772839999</v>
      </c>
      <c r="F122">
        <v>1230.45</v>
      </c>
      <c r="G122">
        <v>67.353201024866095</v>
      </c>
      <c r="H122">
        <f>(Table2[[#This Row],[1Y Return vs Nifty]]-AVERAGE(Table2[1Y Return vs Nifty]))/_xlfn.STDEV.P(Table2[1Y Return vs Nifty])</f>
        <v>0.53926612529859352</v>
      </c>
      <c r="I122">
        <v>-7.225951151996</v>
      </c>
      <c r="J122">
        <f>(Table2[[#This Row],[1M Return vs Nifty]]-AVERAGE(Table2[1M Return vs Nifty]))/_xlfn.STDEV.P(Table2[1M Return vs Nifty])</f>
        <v>-0.63620147010412775</v>
      </c>
      <c r="K122">
        <v>13.495497807582099</v>
      </c>
      <c r="L122">
        <f>(Table2[[#This Row],[6M Return vs Nifty]]-AVERAGE(Table2[6M Return vs Nifty]))/_xlfn.STDEV.P(Table2[6M Return vs Nifty])</f>
        <v>0.22792361268440239</v>
      </c>
      <c r="M122">
        <v>2.7814336557263202</v>
      </c>
      <c r="N122">
        <f>(Table2[[#This Row],[1W Return vs Nifty]]-AVERAGE(Table2[1W Return vs Nifty]))/_xlfn.STDEV.P(Table2[1W Return vs Nifty])</f>
        <v>0.41246913269641355</v>
      </c>
      <c r="O122">
        <v>1274.56</v>
      </c>
      <c r="P122">
        <v>1256.0057839464</v>
      </c>
      <c r="Q122">
        <v>1043.1663720082399</v>
      </c>
      <c r="R122">
        <v>37.237177683264598</v>
      </c>
      <c r="S122" s="1">
        <f>(Table2[[#This Row],[Close Price]]-Table2[[#This Row],[20D EMA]])/Table2[[#This Row],[20D EMA]]</f>
        <v>-3.4608021591764924E-2</v>
      </c>
      <c r="T122" s="1">
        <f>(Table2[[#This Row],[Close Price]]-Table2[[#This Row],[50D EMA]])/Table2[[#This Row],[50D EMA]]</f>
        <v>-2.0346868042361309E-2</v>
      </c>
      <c r="U122" s="1">
        <f>(Table2[[#This Row],[Close Price]]-Table2[[#This Row],[200D EMA]])/Table2[[#This Row],[200D EMA]]</f>
        <v>0.17953380497802393</v>
      </c>
      <c r="V122">
        <v>0.51546385644104997</v>
      </c>
      <c r="W122">
        <v>1206</v>
      </c>
      <c r="X122">
        <v>1249.45</v>
      </c>
      <c r="Y122">
        <v>1206</v>
      </c>
      <c r="Z122">
        <v>1269.9000000000001</v>
      </c>
      <c r="AA122">
        <v>1189</v>
      </c>
      <c r="AB122">
        <v>1374.3</v>
      </c>
      <c r="AC122" s="1">
        <f>(Table2[[#This Row],[Close Price]]/Table2[[#This Row],[Day Low]])-1</f>
        <v>2.0273631840796114E-2</v>
      </c>
      <c r="AD122" s="1">
        <f>(Table2[[#This Row],[Day High]]/Table2[[#This Row],[Close Price]])-1</f>
        <v>1.5441505140395773E-2</v>
      </c>
      <c r="AE122" s="1">
        <f>(Table2[[#This Row],[Close Price]]/Table2[[#This Row],[Current Week Low]])-1</f>
        <v>2.0273631840796114E-2</v>
      </c>
      <c r="AF122" s="1">
        <f>(Table2[[#This Row],[Current Week High]]/Table2[[#This Row],[Close Price]])-1</f>
        <v>3.2061440936242969E-2</v>
      </c>
      <c r="AG122" s="1">
        <f>(Table2[[#This Row],[Close Price]]/Table2[[#This Row],[Current Month Low]])-1</f>
        <v>3.4861227922624138E-2</v>
      </c>
      <c r="AH122" s="1">
        <f>(Table2[[#This Row],[Current Month High]]/Table2[[#This Row],[Close Price]])-1</f>
        <v>0.11690844812873324</v>
      </c>
      <c r="AI122">
        <v>16.042911130074302</v>
      </c>
      <c r="AJ122">
        <v>104.64864864864801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</v>
      </c>
      <c r="AM122" t="s">
        <v>3109</v>
      </c>
      <c r="AN122">
        <v>-9.25</v>
      </c>
      <c r="AO122" t="s">
        <v>3107</v>
      </c>
      <c r="AP122">
        <v>0.14813199955119799</v>
      </c>
      <c r="AQ122">
        <f>(Table2[[#This Row],[Sharpe Ratio]]-AVERAGE(Table2[Sharpe Ratio]))/_xlfn.STDEV.P(Table2[Sharpe Ratio])</f>
        <v>0.96259628089856475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1.5060536814738463</v>
      </c>
      <c r="AS122">
        <f>_xlfn.RANK.AVG(Table2[[#This Row],[1Y Return vs Nifty Z-Score]],Table2[1Y Return vs Nifty Z-Score])</f>
        <v>153</v>
      </c>
      <c r="AT122">
        <f>_xlfn.RANK.AVG(Table2[[#This Row],[6M Return vs Nifty Z-Score]],Table2[6M Return vs Nifty Z-Score])</f>
        <v>254</v>
      </c>
      <c r="AU122">
        <f>_xlfn.RANK.AVG(Table2[[#This Row],[Sharpe Ratio Z-Score]],Table2[Sharpe Ratio Z-Score])</f>
        <v>122</v>
      </c>
      <c r="AV122">
        <f>(Table2[[#This Row],[Rank 1Y]]+Table2[[#This Row],[Rank 6M]]+Table2[[#This Row],[Rank Sharpe]])/3</f>
        <v>176.33333333333334</v>
      </c>
    </row>
    <row r="123" spans="1:48" x14ac:dyDescent="0.3">
      <c r="A123" t="s">
        <v>726</v>
      </c>
      <c r="B123" t="s">
        <v>727</v>
      </c>
      <c r="C123" t="s">
        <v>3075</v>
      </c>
      <c r="D123" t="s">
        <v>217</v>
      </c>
      <c r="E123">
        <v>22583.209984329998</v>
      </c>
      <c r="F123">
        <v>519.1</v>
      </c>
      <c r="G123">
        <v>44.677309054552801</v>
      </c>
      <c r="H123">
        <f>(Table2[[#This Row],[1Y Return vs Nifty]]-AVERAGE(Table2[1Y Return vs Nifty]))/_xlfn.STDEV.P(Table2[1Y Return vs Nifty])</f>
        <v>0.19022835068207625</v>
      </c>
      <c r="I123">
        <v>12.6712849306763</v>
      </c>
      <c r="J123">
        <f>(Table2[[#This Row],[1M Return vs Nifty]]-AVERAGE(Table2[1M Return vs Nifty]))/_xlfn.STDEV.P(Table2[1M Return vs Nifty])</f>
        <v>1.2608886503975882</v>
      </c>
      <c r="K123">
        <v>57.038710744362398</v>
      </c>
      <c r="L123">
        <f>(Table2[[#This Row],[6M Return vs Nifty]]-AVERAGE(Table2[6M Return vs Nifty]))/_xlfn.STDEV.P(Table2[6M Return vs Nifty])</f>
        <v>1.7067762757430103</v>
      </c>
      <c r="M123">
        <v>12.0319669227689</v>
      </c>
      <c r="N123">
        <f>(Table2[[#This Row],[1W Return vs Nifty]]-AVERAGE(Table2[1W Return vs Nifty]))/_xlfn.STDEV.P(Table2[1W Return vs Nifty])</f>
        <v>2.1031746781772522</v>
      </c>
      <c r="O123">
        <v>473.93</v>
      </c>
      <c r="P123">
        <v>444.95388833563101</v>
      </c>
      <c r="Q123">
        <v>368.20015862324198</v>
      </c>
      <c r="R123">
        <v>84.4005186150969</v>
      </c>
      <c r="S123" s="1">
        <f>(Table2[[#This Row],[Close Price]]-Table2[[#This Row],[20D EMA]])/Table2[[#This Row],[20D EMA]]</f>
        <v>9.5309433882640932E-2</v>
      </c>
      <c r="T123" s="1">
        <f>(Table2[[#This Row],[Close Price]]-Table2[[#This Row],[50D EMA]])/Table2[[#This Row],[50D EMA]]</f>
        <v>0.16663774293942168</v>
      </c>
      <c r="U123" s="1">
        <f>(Table2[[#This Row],[Close Price]]-Table2[[#This Row],[200D EMA]])/Table2[[#This Row],[200D EMA]]</f>
        <v>0.40983100588819998</v>
      </c>
      <c r="V123">
        <v>1.5839134316540899</v>
      </c>
      <c r="W123">
        <v>507.1</v>
      </c>
      <c r="X123">
        <v>577.45000000000005</v>
      </c>
      <c r="Y123">
        <v>466.05</v>
      </c>
      <c r="Z123">
        <v>577.45000000000005</v>
      </c>
      <c r="AA123">
        <v>441.55</v>
      </c>
      <c r="AB123">
        <v>577.45000000000005</v>
      </c>
      <c r="AC123" s="1">
        <f>(Table2[[#This Row],[Close Price]]/Table2[[#This Row],[Day Low]])-1</f>
        <v>2.366397160323408E-2</v>
      </c>
      <c r="AD123" s="1">
        <f>(Table2[[#This Row],[Day High]]/Table2[[#This Row],[Close Price]])-1</f>
        <v>0.11240608745906377</v>
      </c>
      <c r="AE123" s="1">
        <f>(Table2[[#This Row],[Close Price]]/Table2[[#This Row],[Current Week Low]])-1</f>
        <v>0.11382898830597576</v>
      </c>
      <c r="AF123" s="1">
        <f>(Table2[[#This Row],[Current Week High]]/Table2[[#This Row],[Close Price]])-1</f>
        <v>0.11240608745906377</v>
      </c>
      <c r="AG123" s="1">
        <f>(Table2[[#This Row],[Close Price]]/Table2[[#This Row],[Current Month Low]])-1</f>
        <v>0.17563129883365414</v>
      </c>
      <c r="AH123" s="1">
        <f>(Table2[[#This Row],[Current Month High]]/Table2[[#This Row],[Close Price]])-1</f>
        <v>0.11240608745906377</v>
      </c>
      <c r="AI123">
        <v>11.2406087459063</v>
      </c>
      <c r="AJ123">
        <v>84.733096085409201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0.36</v>
      </c>
      <c r="AM123" t="s">
        <v>3108</v>
      </c>
      <c r="AN123">
        <v>12.88</v>
      </c>
      <c r="AO123" t="s">
        <v>3108</v>
      </c>
      <c r="AP123">
        <v>9.7675276918633994E-2</v>
      </c>
      <c r="AQ123">
        <f>(Table2[[#This Row],[Sharpe Ratio]]-AVERAGE(Table2[Sharpe Ratio]))/_xlfn.STDEV.P(Table2[Sharpe Ratio])</f>
        <v>0.38789706224333342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5.6489650172432606</v>
      </c>
      <c r="AS123">
        <f>_xlfn.RANK.AVG(Table2[[#This Row],[1Y Return vs Nifty Z-Score]],Table2[1Y Return vs Nifty Z-Score])</f>
        <v>248</v>
      </c>
      <c r="AT123">
        <f>_xlfn.RANK.AVG(Table2[[#This Row],[6M Return vs Nifty Z-Score]],Table2[6M Return vs Nifty Z-Score])</f>
        <v>46</v>
      </c>
      <c r="AU123">
        <f>_xlfn.RANK.AVG(Table2[[#This Row],[Sharpe Ratio Z-Score]],Table2[Sharpe Ratio Z-Score])</f>
        <v>236</v>
      </c>
      <c r="AV123">
        <f>(Table2[[#This Row],[Rank 1Y]]+Table2[[#This Row],[Rank 6M]]+Table2[[#This Row],[Rank Sharpe]])/3</f>
        <v>176.66666666666666</v>
      </c>
    </row>
    <row r="124" spans="1:48" x14ac:dyDescent="0.3">
      <c r="A124" t="s">
        <v>1171</v>
      </c>
      <c r="B124" t="s">
        <v>1172</v>
      </c>
      <c r="C124" t="s">
        <v>3066</v>
      </c>
      <c r="D124" t="s">
        <v>46</v>
      </c>
      <c r="E124">
        <v>9914.1552608750007</v>
      </c>
      <c r="F124">
        <v>1521.25</v>
      </c>
      <c r="G124">
        <v>36.204489105972698</v>
      </c>
      <c r="H124">
        <f>(Table2[[#This Row],[1Y Return vs Nifty]]-AVERAGE(Table2[1Y Return vs Nifty]))/_xlfn.STDEV.P(Table2[1Y Return vs Nifty])</f>
        <v>5.9810803118765361E-2</v>
      </c>
      <c r="I124">
        <v>-5.5049329841972598</v>
      </c>
      <c r="J124">
        <f>(Table2[[#This Row],[1M Return vs Nifty]]-AVERAGE(Table2[1M Return vs Nifty]))/_xlfn.STDEV.P(Table2[1M Return vs Nifty])</f>
        <v>-0.47211201819385729</v>
      </c>
      <c r="K124">
        <v>55.772397670921102</v>
      </c>
      <c r="L124">
        <f>(Table2[[#This Row],[6M Return vs Nifty]]-AVERAGE(Table2[6M Return vs Nifty]))/_xlfn.STDEV.P(Table2[6M Return vs Nifty])</f>
        <v>1.6637686441370578</v>
      </c>
      <c r="M124">
        <v>5.5860521783614896</v>
      </c>
      <c r="N124">
        <f>(Table2[[#This Row],[1W Return vs Nifty]]-AVERAGE(Table2[1W Return vs Nifty]))/_xlfn.STDEV.P(Table2[1W Return vs Nifty])</f>
        <v>0.92506488823749045</v>
      </c>
      <c r="O124">
        <v>1610.21</v>
      </c>
      <c r="P124">
        <v>1592.23780864176</v>
      </c>
      <c r="Q124">
        <v>1267.3884824557699</v>
      </c>
      <c r="R124">
        <v>35.706059406653999</v>
      </c>
      <c r="S124" s="1">
        <f>(Table2[[#This Row],[Close Price]]-Table2[[#This Row],[20D EMA]])/Table2[[#This Row],[20D EMA]]</f>
        <v>-5.524745219567636E-2</v>
      </c>
      <c r="T124" s="1">
        <f>(Table2[[#This Row],[Close Price]]-Table2[[#This Row],[50D EMA]])/Table2[[#This Row],[50D EMA]]</f>
        <v>-4.4583672273374376E-2</v>
      </c>
      <c r="U124" s="1">
        <f>(Table2[[#This Row],[Close Price]]-Table2[[#This Row],[200D EMA]])/Table2[[#This Row],[200D EMA]]</f>
        <v>0.20030284404378709</v>
      </c>
      <c r="V124">
        <v>0.53772925459732501</v>
      </c>
      <c r="W124">
        <v>1506.95</v>
      </c>
      <c r="X124">
        <v>1580.2</v>
      </c>
      <c r="Y124">
        <v>1506.95</v>
      </c>
      <c r="Z124">
        <v>1642</v>
      </c>
      <c r="AA124">
        <v>1445.6</v>
      </c>
      <c r="AB124">
        <v>1642</v>
      </c>
      <c r="AC124" s="1">
        <f>(Table2[[#This Row],[Close Price]]/Table2[[#This Row],[Day Low]])-1</f>
        <v>9.489365937821459E-3</v>
      </c>
      <c r="AD124" s="1">
        <f>(Table2[[#This Row],[Day High]]/Table2[[#This Row],[Close Price]])-1</f>
        <v>3.8751027115858649E-2</v>
      </c>
      <c r="AE124" s="1">
        <f>(Table2[[#This Row],[Close Price]]/Table2[[#This Row],[Current Week Low]])-1</f>
        <v>9.489365937821459E-3</v>
      </c>
      <c r="AF124" s="1">
        <f>(Table2[[#This Row],[Current Week High]]/Table2[[#This Row],[Close Price]])-1</f>
        <v>7.9375513557929267E-2</v>
      </c>
      <c r="AG124" s="1">
        <f>(Table2[[#This Row],[Close Price]]/Table2[[#This Row],[Current Month Low]])-1</f>
        <v>5.2331211953514201E-2</v>
      </c>
      <c r="AH124" s="1">
        <f>(Table2[[#This Row],[Current Month High]]/Table2[[#This Row],[Close Price]])-1</f>
        <v>7.9375513557929267E-2</v>
      </c>
      <c r="AI124">
        <v>23.576006573541498</v>
      </c>
      <c r="AJ124">
        <v>88.951683020742706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-0.02</v>
      </c>
      <c r="AM124" t="s">
        <v>3107</v>
      </c>
      <c r="AN124">
        <v>-8.35</v>
      </c>
      <c r="AO124" t="s">
        <v>3107</v>
      </c>
      <c r="AP124">
        <v>0.112181165197185</v>
      </c>
      <c r="AQ124">
        <f>(Table2[[#This Row],[Sharpe Ratio]]-AVERAGE(Table2[Sharpe Ratio]))/_xlfn.STDEV.P(Table2[Sharpe Ratio])</f>
        <v>0.55311830977246002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2.7296506270719165</v>
      </c>
      <c r="AS124">
        <f>_xlfn.RANK.AVG(Table2[[#This Row],[1Y Return vs Nifty Z-Score]],Table2[1Y Return vs Nifty Z-Score])</f>
        <v>276</v>
      </c>
      <c r="AT124">
        <f>_xlfn.RANK.AVG(Table2[[#This Row],[6M Return vs Nifty Z-Score]],Table2[6M Return vs Nifty Z-Score])</f>
        <v>49</v>
      </c>
      <c r="AU124">
        <f>_xlfn.RANK.AVG(Table2[[#This Row],[Sharpe Ratio Z-Score]],Table2[Sharpe Ratio Z-Score])</f>
        <v>206</v>
      </c>
      <c r="AV124">
        <f>(Table2[[#This Row],[Rank 1Y]]+Table2[[#This Row],[Rank 6M]]+Table2[[#This Row],[Rank Sharpe]])/3</f>
        <v>177</v>
      </c>
    </row>
    <row r="125" spans="1:48" x14ac:dyDescent="0.3">
      <c r="A125" t="s">
        <v>791</v>
      </c>
      <c r="B125" t="s">
        <v>792</v>
      </c>
      <c r="C125" t="s">
        <v>3074</v>
      </c>
      <c r="D125" t="s">
        <v>440</v>
      </c>
      <c r="E125">
        <v>19731.472201904999</v>
      </c>
      <c r="F125">
        <v>619.95000000000005</v>
      </c>
      <c r="G125">
        <v>60.442742895335897</v>
      </c>
      <c r="H125">
        <f>(Table2[[#This Row],[1Y Return vs Nifty]]-AVERAGE(Table2[1Y Return vs Nifty]))/_xlfn.STDEV.P(Table2[1Y Return vs Nifty])</f>
        <v>0.43289717053952237</v>
      </c>
      <c r="I125">
        <v>9.9118232068273002</v>
      </c>
      <c r="J125">
        <f>(Table2[[#This Row],[1M Return vs Nifty]]-AVERAGE(Table2[1M Return vs Nifty]))/_xlfn.STDEV.P(Table2[1M Return vs Nifty])</f>
        <v>0.99778941628961704</v>
      </c>
      <c r="K125">
        <v>13.7776265595979</v>
      </c>
      <c r="L125">
        <f>(Table2[[#This Row],[6M Return vs Nifty]]-AVERAGE(Table2[6M Return vs Nifty]))/_xlfn.STDEV.P(Table2[6M Return vs Nifty])</f>
        <v>0.23750551599617073</v>
      </c>
      <c r="M125">
        <v>0.92548787444801195</v>
      </c>
      <c r="N125">
        <f>(Table2[[#This Row],[1W Return vs Nifty]]-AVERAGE(Table2[1W Return vs Nifty]))/_xlfn.STDEV.P(Table2[1W Return vs Nifty])</f>
        <v>7.3260815301519774E-2</v>
      </c>
      <c r="O125">
        <v>611.01</v>
      </c>
      <c r="P125">
        <v>582.18636559816605</v>
      </c>
      <c r="Q125">
        <v>496.69470457402599</v>
      </c>
      <c r="R125">
        <v>50.267823444255498</v>
      </c>
      <c r="S125" s="1">
        <f>(Table2[[#This Row],[Close Price]]-Table2[[#This Row],[20D EMA]])/Table2[[#This Row],[20D EMA]]</f>
        <v>1.4631511759218433E-2</v>
      </c>
      <c r="T125" s="1">
        <f>(Table2[[#This Row],[Close Price]]-Table2[[#This Row],[50D EMA]])/Table2[[#This Row],[50D EMA]]</f>
        <v>6.4865198900757218E-2</v>
      </c>
      <c r="U125" s="1">
        <f>(Table2[[#This Row],[Close Price]]-Table2[[#This Row],[200D EMA]])/Table2[[#This Row],[200D EMA]]</f>
        <v>0.24815101568614453</v>
      </c>
      <c r="V125">
        <v>1.3297875287697101</v>
      </c>
      <c r="W125">
        <v>601.1</v>
      </c>
      <c r="X125">
        <v>623.70000000000005</v>
      </c>
      <c r="Y125">
        <v>601.1</v>
      </c>
      <c r="Z125">
        <v>656.95</v>
      </c>
      <c r="AA125">
        <v>597.5</v>
      </c>
      <c r="AB125">
        <v>670</v>
      </c>
      <c r="AC125" s="1">
        <f>(Table2[[#This Row],[Close Price]]/Table2[[#This Row],[Day Low]])-1</f>
        <v>3.1359174846115501E-2</v>
      </c>
      <c r="AD125" s="1">
        <f>(Table2[[#This Row],[Day High]]/Table2[[#This Row],[Close Price]])-1</f>
        <v>6.0488749092668659E-3</v>
      </c>
      <c r="AE125" s="1">
        <f>(Table2[[#This Row],[Close Price]]/Table2[[#This Row],[Current Week Low]])-1</f>
        <v>3.1359174846115501E-2</v>
      </c>
      <c r="AF125" s="1">
        <f>(Table2[[#This Row],[Current Week High]]/Table2[[#This Row],[Close Price]])-1</f>
        <v>5.9682232438099891E-2</v>
      </c>
      <c r="AG125" s="1">
        <f>(Table2[[#This Row],[Close Price]]/Table2[[#This Row],[Current Month Low]])-1</f>
        <v>3.7573221757322361E-2</v>
      </c>
      <c r="AH125" s="1">
        <f>(Table2[[#This Row],[Current Month High]]/Table2[[#This Row],[Close Price]])-1</f>
        <v>8.0732317122348407E-2</v>
      </c>
      <c r="AI125">
        <v>8.0732317122348398</v>
      </c>
      <c r="AJ125">
        <v>104.976029095718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0.22</v>
      </c>
      <c r="AM125" t="s">
        <v>3108</v>
      </c>
      <c r="AN125">
        <v>3.02</v>
      </c>
      <c r="AO125" t="s">
        <v>3108</v>
      </c>
      <c r="AP125">
        <v>0.158630475591022</v>
      </c>
      <c r="AQ125">
        <f>(Table2[[#This Row],[Sharpe Ratio]]-AVERAGE(Table2[Sharpe Ratio]))/_xlfn.STDEV.P(Table2[Sharpe Ratio])</f>
        <v>1.082173329552605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2.8236262476794352</v>
      </c>
      <c r="AS125">
        <f>_xlfn.RANK.AVG(Table2[[#This Row],[1Y Return vs Nifty Z-Score]],Table2[1Y Return vs Nifty Z-Score])</f>
        <v>180</v>
      </c>
      <c r="AT125">
        <f>_xlfn.RANK.AVG(Table2[[#This Row],[6M Return vs Nifty Z-Score]],Table2[6M Return vs Nifty Z-Score])</f>
        <v>251</v>
      </c>
      <c r="AU125">
        <f>_xlfn.RANK.AVG(Table2[[#This Row],[Sharpe Ratio Z-Score]],Table2[Sharpe Ratio Z-Score])</f>
        <v>101</v>
      </c>
      <c r="AV125">
        <f>(Table2[[#This Row],[Rank 1Y]]+Table2[[#This Row],[Rank 6M]]+Table2[[#This Row],[Rank Sharpe]])/3</f>
        <v>177.33333333333334</v>
      </c>
    </row>
    <row r="126" spans="1:48" x14ac:dyDescent="0.3">
      <c r="A126" t="s">
        <v>955</v>
      </c>
      <c r="B126" t="s">
        <v>956</v>
      </c>
      <c r="C126" t="s">
        <v>3063</v>
      </c>
      <c r="D126" t="s">
        <v>251</v>
      </c>
      <c r="E126">
        <v>14938.525330375</v>
      </c>
      <c r="F126">
        <v>3598.75</v>
      </c>
      <c r="G126">
        <v>129.52368654264001</v>
      </c>
      <c r="H126">
        <f>(Table2[[#This Row],[1Y Return vs Nifty]]-AVERAGE(Table2[1Y Return vs Nifty]))/_xlfn.STDEV.P(Table2[1Y Return vs Nifty])</f>
        <v>1.496222876563819</v>
      </c>
      <c r="I126">
        <v>-9.6881440370113907</v>
      </c>
      <c r="J126">
        <f>(Table2[[#This Row],[1M Return vs Nifty]]-AVERAGE(Table2[1M Return vs Nifty]))/_xlfn.STDEV.P(Table2[1M Return vs Nifty])</f>
        <v>-0.87095778387175216</v>
      </c>
      <c r="K126">
        <v>-6.4461710580624096</v>
      </c>
      <c r="L126">
        <f>(Table2[[#This Row],[6M Return vs Nifty]]-AVERAGE(Table2[6M Return vs Nifty]))/_xlfn.STDEV.P(Table2[6M Return vs Nifty])</f>
        <v>-0.44935277825644349</v>
      </c>
      <c r="M126">
        <v>-0.91875242248606304</v>
      </c>
      <c r="N126">
        <f>(Table2[[#This Row],[1W Return vs Nifty]]-AVERAGE(Table2[1W Return vs Nifty]))/_xlfn.STDEV.P(Table2[1W Return vs Nifty])</f>
        <v>-0.26380810896629414</v>
      </c>
      <c r="O126">
        <v>3697.48</v>
      </c>
      <c r="P126">
        <v>3798.1219906793199</v>
      </c>
      <c r="Q126">
        <v>3310.8177017594398</v>
      </c>
      <c r="R126">
        <v>38.632043987389899</v>
      </c>
      <c r="S126" s="1">
        <f>(Table2[[#This Row],[Close Price]]-Table2[[#This Row],[20D EMA]])/Table2[[#This Row],[20D EMA]]</f>
        <v>-2.6701969990371825E-2</v>
      </c>
      <c r="T126" s="1">
        <f>(Table2[[#This Row],[Close Price]]-Table2[[#This Row],[50D EMA]])/Table2[[#This Row],[50D EMA]]</f>
        <v>-5.24922556907291E-2</v>
      </c>
      <c r="U126" s="1">
        <f>(Table2[[#This Row],[Close Price]]-Table2[[#This Row],[200D EMA]])/Table2[[#This Row],[200D EMA]]</f>
        <v>8.6967125398522166E-2</v>
      </c>
      <c r="V126">
        <v>0.65006949499741695</v>
      </c>
      <c r="W126">
        <v>3571.35</v>
      </c>
      <c r="X126">
        <v>3650</v>
      </c>
      <c r="Y126">
        <v>3543</v>
      </c>
      <c r="Z126">
        <v>3735.95</v>
      </c>
      <c r="AA126">
        <v>3543</v>
      </c>
      <c r="AB126">
        <v>3772.95</v>
      </c>
      <c r="AC126" s="1">
        <f>(Table2[[#This Row],[Close Price]]/Table2[[#This Row],[Day Low]])-1</f>
        <v>7.6721687877132627E-3</v>
      </c>
      <c r="AD126" s="1">
        <f>(Table2[[#This Row],[Day High]]/Table2[[#This Row],[Close Price]])-1</f>
        <v>1.4241055922195267E-2</v>
      </c>
      <c r="AE126" s="1">
        <f>(Table2[[#This Row],[Close Price]]/Table2[[#This Row],[Current Week Low]])-1</f>
        <v>1.5735252610781902E-2</v>
      </c>
      <c r="AF126" s="1">
        <f>(Table2[[#This Row],[Current Week High]]/Table2[[#This Row],[Close Price]])-1</f>
        <v>3.8124348732198721E-2</v>
      </c>
      <c r="AG126" s="1">
        <f>(Table2[[#This Row],[Close Price]]/Table2[[#This Row],[Current Month Low]])-1</f>
        <v>1.5735252610781902E-2</v>
      </c>
      <c r="AH126" s="1">
        <f>(Table2[[#This Row],[Current Month High]]/Table2[[#This Row],[Close Price]])-1</f>
        <v>4.8405696422368916E-2</v>
      </c>
      <c r="AI126">
        <v>19.484543244181999</v>
      </c>
      <c r="AJ126">
        <v>166.57407407407399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-0.14000000000000001</v>
      </c>
      <c r="AM126" t="s">
        <v>3107</v>
      </c>
      <c r="AN126">
        <v>-2.76</v>
      </c>
      <c r="AO126" t="s">
        <v>3107</v>
      </c>
      <c r="AP126">
        <v>0.267335705758114</v>
      </c>
      <c r="AQ126">
        <f>(Table2[[#This Row],[Sharpe Ratio]]-AVERAGE(Table2[Sharpe Ratio]))/_xlfn.STDEV.P(Table2[Sharpe Ratio])</f>
        <v>2.3203197564560014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60</v>
      </c>
      <c r="AT126">
        <f>_xlfn.RANK.AVG(Table2[[#This Row],[6M Return vs Nifty Z-Score]],Table2[6M Return vs Nifty Z-Score])</f>
        <v>466</v>
      </c>
      <c r="AU126">
        <f>_xlfn.RANK.AVG(Table2[[#This Row],[Sharpe Ratio Z-Score]],Table2[Sharpe Ratio Z-Score])</f>
        <v>7</v>
      </c>
      <c r="AV126">
        <f>(Table2[[#This Row],[Rank 1Y]]+Table2[[#This Row],[Rank 6M]]+Table2[[#This Row],[Rank Sharpe]])/3</f>
        <v>177.66666666666666</v>
      </c>
    </row>
    <row r="127" spans="1:48" x14ac:dyDescent="0.3">
      <c r="A127" t="s">
        <v>102</v>
      </c>
      <c r="B127" t="s">
        <v>103</v>
      </c>
      <c r="C127" t="s">
        <v>3068</v>
      </c>
      <c r="D127" t="s">
        <v>104</v>
      </c>
      <c r="E127">
        <v>272189.09490976</v>
      </c>
      <c r="F127">
        <v>9749.6</v>
      </c>
      <c r="G127">
        <v>86.950073694797993</v>
      </c>
      <c r="H127">
        <f>(Table2[[#This Row],[1Y Return vs Nifty]]-AVERAGE(Table2[1Y Return vs Nifty]))/_xlfn.STDEV.P(Table2[1Y Return vs Nifty])</f>
        <v>0.84091021652601239</v>
      </c>
      <c r="I127">
        <v>4.0166083769461602</v>
      </c>
      <c r="J127">
        <f>(Table2[[#This Row],[1M Return vs Nifty]]-AVERAGE(Table2[1M Return vs Nifty]))/_xlfn.STDEV.P(Table2[1M Return vs Nifty])</f>
        <v>0.43571367041543529</v>
      </c>
      <c r="K127">
        <v>10.0660528505733</v>
      </c>
      <c r="L127">
        <f>(Table2[[#This Row],[6M Return vs Nifty]]-AVERAGE(Table2[6M Return vs Nifty]))/_xlfn.STDEV.P(Table2[6M Return vs Nifty])</f>
        <v>0.1114498050476344</v>
      </c>
      <c r="M127">
        <v>2.21294741175261</v>
      </c>
      <c r="N127">
        <f>(Table2[[#This Row],[1W Return vs Nifty]]-AVERAGE(Table2[1W Return vs Nifty]))/_xlfn.STDEV.P(Table2[1W Return vs Nifty])</f>
        <v>0.30856778804201995</v>
      </c>
      <c r="O127">
        <v>9605.4500000000007</v>
      </c>
      <c r="P127">
        <v>9481.1263618053908</v>
      </c>
      <c r="Q127">
        <v>8211.4928897959799</v>
      </c>
      <c r="R127">
        <v>59.893717084772703</v>
      </c>
      <c r="S127" s="1">
        <f>(Table2[[#This Row],[Close Price]]-Table2[[#This Row],[20D EMA]])/Table2[[#This Row],[20D EMA]]</f>
        <v>1.5007105341238529E-2</v>
      </c>
      <c r="T127" s="1">
        <f>(Table2[[#This Row],[Close Price]]-Table2[[#This Row],[50D EMA]])/Table2[[#This Row],[50D EMA]]</f>
        <v>2.8316639600559749E-2</v>
      </c>
      <c r="U127" s="1">
        <f>(Table2[[#This Row],[Close Price]]-Table2[[#This Row],[200D EMA]])/Table2[[#This Row],[200D EMA]]</f>
        <v>0.18731150727967516</v>
      </c>
      <c r="V127">
        <v>0.74593580125879699</v>
      </c>
      <c r="W127">
        <v>9671.6</v>
      </c>
      <c r="X127">
        <v>9785</v>
      </c>
      <c r="Y127">
        <v>9615</v>
      </c>
      <c r="Z127">
        <v>9789.85</v>
      </c>
      <c r="AA127">
        <v>9369.2999999999993</v>
      </c>
      <c r="AB127">
        <v>9844</v>
      </c>
      <c r="AC127" s="1">
        <f>(Table2[[#This Row],[Close Price]]/Table2[[#This Row],[Day Low]])-1</f>
        <v>8.0648496629307509E-3</v>
      </c>
      <c r="AD127" s="1">
        <f>(Table2[[#This Row],[Day High]]/Table2[[#This Row],[Close Price]])-1</f>
        <v>3.6309181915155087E-3</v>
      </c>
      <c r="AE127" s="1">
        <f>(Table2[[#This Row],[Close Price]]/Table2[[#This Row],[Current Week Low]])-1</f>
        <v>1.3998959958398283E-2</v>
      </c>
      <c r="AF127" s="1">
        <f>(Table2[[#This Row],[Current Week High]]/Table2[[#This Row],[Close Price]])-1</f>
        <v>4.1283744974152103E-3</v>
      </c>
      <c r="AG127" s="1">
        <f>(Table2[[#This Row],[Close Price]]/Table2[[#This Row],[Current Month Low]])-1</f>
        <v>4.0590012060666369E-2</v>
      </c>
      <c r="AH127" s="1">
        <f>(Table2[[#This Row],[Current Month High]]/Table2[[#This Row],[Close Price]])-1</f>
        <v>9.6824485107080971E-3</v>
      </c>
      <c r="AI127">
        <v>2.9662755395092999</v>
      </c>
      <c r="AJ127">
        <v>114.701607575423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0.03</v>
      </c>
      <c r="AM127" t="s">
        <v>3108</v>
      </c>
      <c r="AN127">
        <v>2.0099999999999998</v>
      </c>
      <c r="AO127" t="s">
        <v>3108</v>
      </c>
      <c r="AP127">
        <v>0.13853761880805801</v>
      </c>
      <c r="AQ127">
        <f>(Table2[[#This Row],[Sharpe Ratio]]-AVERAGE(Table2[Sharpe Ratio]))/_xlfn.STDEV.P(Table2[Sharpe Ratio])</f>
        <v>0.85331682656863228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2.5499583065997342</v>
      </c>
      <c r="AS127">
        <f>_xlfn.RANK.AVG(Table2[[#This Row],[1Y Return vs Nifty Z-Score]],Table2[1Y Return vs Nifty Z-Score])</f>
        <v>114</v>
      </c>
      <c r="AT127">
        <f>_xlfn.RANK.AVG(Table2[[#This Row],[6M Return vs Nifty Z-Score]],Table2[6M Return vs Nifty Z-Score])</f>
        <v>282</v>
      </c>
      <c r="AU127">
        <f>_xlfn.RANK.AVG(Table2[[#This Row],[Sharpe Ratio Z-Score]],Table2[Sharpe Ratio Z-Score])</f>
        <v>140</v>
      </c>
      <c r="AV127">
        <f>(Table2[[#This Row],[Rank 1Y]]+Table2[[#This Row],[Rank 6M]]+Table2[[#This Row],[Rank Sharpe]])/3</f>
        <v>178.66666666666666</v>
      </c>
    </row>
    <row r="128" spans="1:48" x14ac:dyDescent="0.3">
      <c r="A128" t="s">
        <v>1046</v>
      </c>
      <c r="B128" t="s">
        <v>1047</v>
      </c>
      <c r="C128" t="s">
        <v>3073</v>
      </c>
      <c r="D128" t="s">
        <v>397</v>
      </c>
      <c r="E128">
        <v>12322.712809549999</v>
      </c>
      <c r="F128">
        <v>264.55</v>
      </c>
      <c r="G128">
        <v>128.56395804417599</v>
      </c>
      <c r="H128">
        <f>(Table2[[#This Row],[1Y Return vs Nifty]]-AVERAGE(Table2[1Y Return vs Nifty]))/_xlfn.STDEV.P(Table2[1Y Return vs Nifty])</f>
        <v>1.4814502934266935</v>
      </c>
      <c r="I128">
        <v>-22.299504955383199</v>
      </c>
      <c r="J128">
        <f>(Table2[[#This Row],[1M Return vs Nifty]]-AVERAGE(Table2[1M Return vs Nifty]))/_xlfn.STDEV.P(Table2[1M Return vs Nifty])</f>
        <v>-2.0733804774015243</v>
      </c>
      <c r="K128">
        <v>8.1108393536754306</v>
      </c>
      <c r="L128">
        <f>(Table2[[#This Row],[6M Return vs Nifty]]-AVERAGE(Table2[6M Return vs Nifty]))/_xlfn.STDEV.P(Table2[6M Return vs Nifty])</f>
        <v>4.50451350263011E-2</v>
      </c>
      <c r="M128">
        <v>3.2083040008275998</v>
      </c>
      <c r="N128">
        <f>(Table2[[#This Row],[1W Return vs Nifty]]-AVERAGE(Table2[1W Return vs Nifty]))/_xlfn.STDEV.P(Table2[1W Return vs Nifty])</f>
        <v>0.49048756026483697</v>
      </c>
      <c r="O128">
        <v>274.20999999999998</v>
      </c>
      <c r="P128">
        <v>269.96755644567799</v>
      </c>
      <c r="Q128">
        <v>221.797702178267</v>
      </c>
      <c r="R128">
        <v>43.210992226138799</v>
      </c>
      <c r="S128" s="1">
        <f>(Table2[[#This Row],[Close Price]]-Table2[[#This Row],[20D EMA]])/Table2[[#This Row],[20D EMA]]</f>
        <v>-3.5228474526822394E-2</v>
      </c>
      <c r="T128" s="1">
        <f>(Table2[[#This Row],[Close Price]]-Table2[[#This Row],[50D EMA]])/Table2[[#This Row],[50D EMA]]</f>
        <v>-2.0067435202229856E-2</v>
      </c>
      <c r="U128" s="1">
        <f>(Table2[[#This Row],[Close Price]]-Table2[[#This Row],[200D EMA]])/Table2[[#This Row],[200D EMA]]</f>
        <v>0.19275356508144259</v>
      </c>
      <c r="V128">
        <v>0.67628283063467898</v>
      </c>
      <c r="W128">
        <v>259.5</v>
      </c>
      <c r="X128">
        <v>268.89999999999998</v>
      </c>
      <c r="Y128">
        <v>259.5</v>
      </c>
      <c r="Z128">
        <v>288.75</v>
      </c>
      <c r="AA128">
        <v>248.35</v>
      </c>
      <c r="AB128">
        <v>296.60000000000002</v>
      </c>
      <c r="AC128" s="1">
        <f>(Table2[[#This Row],[Close Price]]/Table2[[#This Row],[Day Low]])-1</f>
        <v>1.9460500963391247E-2</v>
      </c>
      <c r="AD128" s="1">
        <f>(Table2[[#This Row],[Day High]]/Table2[[#This Row],[Close Price]])-1</f>
        <v>1.6443016443016267E-2</v>
      </c>
      <c r="AE128" s="1">
        <f>(Table2[[#This Row],[Close Price]]/Table2[[#This Row],[Current Week Low]])-1</f>
        <v>1.9460500963391247E-2</v>
      </c>
      <c r="AF128" s="1">
        <f>(Table2[[#This Row],[Current Week High]]/Table2[[#This Row],[Close Price]])-1</f>
        <v>9.1476091476091481E-2</v>
      </c>
      <c r="AG128" s="1">
        <f>(Table2[[#This Row],[Close Price]]/Table2[[#This Row],[Current Month Low]])-1</f>
        <v>6.5230521441514089E-2</v>
      </c>
      <c r="AH128" s="1">
        <f>(Table2[[#This Row],[Current Month High]]/Table2[[#This Row],[Close Price]])-1</f>
        <v>0.12114912114912113</v>
      </c>
      <c r="AI128">
        <v>45.227745227745203</v>
      </c>
      <c r="AJ128">
        <v>161.801088570014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</v>
      </c>
      <c r="AM128" t="s">
        <v>3109</v>
      </c>
      <c r="AN128">
        <v>-6.09</v>
      </c>
      <c r="AO128" t="s">
        <v>3107</v>
      </c>
      <c r="AP128">
        <v>0.12230994092559599</v>
      </c>
      <c r="AQ128">
        <f>(Table2[[#This Row],[Sharpe Ratio]]-AVERAGE(Table2[Sharpe Ratio]))/_xlfn.STDEV.P(Table2[Sharpe Ratio])</f>
        <v>0.66848449277728095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0.61208700409358818</v>
      </c>
      <c r="AS128">
        <f>_xlfn.RANK.AVG(Table2[[#This Row],[1Y Return vs Nifty Z-Score]],Table2[1Y Return vs Nifty Z-Score])</f>
        <v>62</v>
      </c>
      <c r="AT128">
        <f>_xlfn.RANK.AVG(Table2[[#This Row],[6M Return vs Nifty Z-Score]],Table2[6M Return vs Nifty Z-Score])</f>
        <v>294</v>
      </c>
      <c r="AU128">
        <f>_xlfn.RANK.AVG(Table2[[#This Row],[Sharpe Ratio Z-Score]],Table2[Sharpe Ratio Z-Score])</f>
        <v>185</v>
      </c>
      <c r="AV128">
        <f>(Table2[[#This Row],[Rank 1Y]]+Table2[[#This Row],[Rank 6M]]+Table2[[#This Row],[Rank Sharpe]])/3</f>
        <v>180.33333333333334</v>
      </c>
    </row>
    <row r="129" spans="1:48" x14ac:dyDescent="0.3">
      <c r="A129" t="s">
        <v>949</v>
      </c>
      <c r="B129" t="s">
        <v>950</v>
      </c>
      <c r="C129" t="s">
        <v>3073</v>
      </c>
      <c r="D129" t="s">
        <v>72</v>
      </c>
      <c r="E129">
        <v>15003</v>
      </c>
      <c r="F129">
        <v>100.02</v>
      </c>
      <c r="G129">
        <v>135.22417990656399</v>
      </c>
      <c r="H129">
        <f>(Table2[[#This Row],[1Y Return vs Nifty]]-AVERAGE(Table2[1Y Return vs Nifty]))/_xlfn.STDEV.P(Table2[1Y Return vs Nifty])</f>
        <v>1.583967496293226</v>
      </c>
      <c r="I129">
        <v>16.922151986845801</v>
      </c>
      <c r="J129">
        <f>(Table2[[#This Row],[1M Return vs Nifty]]-AVERAGE(Table2[1M Return vs Nifty]))/_xlfn.STDEV.P(Table2[1M Return vs Nifty])</f>
        <v>1.6661850374092613</v>
      </c>
      <c r="K129">
        <v>19.7711654664378</v>
      </c>
      <c r="L129">
        <f>(Table2[[#This Row],[6M Return vs Nifty]]-AVERAGE(Table2[6M Return vs Nifty]))/_xlfn.STDEV.P(Table2[6M Return vs Nifty])</f>
        <v>0.44106332387760633</v>
      </c>
      <c r="M129">
        <v>0.86567780243474202</v>
      </c>
      <c r="N129">
        <f>(Table2[[#This Row],[1W Return vs Nifty]]-AVERAGE(Table2[1W Return vs Nifty]))/_xlfn.STDEV.P(Table2[1W Return vs Nifty])</f>
        <v>6.2329421671628804E-2</v>
      </c>
      <c r="O129">
        <v>99.78</v>
      </c>
      <c r="P129">
        <v>91.848936823387206</v>
      </c>
      <c r="Q129">
        <v>74.794947266433994</v>
      </c>
      <c r="R129">
        <v>46.703917564547297</v>
      </c>
      <c r="S129" s="1">
        <f>(Table2[[#This Row],[Close Price]]-Table2[[#This Row],[20D EMA]])/Table2[[#This Row],[20D EMA]]</f>
        <v>2.4052916416114939E-3</v>
      </c>
      <c r="T129" s="1">
        <f>(Table2[[#This Row],[Close Price]]-Table2[[#This Row],[50D EMA]])/Table2[[#This Row],[50D EMA]]</f>
        <v>8.8961978866719096E-2</v>
      </c>
      <c r="U129" s="1">
        <f>(Table2[[#This Row],[Close Price]]-Table2[[#This Row],[200D EMA]])/Table2[[#This Row],[200D EMA]]</f>
        <v>0.33725610693606761</v>
      </c>
      <c r="V129">
        <v>0.89248203928514203</v>
      </c>
      <c r="W129">
        <v>99.13</v>
      </c>
      <c r="X129">
        <v>104.4</v>
      </c>
      <c r="Y129">
        <v>95.6</v>
      </c>
      <c r="Z129">
        <v>108.35</v>
      </c>
      <c r="AA129">
        <v>95.6</v>
      </c>
      <c r="AB129">
        <v>112.48</v>
      </c>
      <c r="AC129" s="1">
        <f>(Table2[[#This Row],[Close Price]]/Table2[[#This Row],[Day Low]])-1</f>
        <v>8.978109553112068E-3</v>
      </c>
      <c r="AD129" s="1">
        <f>(Table2[[#This Row],[Day High]]/Table2[[#This Row],[Close Price]])-1</f>
        <v>4.3791241751649723E-2</v>
      </c>
      <c r="AE129" s="1">
        <f>(Table2[[#This Row],[Close Price]]/Table2[[#This Row],[Current Week Low]])-1</f>
        <v>4.6234309623431002E-2</v>
      </c>
      <c r="AF129" s="1">
        <f>(Table2[[#This Row],[Current Week High]]/Table2[[#This Row],[Close Price]])-1</f>
        <v>8.3283343331333803E-2</v>
      </c>
      <c r="AG129" s="1">
        <f>(Table2[[#This Row],[Close Price]]/Table2[[#This Row],[Current Month Low]])-1</f>
        <v>4.6234309623431002E-2</v>
      </c>
      <c r="AH129" s="1">
        <f>(Table2[[#This Row],[Current Month High]]/Table2[[#This Row],[Close Price]])-1</f>
        <v>0.1245750849830034</v>
      </c>
      <c r="AI129">
        <v>31.773645270945799</v>
      </c>
      <c r="AJ129">
        <v>169.595687331536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0.28000000000000003</v>
      </c>
      <c r="AM129" t="s">
        <v>3108</v>
      </c>
      <c r="AN129">
        <v>-4.7699999999999996</v>
      </c>
      <c r="AO129" t="s">
        <v>3107</v>
      </c>
      <c r="AP129">
        <v>8.1454606627067994E-2</v>
      </c>
      <c r="AQ129">
        <f>(Table2[[#This Row],[Sharpe Ratio]]-AVERAGE(Table2[Sharpe Ratio]))/_xlfn.STDEV.P(Table2[Sharpe Ratio])</f>
        <v>0.20314454451617481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3.9566898237678969</v>
      </c>
      <c r="AS129">
        <f>_xlfn.RANK.AVG(Table2[[#This Row],[1Y Return vs Nifty Z-Score]],Table2[1Y Return vs Nifty Z-Score])</f>
        <v>52</v>
      </c>
      <c r="AT129">
        <f>_xlfn.RANK.AVG(Table2[[#This Row],[6M Return vs Nifty Z-Score]],Table2[6M Return vs Nifty Z-Score])</f>
        <v>204</v>
      </c>
      <c r="AU129">
        <f>_xlfn.RANK.AVG(Table2[[#This Row],[Sharpe Ratio Z-Score]],Table2[Sharpe Ratio Z-Score])</f>
        <v>291</v>
      </c>
      <c r="AV129">
        <f>(Table2[[#This Row],[Rank 1Y]]+Table2[[#This Row],[Rank 6M]]+Table2[[#This Row],[Rank Sharpe]])/3</f>
        <v>182.33333333333334</v>
      </c>
    </row>
    <row r="130" spans="1:48" x14ac:dyDescent="0.3">
      <c r="A130" t="s">
        <v>25</v>
      </c>
      <c r="B130" t="s">
        <v>26</v>
      </c>
      <c r="C130" t="s">
        <v>3064</v>
      </c>
      <c r="D130" t="s">
        <v>27</v>
      </c>
      <c r="E130">
        <v>879573.20796267001</v>
      </c>
      <c r="F130">
        <v>1471.7</v>
      </c>
      <c r="G130">
        <v>45.505389706689002</v>
      </c>
      <c r="H130">
        <f>(Table2[[#This Row],[1Y Return vs Nifty]]-AVERAGE(Table2[1Y Return vs Nifty]))/_xlfn.STDEV.P(Table2[1Y Return vs Nifty])</f>
        <v>0.20297454952633812</v>
      </c>
      <c r="I130">
        <v>3.3152913180124099</v>
      </c>
      <c r="J130">
        <f>(Table2[[#This Row],[1M Return vs Nifty]]-AVERAGE(Table2[1M Return vs Nifty]))/_xlfn.STDEV.P(Table2[1M Return vs Nifty])</f>
        <v>0.36884701324182001</v>
      </c>
      <c r="K130">
        <v>21.3424342980307</v>
      </c>
      <c r="L130">
        <f>(Table2[[#This Row],[6M Return vs Nifty]]-AVERAGE(Table2[6M Return vs Nifty]))/_xlfn.STDEV.P(Table2[6M Return vs Nifty])</f>
        <v>0.4944281295329872</v>
      </c>
      <c r="M130">
        <v>1.1630841806271399</v>
      </c>
      <c r="N130">
        <f>(Table2[[#This Row],[1W Return vs Nifty]]-AVERAGE(Table2[1W Return vs Nifty]))/_xlfn.STDEV.P(Table2[1W Return vs Nifty])</f>
        <v>0.11668592181662138</v>
      </c>
      <c r="O130">
        <v>1462.01</v>
      </c>
      <c r="P130">
        <v>1432.24630144609</v>
      </c>
      <c r="Q130">
        <v>1244.38077505449</v>
      </c>
      <c r="R130">
        <v>54.726167159491197</v>
      </c>
      <c r="S130" s="1">
        <f>(Table2[[#This Row],[Close Price]]-Table2[[#This Row],[20D EMA]])/Table2[[#This Row],[20D EMA]]</f>
        <v>6.6278616425332624E-3</v>
      </c>
      <c r="T130" s="1">
        <f>(Table2[[#This Row],[Close Price]]-Table2[[#This Row],[50D EMA]])/Table2[[#This Row],[50D EMA]]</f>
        <v>2.754672748260896E-2</v>
      </c>
      <c r="U130" s="1">
        <f>(Table2[[#This Row],[Close Price]]-Table2[[#This Row],[200D EMA]])/Table2[[#This Row],[200D EMA]]</f>
        <v>0.18267658059532144</v>
      </c>
      <c r="V130">
        <v>0.68126416040218096</v>
      </c>
      <c r="W130">
        <v>1453.1</v>
      </c>
      <c r="X130">
        <v>1480.1</v>
      </c>
      <c r="Y130">
        <v>1445</v>
      </c>
      <c r="Z130">
        <v>1480.1</v>
      </c>
      <c r="AA130">
        <v>1422.6</v>
      </c>
      <c r="AB130">
        <v>1511</v>
      </c>
      <c r="AC130" s="1">
        <f>(Table2[[#This Row],[Close Price]]/Table2[[#This Row],[Day Low]])-1</f>
        <v>1.2800220218842639E-2</v>
      </c>
      <c r="AD130" s="1">
        <f>(Table2[[#This Row],[Day High]]/Table2[[#This Row],[Close Price]])-1</f>
        <v>5.7076849901473992E-3</v>
      </c>
      <c r="AE130" s="1">
        <f>(Table2[[#This Row],[Close Price]]/Table2[[#This Row],[Current Week Low]])-1</f>
        <v>1.8477508650519114E-2</v>
      </c>
      <c r="AF130" s="1">
        <f>(Table2[[#This Row],[Current Week High]]/Table2[[#This Row],[Close Price]])-1</f>
        <v>5.7076849901473992E-3</v>
      </c>
      <c r="AG130" s="1">
        <f>(Table2[[#This Row],[Close Price]]/Table2[[#This Row],[Current Month Low]])-1</f>
        <v>3.4514269647125007E-2</v>
      </c>
      <c r="AH130" s="1">
        <f>(Table2[[#This Row],[Current Month High]]/Table2[[#This Row],[Close Price]])-1</f>
        <v>2.6703811918189713E-2</v>
      </c>
      <c r="AI130">
        <v>4.3860841204049699</v>
      </c>
      <c r="AJ130">
        <v>73.744170946225097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</v>
      </c>
      <c r="AM130" t="s">
        <v>3109</v>
      </c>
      <c r="AN130">
        <v>-0.65</v>
      </c>
      <c r="AO130" t="s">
        <v>3107</v>
      </c>
      <c r="AP130">
        <v>0.15196467995855401</v>
      </c>
      <c r="AQ130">
        <f>(Table2[[#This Row],[Sharpe Ratio]]-AVERAGE(Table2[Sharpe Ratio]))/_xlfn.STDEV.P(Table2[Sharpe Ratio])</f>
        <v>1.0062502940912719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2.1891859082090384</v>
      </c>
      <c r="AS130">
        <f>_xlfn.RANK.AVG(Table2[[#This Row],[1Y Return vs Nifty Z-Score]],Table2[1Y Return vs Nifty Z-Score])</f>
        <v>244</v>
      </c>
      <c r="AT130">
        <f>_xlfn.RANK.AVG(Table2[[#This Row],[6M Return vs Nifty Z-Score]],Table2[6M Return vs Nifty Z-Score])</f>
        <v>193</v>
      </c>
      <c r="AU130">
        <f>_xlfn.RANK.AVG(Table2[[#This Row],[Sharpe Ratio Z-Score]],Table2[Sharpe Ratio Z-Score])</f>
        <v>113</v>
      </c>
      <c r="AV130">
        <f>(Table2[[#This Row],[Rank 1Y]]+Table2[[#This Row],[Rank 6M]]+Table2[[#This Row],[Rank Sharpe]])/3</f>
        <v>183.33333333333334</v>
      </c>
    </row>
    <row r="131" spans="1:48" x14ac:dyDescent="0.3">
      <c r="A131" t="s">
        <v>1440</v>
      </c>
      <c r="B131" t="s">
        <v>1441</v>
      </c>
      <c r="C131" t="s">
        <v>3076</v>
      </c>
      <c r="D131" t="s">
        <v>141</v>
      </c>
      <c r="E131">
        <v>7102.0784553000003</v>
      </c>
      <c r="F131">
        <v>851.7</v>
      </c>
      <c r="G131">
        <v>79.817800970068106</v>
      </c>
      <c r="H131">
        <f>(Table2[[#This Row],[1Y Return vs Nifty]]-AVERAGE(Table2[1Y Return vs Nifty]))/_xlfn.STDEV.P(Table2[1Y Return vs Nifty])</f>
        <v>0.73112698934108378</v>
      </c>
      <c r="I131">
        <v>-14.4509332254335</v>
      </c>
      <c r="J131">
        <f>(Table2[[#This Row],[1M Return vs Nifty]]-AVERAGE(Table2[1M Return vs Nifty]))/_xlfn.STDEV.P(Table2[1M Return vs Nifty])</f>
        <v>-1.3250630816048665</v>
      </c>
      <c r="K131">
        <v>4.2131141054063299</v>
      </c>
      <c r="L131">
        <f>(Table2[[#This Row],[6M Return vs Nifty]]-AVERAGE(Table2[6M Return vs Nifty]))/_xlfn.STDEV.P(Table2[6M Return vs Nifty])</f>
        <v>-8.7332817230975551E-2</v>
      </c>
      <c r="M131">
        <v>0.76129332977383102</v>
      </c>
      <c r="N131">
        <f>(Table2[[#This Row],[1W Return vs Nifty]]-AVERAGE(Table2[1W Return vs Nifty]))/_xlfn.STDEV.P(Table2[1W Return vs Nifty])</f>
        <v>4.3251234317969629E-2</v>
      </c>
      <c r="O131">
        <v>897.11</v>
      </c>
      <c r="P131">
        <v>904.80505306408702</v>
      </c>
      <c r="Q131">
        <v>745.25880328939104</v>
      </c>
      <c r="R131">
        <v>33.0129540047365</v>
      </c>
      <c r="S131" s="1">
        <f>(Table2[[#This Row],[Close Price]]-Table2[[#This Row],[20D EMA]])/Table2[[#This Row],[20D EMA]]</f>
        <v>-5.0618095885677304E-2</v>
      </c>
      <c r="T131" s="1">
        <f>(Table2[[#This Row],[Close Price]]-Table2[[#This Row],[50D EMA]])/Table2[[#This Row],[50D EMA]]</f>
        <v>-5.8692259602495349E-2</v>
      </c>
      <c r="U131" s="1">
        <f>(Table2[[#This Row],[Close Price]]-Table2[[#This Row],[200D EMA]])/Table2[[#This Row],[200D EMA]]</f>
        <v>0.14282447418373787</v>
      </c>
      <c r="V131">
        <v>0.41376917197526603</v>
      </c>
      <c r="W131">
        <v>842.35</v>
      </c>
      <c r="X131">
        <v>875</v>
      </c>
      <c r="Y131">
        <v>840.05</v>
      </c>
      <c r="Z131">
        <v>888</v>
      </c>
      <c r="AA131">
        <v>836.9</v>
      </c>
      <c r="AB131">
        <v>938.2</v>
      </c>
      <c r="AC131" s="1">
        <f>(Table2[[#This Row],[Close Price]]/Table2[[#This Row],[Day Low]])-1</f>
        <v>1.1099899091826515E-2</v>
      </c>
      <c r="AD131" s="1">
        <f>(Table2[[#This Row],[Day High]]/Table2[[#This Row],[Close Price]])-1</f>
        <v>2.7357050604672972E-2</v>
      </c>
      <c r="AE131" s="1">
        <f>(Table2[[#This Row],[Close Price]]/Table2[[#This Row],[Current Week Low]])-1</f>
        <v>1.3868222129635344E-2</v>
      </c>
      <c r="AF131" s="1">
        <f>(Table2[[#This Row],[Current Week High]]/Table2[[#This Row],[Close Price]])-1</f>
        <v>4.2620641070799437E-2</v>
      </c>
      <c r="AG131" s="1">
        <f>(Table2[[#This Row],[Close Price]]/Table2[[#This Row],[Current Month Low]])-1</f>
        <v>1.7684311148285392E-2</v>
      </c>
      <c r="AH131" s="1">
        <f>(Table2[[#This Row],[Current Month High]]/Table2[[#This Row],[Close Price]])-1</f>
        <v>0.10156158271691917</v>
      </c>
      <c r="AI131">
        <v>30.327580133849899</v>
      </c>
      <c r="AJ131">
        <v>135.40630182421199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0.09</v>
      </c>
      <c r="AM131" t="s">
        <v>3108</v>
      </c>
      <c r="AN131">
        <v>-8.5399999999999991</v>
      </c>
      <c r="AO131" t="s">
        <v>3107</v>
      </c>
      <c r="AP131">
        <v>0.167351484326169</v>
      </c>
      <c r="AQ131">
        <f>(Table2[[#This Row],[Sharpe Ratio]]-AVERAGE(Table2[Sharpe Ratio]))/_xlfn.STDEV.P(Table2[Sharpe Ratio])</f>
        <v>1.1815051260799481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121</v>
      </c>
      <c r="AT131">
        <f>_xlfn.RANK.AVG(Table2[[#This Row],[6M Return vs Nifty Z-Score]],Table2[6M Return vs Nifty Z-Score])</f>
        <v>337</v>
      </c>
      <c r="AU131">
        <f>_xlfn.RANK.AVG(Table2[[#This Row],[Sharpe Ratio Z-Score]],Table2[Sharpe Ratio Z-Score])</f>
        <v>93</v>
      </c>
      <c r="AV131">
        <f>(Table2[[#This Row],[Rank 1Y]]+Table2[[#This Row],[Rank 6M]]+Table2[[#This Row],[Rank Sharpe]])/3</f>
        <v>183.66666666666666</v>
      </c>
    </row>
    <row r="132" spans="1:48" x14ac:dyDescent="0.3">
      <c r="A132" t="s">
        <v>1550</v>
      </c>
      <c r="B132" t="s">
        <v>1551</v>
      </c>
      <c r="C132" t="s">
        <v>3068</v>
      </c>
      <c r="D132" t="s">
        <v>203</v>
      </c>
      <c r="E132">
        <v>6089.1996400799999</v>
      </c>
      <c r="F132">
        <v>499.6</v>
      </c>
      <c r="G132">
        <v>49.060637012556199</v>
      </c>
      <c r="H132">
        <f>(Table2[[#This Row],[1Y Return vs Nifty]]-AVERAGE(Table2[1Y Return vs Nifty]))/_xlfn.STDEV.P(Table2[1Y Return vs Nifty])</f>
        <v>0.25769855374526063</v>
      </c>
      <c r="I132">
        <v>2.6143221493543201</v>
      </c>
      <c r="J132">
        <f>(Table2[[#This Row],[1M Return vs Nifty]]-AVERAGE(Table2[1M Return vs Nifty]))/_xlfn.STDEV.P(Table2[1M Return vs Nifty])</f>
        <v>0.30201352545928151</v>
      </c>
      <c r="K132">
        <v>7.8405728178126104</v>
      </c>
      <c r="L132">
        <f>(Table2[[#This Row],[6M Return vs Nifty]]-AVERAGE(Table2[6M Return vs Nifty]))/_xlfn.STDEV.P(Table2[6M Return vs Nifty])</f>
        <v>3.5866106669421416E-2</v>
      </c>
      <c r="M132">
        <v>2.5839518527455598</v>
      </c>
      <c r="N132">
        <f>(Table2[[#This Row],[1W Return vs Nifty]]-AVERAGE(Table2[1W Return vs Nifty]))/_xlfn.STDEV.P(Table2[1W Return vs Nifty])</f>
        <v>0.37637569140036714</v>
      </c>
      <c r="O132">
        <v>500.11</v>
      </c>
      <c r="P132">
        <v>485.01510329371899</v>
      </c>
      <c r="Q132">
        <v>415.65778758588499</v>
      </c>
      <c r="R132">
        <v>47.563734814001798</v>
      </c>
      <c r="S132" s="1">
        <f>(Table2[[#This Row],[Close Price]]-Table2[[#This Row],[20D EMA]])/Table2[[#This Row],[20D EMA]]</f>
        <v>-1.0197756493571233E-3</v>
      </c>
      <c r="T132" s="1">
        <f>(Table2[[#This Row],[Close Price]]-Table2[[#This Row],[50D EMA]])/Table2[[#This Row],[50D EMA]]</f>
        <v>3.0071015535878272E-2</v>
      </c>
      <c r="U132" s="1">
        <f>(Table2[[#This Row],[Close Price]]-Table2[[#This Row],[200D EMA]])/Table2[[#This Row],[200D EMA]]</f>
        <v>0.2019502940186596</v>
      </c>
      <c r="V132">
        <v>1.5029986647424001</v>
      </c>
      <c r="W132">
        <v>497.15</v>
      </c>
      <c r="X132">
        <v>507.9</v>
      </c>
      <c r="Y132">
        <v>497.15</v>
      </c>
      <c r="Z132">
        <v>524.1</v>
      </c>
      <c r="AA132">
        <v>474.1</v>
      </c>
      <c r="AB132">
        <v>542.5</v>
      </c>
      <c r="AC132" s="1">
        <f>(Table2[[#This Row],[Close Price]]/Table2[[#This Row],[Day Low]])-1</f>
        <v>4.9280901136479205E-3</v>
      </c>
      <c r="AD132" s="1">
        <f>(Table2[[#This Row],[Day High]]/Table2[[#This Row],[Close Price]])-1</f>
        <v>1.6613290632505828E-2</v>
      </c>
      <c r="AE132" s="1">
        <f>(Table2[[#This Row],[Close Price]]/Table2[[#This Row],[Current Week Low]])-1</f>
        <v>4.9280901136479205E-3</v>
      </c>
      <c r="AF132" s="1">
        <f>(Table2[[#This Row],[Current Week High]]/Table2[[#This Row],[Close Price]])-1</f>
        <v>4.9039231385108017E-2</v>
      </c>
      <c r="AG132" s="1">
        <f>(Table2[[#This Row],[Close Price]]/Table2[[#This Row],[Current Month Low]])-1</f>
        <v>5.3786121071503823E-2</v>
      </c>
      <c r="AH132" s="1">
        <f>(Table2[[#This Row],[Current Month High]]/Table2[[#This Row],[Close Price]])-1</f>
        <v>8.586869495596483E-2</v>
      </c>
      <c r="AI132">
        <v>8.5868694955964795</v>
      </c>
      <c r="AJ132">
        <v>78.939828080229205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7.0000000000000007E-2</v>
      </c>
      <c r="AM132" t="s">
        <v>3108</v>
      </c>
      <c r="AN132">
        <v>-0.22</v>
      </c>
      <c r="AO132" t="s">
        <v>3107</v>
      </c>
      <c r="AP132">
        <v>0.21665199568695601</v>
      </c>
      <c r="AQ132">
        <f>(Table2[[#This Row],[Sharpe Ratio]]-AVERAGE(Table2[Sharpe Ratio]))/_xlfn.STDEV.P(Table2[Sharpe Ratio])</f>
        <v>1.7430351637059351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2.7149890409802655</v>
      </c>
      <c r="AS132">
        <f>_xlfn.RANK.AVG(Table2[[#This Row],[1Y Return vs Nifty Z-Score]],Table2[1Y Return vs Nifty Z-Score])</f>
        <v>228</v>
      </c>
      <c r="AT132">
        <f>_xlfn.RANK.AVG(Table2[[#This Row],[6M Return vs Nifty Z-Score]],Table2[6M Return vs Nifty Z-Score])</f>
        <v>296</v>
      </c>
      <c r="AU132">
        <f>_xlfn.RANK.AVG(Table2[[#This Row],[Sharpe Ratio Z-Score]],Table2[Sharpe Ratio Z-Score])</f>
        <v>28</v>
      </c>
      <c r="AV132">
        <f>(Table2[[#This Row],[Rank 1Y]]+Table2[[#This Row],[Rank 6M]]+Table2[[#This Row],[Rank Sharpe]])/3</f>
        <v>184</v>
      </c>
    </row>
    <row r="133" spans="1:48" x14ac:dyDescent="0.3">
      <c r="A133" t="s">
        <v>1225</v>
      </c>
      <c r="B133" t="s">
        <v>1226</v>
      </c>
      <c r="C133" t="s">
        <v>3073</v>
      </c>
      <c r="D133" t="s">
        <v>297</v>
      </c>
      <c r="E133">
        <v>9039.0038306850001</v>
      </c>
      <c r="F133">
        <v>555.35</v>
      </c>
      <c r="G133">
        <v>29.6481178998859</v>
      </c>
      <c r="H133">
        <f>(Table2[[#This Row],[1Y Return vs Nifty]]-AVERAGE(Table2[1Y Return vs Nifty]))/_xlfn.STDEV.P(Table2[1Y Return vs Nifty])</f>
        <v>-4.1107882608274207E-2</v>
      </c>
      <c r="I133">
        <v>5.8717344094615402</v>
      </c>
      <c r="J133">
        <f>(Table2[[#This Row],[1M Return vs Nifty]]-AVERAGE(Table2[1M Return vs Nifty]))/_xlfn.STDEV.P(Table2[1M Return vs Nifty])</f>
        <v>0.61258955679220317</v>
      </c>
      <c r="K133">
        <v>39.871773877616498</v>
      </c>
      <c r="L133">
        <f>(Table2[[#This Row],[6M Return vs Nifty]]-AVERAGE(Table2[6M Return vs Nifty]))/_xlfn.STDEV.P(Table2[6M Return vs Nifty])</f>
        <v>1.1237377586081887</v>
      </c>
      <c r="M133">
        <v>3.8795343970773501</v>
      </c>
      <c r="N133">
        <f>(Table2[[#This Row],[1W Return vs Nifty]]-AVERAGE(Table2[1W Return vs Nifty]))/_xlfn.STDEV.P(Table2[1W Return vs Nifty])</f>
        <v>0.61316729347307919</v>
      </c>
      <c r="O133">
        <v>544.77</v>
      </c>
      <c r="P133">
        <v>515.55406240509899</v>
      </c>
      <c r="Q133">
        <v>436.38413370143701</v>
      </c>
      <c r="R133">
        <v>57.978303271252997</v>
      </c>
      <c r="S133" s="1">
        <f>(Table2[[#This Row],[Close Price]]-Table2[[#This Row],[20D EMA]])/Table2[[#This Row],[20D EMA]]</f>
        <v>1.9421040071957048E-2</v>
      </c>
      <c r="T133" s="1">
        <f>(Table2[[#This Row],[Close Price]]-Table2[[#This Row],[50D EMA]])/Table2[[#This Row],[50D EMA]]</f>
        <v>7.7190619756248163E-2</v>
      </c>
      <c r="U133" s="1">
        <f>(Table2[[#This Row],[Close Price]]-Table2[[#This Row],[200D EMA]])/Table2[[#This Row],[200D EMA]]</f>
        <v>0.27261730459695505</v>
      </c>
      <c r="V133">
        <v>0.51132485348870005</v>
      </c>
      <c r="W133">
        <v>548.1</v>
      </c>
      <c r="X133">
        <v>568.6</v>
      </c>
      <c r="Y133">
        <v>532.95000000000005</v>
      </c>
      <c r="Z133">
        <v>568.6</v>
      </c>
      <c r="AA133">
        <v>530.95000000000005</v>
      </c>
      <c r="AB133">
        <v>575</v>
      </c>
      <c r="AC133" s="1">
        <f>(Table2[[#This Row],[Close Price]]/Table2[[#This Row],[Day Low]])-1</f>
        <v>1.3227513227513255E-2</v>
      </c>
      <c r="AD133" s="1">
        <f>(Table2[[#This Row],[Day High]]/Table2[[#This Row],[Close Price]])-1</f>
        <v>2.385882776627346E-2</v>
      </c>
      <c r="AE133" s="1">
        <f>(Table2[[#This Row],[Close Price]]/Table2[[#This Row],[Current Week Low]])-1</f>
        <v>4.2030209212871705E-2</v>
      </c>
      <c r="AF133" s="1">
        <f>(Table2[[#This Row],[Current Week High]]/Table2[[#This Row],[Close Price]])-1</f>
        <v>2.385882776627346E-2</v>
      </c>
      <c r="AG133" s="1">
        <f>(Table2[[#This Row],[Close Price]]/Table2[[#This Row],[Current Month Low]])-1</f>
        <v>4.5955363028533647E-2</v>
      </c>
      <c r="AH133" s="1">
        <f>(Table2[[#This Row],[Current Month High]]/Table2[[#This Row],[Close Price]])-1</f>
        <v>3.5383091743945272E-2</v>
      </c>
      <c r="AI133">
        <v>7.0676150175565002</v>
      </c>
      <c r="AJ133">
        <v>62.716085555230002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0.11</v>
      </c>
      <c r="AM133" t="s">
        <v>3108</v>
      </c>
      <c r="AN133">
        <v>-5.43</v>
      </c>
      <c r="AO133" t="s">
        <v>3107</v>
      </c>
      <c r="AP133">
        <v>0.13025607600470701</v>
      </c>
      <c r="AQ133">
        <f>(Table2[[#This Row],[Sharpe Ratio]]-AVERAGE(Table2[Sharpe Ratio]))/_xlfn.STDEV.P(Table2[Sharpe Ratio])</f>
        <v>0.7589905221630816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3.0673772484282784</v>
      </c>
      <c r="AS133">
        <f>_xlfn.RANK.AVG(Table2[[#This Row],[1Y Return vs Nifty Z-Score]],Table2[1Y Return vs Nifty Z-Score])</f>
        <v>303</v>
      </c>
      <c r="AT133">
        <f>_xlfn.RANK.AVG(Table2[[#This Row],[6M Return vs Nifty Z-Score]],Table2[6M Return vs Nifty Z-Score])</f>
        <v>90</v>
      </c>
      <c r="AU133">
        <f>_xlfn.RANK.AVG(Table2[[#This Row],[Sharpe Ratio Z-Score]],Table2[Sharpe Ratio Z-Score])</f>
        <v>161</v>
      </c>
      <c r="AV133">
        <f>(Table2[[#This Row],[Rank 1Y]]+Table2[[#This Row],[Rank 6M]]+Table2[[#This Row],[Rank Sharpe]])/3</f>
        <v>184.66666666666666</v>
      </c>
    </row>
    <row r="134" spans="1:48" x14ac:dyDescent="0.3">
      <c r="A134" t="s">
        <v>656</v>
      </c>
      <c r="B134" t="s">
        <v>657</v>
      </c>
      <c r="C134" t="s">
        <v>3063</v>
      </c>
      <c r="D134" t="s">
        <v>564</v>
      </c>
      <c r="E134">
        <v>26758.27</v>
      </c>
      <c r="F134">
        <v>2560.6</v>
      </c>
      <c r="G134">
        <v>92.805712884190598</v>
      </c>
      <c r="H134">
        <f>(Table2[[#This Row],[1Y Return vs Nifty]]-AVERAGE(Table2[1Y Return vs Nifty]))/_xlfn.STDEV.P(Table2[1Y Return vs Nifty])</f>
        <v>0.9310429122673135</v>
      </c>
      <c r="I134">
        <v>5.4353399708764698</v>
      </c>
      <c r="J134">
        <f>(Table2[[#This Row],[1M Return vs Nifty]]-AVERAGE(Table2[1M Return vs Nifty]))/_xlfn.STDEV.P(Table2[1M Return vs Nifty])</f>
        <v>0.57098178902778507</v>
      </c>
      <c r="K134">
        <v>24.312641384557001</v>
      </c>
      <c r="L134">
        <f>(Table2[[#This Row],[6M Return vs Nifty]]-AVERAGE(Table2[6M Return vs Nifty]))/_xlfn.STDEV.P(Table2[6M Return vs Nifty])</f>
        <v>0.59530489914854978</v>
      </c>
      <c r="M134">
        <v>9.2159283758867208</v>
      </c>
      <c r="N134">
        <f>(Table2[[#This Row],[1W Return vs Nifty]]-AVERAGE(Table2[1W Return vs Nifty]))/_xlfn.STDEV.P(Table2[1W Return vs Nifty])</f>
        <v>1.5884917026060894</v>
      </c>
      <c r="O134">
        <v>2431.67</v>
      </c>
      <c r="P134">
        <v>2315.6141814091802</v>
      </c>
      <c r="Q134">
        <v>1971.14246807534</v>
      </c>
      <c r="R134">
        <v>65.436038337850505</v>
      </c>
      <c r="S134" s="1">
        <f>(Table2[[#This Row],[Close Price]]-Table2[[#This Row],[20D EMA]])/Table2[[#This Row],[20D EMA]]</f>
        <v>5.3021174748218235E-2</v>
      </c>
      <c r="T134" s="1">
        <f>(Table2[[#This Row],[Close Price]]-Table2[[#This Row],[50D EMA]])/Table2[[#This Row],[50D EMA]]</f>
        <v>0.10579733902032512</v>
      </c>
      <c r="U134" s="1">
        <f>(Table2[[#This Row],[Close Price]]-Table2[[#This Row],[200D EMA]])/Table2[[#This Row],[200D EMA]]</f>
        <v>0.29904359602186292</v>
      </c>
      <c r="V134">
        <v>1.2279419447321001</v>
      </c>
      <c r="W134">
        <v>2508</v>
      </c>
      <c r="X134">
        <v>2591</v>
      </c>
      <c r="Y134">
        <v>2508</v>
      </c>
      <c r="Z134">
        <v>2667.95</v>
      </c>
      <c r="AA134">
        <v>2279.1999999999998</v>
      </c>
      <c r="AB134">
        <v>2667.95</v>
      </c>
      <c r="AC134" s="1">
        <f>(Table2[[#This Row],[Close Price]]/Table2[[#This Row],[Day Low]])-1</f>
        <v>2.0972886762360421E-2</v>
      </c>
      <c r="AD134" s="1">
        <f>(Table2[[#This Row],[Day High]]/Table2[[#This Row],[Close Price]])-1</f>
        <v>1.1872217449035327E-2</v>
      </c>
      <c r="AE134" s="1">
        <f>(Table2[[#This Row],[Close Price]]/Table2[[#This Row],[Current Week Low]])-1</f>
        <v>2.0972886762360421E-2</v>
      </c>
      <c r="AF134" s="1">
        <f>(Table2[[#This Row],[Current Week High]]/Table2[[#This Row],[Close Price]])-1</f>
        <v>4.1923767866906214E-2</v>
      </c>
      <c r="AG134" s="1">
        <f>(Table2[[#This Row],[Close Price]]/Table2[[#This Row],[Current Month Low]])-1</f>
        <v>0.12346437346437344</v>
      </c>
      <c r="AH134" s="1">
        <f>(Table2[[#This Row],[Current Month High]]/Table2[[#This Row],[Close Price]])-1</f>
        <v>4.1923767866906214E-2</v>
      </c>
      <c r="AI134">
        <v>4.1923767866906196</v>
      </c>
      <c r="AJ134">
        <v>131.23673635255301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0.17</v>
      </c>
      <c r="AM134" t="s">
        <v>3108</v>
      </c>
      <c r="AN134">
        <v>4.6900000000000004</v>
      </c>
      <c r="AO134" t="s">
        <v>3108</v>
      </c>
      <c r="AP134">
        <v>8.1997714913265005E-2</v>
      </c>
      <c r="AQ134">
        <f>(Table2[[#This Row],[Sharpe Ratio]]-AVERAGE(Table2[Sharpe Ratio]))/_xlfn.STDEV.P(Table2[Sharpe Ratio])</f>
        <v>0.20933051719608017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3.8951518202458182</v>
      </c>
      <c r="AS134">
        <f>_xlfn.RANK.AVG(Table2[[#This Row],[1Y Return vs Nifty Z-Score]],Table2[1Y Return vs Nifty Z-Score])</f>
        <v>102</v>
      </c>
      <c r="AT134">
        <f>_xlfn.RANK.AVG(Table2[[#This Row],[6M Return vs Nifty Z-Score]],Table2[6M Return vs Nifty Z-Score])</f>
        <v>171</v>
      </c>
      <c r="AU134">
        <f>_xlfn.RANK.AVG(Table2[[#This Row],[Sharpe Ratio Z-Score]],Table2[Sharpe Ratio Z-Score])</f>
        <v>287</v>
      </c>
      <c r="AV134">
        <f>(Table2[[#This Row],[Rank 1Y]]+Table2[[#This Row],[Rank 6M]]+Table2[[#This Row],[Rank Sharpe]])/3</f>
        <v>186.66666666666666</v>
      </c>
    </row>
    <row r="135" spans="1:48" x14ac:dyDescent="0.3">
      <c r="A135" t="s">
        <v>896</v>
      </c>
      <c r="B135" t="s">
        <v>897</v>
      </c>
      <c r="C135" t="s">
        <v>3074</v>
      </c>
      <c r="D135" t="s">
        <v>86</v>
      </c>
      <c r="E135">
        <v>16366.913337149999</v>
      </c>
      <c r="F135">
        <v>2923.5</v>
      </c>
      <c r="G135">
        <v>15.0064189512222</v>
      </c>
      <c r="H135">
        <f>(Table2[[#This Row],[1Y Return vs Nifty]]-AVERAGE(Table2[1Y Return vs Nifty]))/_xlfn.STDEV.P(Table2[1Y Return vs Nifty])</f>
        <v>-0.26647965736964296</v>
      </c>
      <c r="I135">
        <v>-9.3864330640385099</v>
      </c>
      <c r="J135">
        <f>(Table2[[#This Row],[1M Return vs Nifty]]-AVERAGE(Table2[1M Return vs Nifty]))/_xlfn.STDEV.P(Table2[1M Return vs Nifty])</f>
        <v>-0.84219133089830278</v>
      </c>
      <c r="K135">
        <v>45.617647927834</v>
      </c>
      <c r="L135">
        <f>(Table2[[#This Row],[6M Return vs Nifty]]-AVERAGE(Table2[6M Return vs Nifty]))/_xlfn.STDEV.P(Table2[6M Return vs Nifty])</f>
        <v>1.3188841561214038</v>
      </c>
      <c r="M135">
        <v>3.15228032930604</v>
      </c>
      <c r="N135">
        <f>(Table2[[#This Row],[1W Return vs Nifty]]-AVERAGE(Table2[1W Return vs Nifty]))/_xlfn.STDEV.P(Table2[1W Return vs Nifty])</f>
        <v>0.4802482011505726</v>
      </c>
      <c r="O135">
        <v>3061.4</v>
      </c>
      <c r="P135">
        <v>3044.50463172832</v>
      </c>
      <c r="Q135">
        <v>2603.4389837245499</v>
      </c>
      <c r="R135">
        <v>38.524395497741402</v>
      </c>
      <c r="S135" s="1">
        <f>(Table2[[#This Row],[Close Price]]-Table2[[#This Row],[20D EMA]])/Table2[[#This Row],[20D EMA]]</f>
        <v>-4.5044750767622682E-2</v>
      </c>
      <c r="T135" s="1">
        <f>(Table2[[#This Row],[Close Price]]-Table2[[#This Row],[50D EMA]])/Table2[[#This Row],[50D EMA]]</f>
        <v>-3.9745261172300282E-2</v>
      </c>
      <c r="U135" s="1">
        <f>(Table2[[#This Row],[Close Price]]-Table2[[#This Row],[200D EMA]])/Table2[[#This Row],[200D EMA]]</f>
        <v>0.12293778278512302</v>
      </c>
      <c r="V135">
        <v>0.44255850533529101</v>
      </c>
      <c r="W135">
        <v>2905</v>
      </c>
      <c r="X135">
        <v>2996.85</v>
      </c>
      <c r="Y135">
        <v>2882</v>
      </c>
      <c r="Z135">
        <v>3096.9</v>
      </c>
      <c r="AA135">
        <v>2836.05</v>
      </c>
      <c r="AB135">
        <v>3228.15</v>
      </c>
      <c r="AC135" s="1">
        <f>(Table2[[#This Row],[Close Price]]/Table2[[#This Row],[Day Low]])-1</f>
        <v>6.3683304647159655E-3</v>
      </c>
      <c r="AD135" s="1">
        <f>(Table2[[#This Row],[Day High]]/Table2[[#This Row],[Close Price]])-1</f>
        <v>2.5089789635710513E-2</v>
      </c>
      <c r="AE135" s="1">
        <f>(Table2[[#This Row],[Close Price]]/Table2[[#This Row],[Current Week Low]])-1</f>
        <v>1.4399722414989657E-2</v>
      </c>
      <c r="AF135" s="1">
        <f>(Table2[[#This Row],[Current Week High]]/Table2[[#This Row],[Close Price]])-1</f>
        <v>5.9312467932272961E-2</v>
      </c>
      <c r="AG135" s="1">
        <f>(Table2[[#This Row],[Close Price]]/Table2[[#This Row],[Current Month Low]])-1</f>
        <v>3.0835140424181562E-2</v>
      </c>
      <c r="AH135" s="1">
        <f>(Table2[[#This Row],[Current Month High]]/Table2[[#This Row],[Close Price]])-1</f>
        <v>0.10420728578758331</v>
      </c>
      <c r="AI135">
        <v>25.021378484692999</v>
      </c>
      <c r="AJ135">
        <v>68.501440922190199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</v>
      </c>
      <c r="AM135">
        <v>0</v>
      </c>
      <c r="AN135">
        <v>-12.8</v>
      </c>
      <c r="AO135" t="s">
        <v>3107</v>
      </c>
      <c r="AP135">
        <v>0.15273519470968699</v>
      </c>
      <c r="AQ135">
        <f>(Table2[[#This Row],[Sharpe Ratio]]-AVERAGE(Table2[Sharpe Ratio]))/_xlfn.STDEV.P(Table2[Sharpe Ratio])</f>
        <v>1.0150264135523617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1.7054877825563923</v>
      </c>
      <c r="AS135">
        <f>_xlfn.RANK.AVG(Table2[[#This Row],[1Y Return vs Nifty Z-Score]],Table2[1Y Return vs Nifty Z-Score])</f>
        <v>374</v>
      </c>
      <c r="AT135">
        <f>_xlfn.RANK.AVG(Table2[[#This Row],[6M Return vs Nifty Z-Score]],Table2[6M Return vs Nifty Z-Score])</f>
        <v>76</v>
      </c>
      <c r="AU135">
        <f>_xlfn.RANK.AVG(Table2[[#This Row],[Sharpe Ratio Z-Score]],Table2[Sharpe Ratio Z-Score])</f>
        <v>110</v>
      </c>
      <c r="AV135">
        <f>(Table2[[#This Row],[Rank 1Y]]+Table2[[#This Row],[Rank 6M]]+Table2[[#This Row],[Rank Sharpe]])/3</f>
        <v>186.66666666666666</v>
      </c>
    </row>
    <row r="136" spans="1:48" x14ac:dyDescent="0.3">
      <c r="A136" t="s">
        <v>172</v>
      </c>
      <c r="B136" t="s">
        <v>173</v>
      </c>
      <c r="C136" t="s">
        <v>3061</v>
      </c>
      <c r="D136" t="s">
        <v>174</v>
      </c>
      <c r="E136">
        <v>149030.75518823799</v>
      </c>
      <c r="F136">
        <v>226.66</v>
      </c>
      <c r="G136">
        <v>76.619613740602105</v>
      </c>
      <c r="H136">
        <f>(Table2[[#This Row],[1Y Return vs Nifty]]-AVERAGE(Table2[1Y Return vs Nifty]))/_xlfn.STDEV.P(Table2[1Y Return vs Nifty])</f>
        <v>0.68189901829407074</v>
      </c>
      <c r="I136">
        <v>0.71557974437273597</v>
      </c>
      <c r="J136">
        <f>(Table2[[#This Row],[1M Return vs Nifty]]-AVERAGE(Table2[1M Return vs Nifty]))/_xlfn.STDEV.P(Table2[1M Return vs Nifty])</f>
        <v>0.12097906203422606</v>
      </c>
      <c r="K136">
        <v>18.053365665111802</v>
      </c>
      <c r="L136">
        <f>(Table2[[#This Row],[6M Return vs Nifty]]-AVERAGE(Table2[6M Return vs Nifty]))/_xlfn.STDEV.P(Table2[6M Return vs Nifty])</f>
        <v>0.38272190533137207</v>
      </c>
      <c r="M136">
        <v>0.756194408434122</v>
      </c>
      <c r="N136">
        <f>(Table2[[#This Row],[1W Return vs Nifty]]-AVERAGE(Table2[1W Return vs Nifty]))/_xlfn.STDEV.P(Table2[1W Return vs Nifty])</f>
        <v>4.2319312412912508E-2</v>
      </c>
      <c r="O136">
        <v>228.57</v>
      </c>
      <c r="P136">
        <v>222.426898917648</v>
      </c>
      <c r="Q136">
        <v>188.136460041042</v>
      </c>
      <c r="R136">
        <v>45.287391436120899</v>
      </c>
      <c r="S136" s="1">
        <f>(Table2[[#This Row],[Close Price]]-Table2[[#This Row],[20D EMA]])/Table2[[#This Row],[20D EMA]]</f>
        <v>-8.356302226888903E-3</v>
      </c>
      <c r="T136" s="1">
        <f>(Table2[[#This Row],[Close Price]]-Table2[[#This Row],[50D EMA]])/Table2[[#This Row],[50D EMA]]</f>
        <v>1.9031426068297923E-2</v>
      </c>
      <c r="U136" s="1">
        <f>(Table2[[#This Row],[Close Price]]-Table2[[#This Row],[200D EMA]])/Table2[[#This Row],[200D EMA]]</f>
        <v>0.20476381851000108</v>
      </c>
      <c r="V136">
        <v>0.83752441451567206</v>
      </c>
      <c r="W136">
        <v>225.07</v>
      </c>
      <c r="X136">
        <v>229.87</v>
      </c>
      <c r="Y136">
        <v>225.07</v>
      </c>
      <c r="Z136">
        <v>234.9</v>
      </c>
      <c r="AA136">
        <v>221</v>
      </c>
      <c r="AB136">
        <v>243.95</v>
      </c>
      <c r="AC136" s="1">
        <f>(Table2[[#This Row],[Close Price]]/Table2[[#This Row],[Day Low]])-1</f>
        <v>7.0644688319190241E-3</v>
      </c>
      <c r="AD136" s="1">
        <f>(Table2[[#This Row],[Day High]]/Table2[[#This Row],[Close Price]])-1</f>
        <v>1.4162181240624738E-2</v>
      </c>
      <c r="AE136" s="1">
        <f>(Table2[[#This Row],[Close Price]]/Table2[[#This Row],[Current Week Low]])-1</f>
        <v>7.0644688319190241E-3</v>
      </c>
      <c r="AF136" s="1">
        <f>(Table2[[#This Row],[Current Week High]]/Table2[[#This Row],[Close Price]])-1</f>
        <v>3.6354010412070981E-2</v>
      </c>
      <c r="AG136" s="1">
        <f>(Table2[[#This Row],[Close Price]]/Table2[[#This Row],[Current Month Low]])-1</f>
        <v>2.5610859728506741E-2</v>
      </c>
      <c r="AH136" s="1">
        <f>(Table2[[#This Row],[Current Month High]]/Table2[[#This Row],[Close Price]])-1</f>
        <v>7.6281655342804067E-2</v>
      </c>
      <c r="AI136">
        <v>8.6649607341392496</v>
      </c>
      <c r="AJ136">
        <v>103.282511210762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0.09</v>
      </c>
      <c r="AM136" t="s">
        <v>3108</v>
      </c>
      <c r="AN136">
        <v>-2.25</v>
      </c>
      <c r="AO136" t="s">
        <v>3107</v>
      </c>
      <c r="AP136">
        <v>0.106618523966728</v>
      </c>
      <c r="AQ136">
        <f>(Table2[[#This Row],[Sharpe Ratio]]-AVERAGE(Table2[Sharpe Ratio]))/_xlfn.STDEV.P(Table2[Sharpe Ratio])</f>
        <v>0.48976014059284273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1.7176794386654239</v>
      </c>
      <c r="AS136">
        <f>_xlfn.RANK.AVG(Table2[[#This Row],[1Y Return vs Nifty Z-Score]],Table2[1Y Return vs Nifty Z-Score])</f>
        <v>125</v>
      </c>
      <c r="AT136">
        <f>_xlfn.RANK.AVG(Table2[[#This Row],[6M Return vs Nifty Z-Score]],Table2[6M Return vs Nifty Z-Score])</f>
        <v>220</v>
      </c>
      <c r="AU136">
        <f>_xlfn.RANK.AVG(Table2[[#This Row],[Sharpe Ratio Z-Score]],Table2[Sharpe Ratio Z-Score])</f>
        <v>216</v>
      </c>
      <c r="AV136">
        <f>(Table2[[#This Row],[Rank 1Y]]+Table2[[#This Row],[Rank 6M]]+Table2[[#This Row],[Rank Sharpe]])/3</f>
        <v>187</v>
      </c>
    </row>
    <row r="137" spans="1:48" x14ac:dyDescent="0.3">
      <c r="A137" t="s">
        <v>871</v>
      </c>
      <c r="B137" t="s">
        <v>872</v>
      </c>
      <c r="C137" t="s">
        <v>3068</v>
      </c>
      <c r="D137" t="s">
        <v>707</v>
      </c>
      <c r="E137">
        <v>16876.558964939999</v>
      </c>
      <c r="F137">
        <v>934.35</v>
      </c>
      <c r="G137">
        <v>35.541498807701402</v>
      </c>
      <c r="H137">
        <f>(Table2[[#This Row],[1Y Return vs Nifty]]-AVERAGE(Table2[1Y Return vs Nifty]))/_xlfn.STDEV.P(Table2[1Y Return vs Nifty])</f>
        <v>4.9605751048315008E-2</v>
      </c>
      <c r="I137">
        <v>1.5113511472322101</v>
      </c>
      <c r="J137">
        <f>(Table2[[#This Row],[1M Return vs Nifty]]-AVERAGE(Table2[1M Return vs Nifty]))/_xlfn.STDEV.P(Table2[1M Return vs Nifty])</f>
        <v>0.19685141235815837</v>
      </c>
      <c r="K137">
        <v>17.357491373239402</v>
      </c>
      <c r="L137">
        <f>(Table2[[#This Row],[6M Return vs Nifty]]-AVERAGE(Table2[6M Return vs Nifty]))/_xlfn.STDEV.P(Table2[6M Return vs Nifty])</f>
        <v>0.35908801430032555</v>
      </c>
      <c r="M137">
        <v>5.23626058999875</v>
      </c>
      <c r="N137">
        <f>(Table2[[#This Row],[1W Return vs Nifty]]-AVERAGE(Table2[1W Return vs Nifty]))/_xlfn.STDEV.P(Table2[1W Return vs Nifty])</f>
        <v>0.86113402488776003</v>
      </c>
      <c r="O137">
        <v>897.93</v>
      </c>
      <c r="P137">
        <v>861.92913271932002</v>
      </c>
      <c r="Q137">
        <v>746.63967502003902</v>
      </c>
      <c r="R137">
        <v>65.102561281083297</v>
      </c>
      <c r="S137" s="1">
        <f>(Table2[[#This Row],[Close Price]]-Table2[[#This Row],[20D EMA]])/Table2[[#This Row],[20D EMA]]</f>
        <v>4.0559954562159717E-2</v>
      </c>
      <c r="T137" s="1">
        <f>(Table2[[#This Row],[Close Price]]-Table2[[#This Row],[50D EMA]])/Table2[[#This Row],[50D EMA]]</f>
        <v>8.4021834895170261E-2</v>
      </c>
      <c r="U137" s="1">
        <f>(Table2[[#This Row],[Close Price]]-Table2[[#This Row],[200D EMA]])/Table2[[#This Row],[200D EMA]]</f>
        <v>0.2514068449080516</v>
      </c>
      <c r="V137">
        <v>1.3827805823444099</v>
      </c>
      <c r="W137">
        <v>908</v>
      </c>
      <c r="X137">
        <v>949.5</v>
      </c>
      <c r="Y137">
        <v>908</v>
      </c>
      <c r="Z137">
        <v>949.8</v>
      </c>
      <c r="AA137">
        <v>835</v>
      </c>
      <c r="AB137">
        <v>953.4</v>
      </c>
      <c r="AC137" s="1">
        <f>(Table2[[#This Row],[Close Price]]/Table2[[#This Row],[Day Low]])-1</f>
        <v>2.9019823788546173E-2</v>
      </c>
      <c r="AD137" s="1">
        <f>(Table2[[#This Row],[Day High]]/Table2[[#This Row],[Close Price]])-1</f>
        <v>1.6214480655000862E-2</v>
      </c>
      <c r="AE137" s="1">
        <f>(Table2[[#This Row],[Close Price]]/Table2[[#This Row],[Current Week Low]])-1</f>
        <v>2.9019823788546173E-2</v>
      </c>
      <c r="AF137" s="1">
        <f>(Table2[[#This Row],[Current Week High]]/Table2[[#This Row],[Close Price]])-1</f>
        <v>1.6535559479852191E-2</v>
      </c>
      <c r="AG137" s="1">
        <f>(Table2[[#This Row],[Close Price]]/Table2[[#This Row],[Current Month Low]])-1</f>
        <v>0.11898203592814371</v>
      </c>
      <c r="AH137" s="1">
        <f>(Table2[[#This Row],[Current Month High]]/Table2[[#This Row],[Close Price]])-1</f>
        <v>2.0388505378070354E-2</v>
      </c>
      <c r="AI137">
        <v>6.8603842243270599</v>
      </c>
      <c r="AJ137">
        <v>61.918377956849497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0.27</v>
      </c>
      <c r="AM137" t="s">
        <v>3108</v>
      </c>
      <c r="AN137">
        <v>10.96</v>
      </c>
      <c r="AO137" t="s">
        <v>3108</v>
      </c>
      <c r="AP137">
        <v>0.19247466692536599</v>
      </c>
      <c r="AQ137">
        <f>(Table2[[#This Row],[Sharpe Ratio]]-AVERAGE(Table2[Sharpe Ratio]))/_xlfn.STDEV.P(Table2[Sharpe Ratio])</f>
        <v>1.4676567557653248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2.9343359583598838</v>
      </c>
      <c r="AS137">
        <f>_xlfn.RANK.AVG(Table2[[#This Row],[1Y Return vs Nifty Z-Score]],Table2[1Y Return vs Nifty Z-Score])</f>
        <v>282</v>
      </c>
      <c r="AT137">
        <f>_xlfn.RANK.AVG(Table2[[#This Row],[6M Return vs Nifty Z-Score]],Table2[6M Return vs Nifty Z-Score])</f>
        <v>229</v>
      </c>
      <c r="AU137">
        <f>_xlfn.RANK.AVG(Table2[[#This Row],[Sharpe Ratio Z-Score]],Table2[Sharpe Ratio Z-Score])</f>
        <v>52</v>
      </c>
      <c r="AV137">
        <f>(Table2[[#This Row],[Rank 1Y]]+Table2[[#This Row],[Rank 6M]]+Table2[[#This Row],[Rank Sharpe]])/3</f>
        <v>187.66666666666666</v>
      </c>
    </row>
    <row r="138" spans="1:48" x14ac:dyDescent="0.3">
      <c r="A138" t="s">
        <v>1720</v>
      </c>
      <c r="B138" t="s">
        <v>1721</v>
      </c>
      <c r="C138" t="s">
        <v>3074</v>
      </c>
      <c r="D138" t="s">
        <v>86</v>
      </c>
      <c r="E138">
        <v>4488.3220201849999</v>
      </c>
      <c r="F138">
        <v>1150.8499999999999</v>
      </c>
      <c r="G138">
        <v>56.563837050329198</v>
      </c>
      <c r="H138">
        <f>(Table2[[#This Row],[1Y Return vs Nifty]]-AVERAGE(Table2[1Y Return vs Nifty]))/_xlfn.STDEV.P(Table2[1Y Return vs Nifty])</f>
        <v>0.37319126499628674</v>
      </c>
      <c r="I138">
        <v>-18.711426802579499</v>
      </c>
      <c r="J138">
        <f>(Table2[[#This Row],[1M Return vs Nifty]]-AVERAGE(Table2[1M Return vs Nifty]))/_xlfn.STDEV.P(Table2[1M Return vs Nifty])</f>
        <v>-1.7312773035240328</v>
      </c>
      <c r="K138">
        <v>48.926761886242197</v>
      </c>
      <c r="L138">
        <f>(Table2[[#This Row],[6M Return vs Nifty]]-AVERAGE(Table2[6M Return vs Nifty]))/_xlfn.STDEV.P(Table2[6M Return vs Nifty])</f>
        <v>1.4312711771908286</v>
      </c>
      <c r="M138">
        <v>-5.4952188496758803</v>
      </c>
      <c r="N138">
        <f>(Table2[[#This Row],[1W Return vs Nifty]]-AVERAGE(Table2[1W Return vs Nifty]))/_xlfn.STDEV.P(Table2[1W Return vs Nifty])</f>
        <v>-1.1002417440652996</v>
      </c>
      <c r="O138">
        <v>1260.0999999999999</v>
      </c>
      <c r="P138">
        <v>1221.07099565877</v>
      </c>
      <c r="Q138">
        <v>940.959220580031</v>
      </c>
      <c r="R138">
        <v>24.1893863142162</v>
      </c>
      <c r="S138" s="1">
        <f>(Table2[[#This Row],[Close Price]]-Table2[[#This Row],[20D EMA]])/Table2[[#This Row],[20D EMA]]</f>
        <v>-8.6699468296166982E-2</v>
      </c>
      <c r="T138" s="1">
        <f>(Table2[[#This Row],[Close Price]]-Table2[[#This Row],[50D EMA]])/Table2[[#This Row],[50D EMA]]</f>
        <v>-5.7507709140929807E-2</v>
      </c>
      <c r="U138" s="1">
        <f>(Table2[[#This Row],[Close Price]]-Table2[[#This Row],[200D EMA]])/Table2[[#This Row],[200D EMA]]</f>
        <v>0.22306044175919434</v>
      </c>
      <c r="V138">
        <v>5.90740588284717E-2</v>
      </c>
      <c r="W138">
        <v>1132.2</v>
      </c>
      <c r="X138">
        <v>1199.9000000000001</v>
      </c>
      <c r="Y138">
        <v>1132.2</v>
      </c>
      <c r="Z138">
        <v>1220</v>
      </c>
      <c r="AA138">
        <v>1132.2</v>
      </c>
      <c r="AB138">
        <v>1312.7</v>
      </c>
      <c r="AC138" s="1">
        <f>(Table2[[#This Row],[Close Price]]/Table2[[#This Row],[Day Low]])-1</f>
        <v>1.6472354707648629E-2</v>
      </c>
      <c r="AD138" s="1">
        <f>(Table2[[#This Row],[Day High]]/Table2[[#This Row],[Close Price]])-1</f>
        <v>4.2620671677455979E-2</v>
      </c>
      <c r="AE138" s="1">
        <f>(Table2[[#This Row],[Close Price]]/Table2[[#This Row],[Current Week Low]])-1</f>
        <v>1.6472354707648629E-2</v>
      </c>
      <c r="AF138" s="1">
        <f>(Table2[[#This Row],[Current Week High]]/Table2[[#This Row],[Close Price]])-1</f>
        <v>6.0086023374027908E-2</v>
      </c>
      <c r="AG138" s="1">
        <f>(Table2[[#This Row],[Close Price]]/Table2[[#This Row],[Current Month Low]])-1</f>
        <v>1.6472354707648629E-2</v>
      </c>
      <c r="AH138" s="1">
        <f>(Table2[[#This Row],[Current Month High]]/Table2[[#This Row],[Close Price]])-1</f>
        <v>0.14063518269105457</v>
      </c>
      <c r="AI138">
        <v>38.393361428509301</v>
      </c>
      <c r="AJ138">
        <v>88.663934426229403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</v>
      </c>
      <c r="AM138">
        <v>0</v>
      </c>
      <c r="AN138">
        <v>-13.4</v>
      </c>
      <c r="AO138" t="s">
        <v>3107</v>
      </c>
      <c r="AP138">
        <v>7.5137275111111998E-2</v>
      </c>
      <c r="AQ138">
        <f>(Table2[[#This Row],[Sharpe Ratio]]-AVERAGE(Table2[Sharpe Ratio]))/_xlfn.STDEV.P(Table2[Sharpe Ratio])</f>
        <v>0.13119049564454105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-0.89586610975767589</v>
      </c>
      <c r="AS138">
        <f>_xlfn.RANK.AVG(Table2[[#This Row],[1Y Return vs Nifty Z-Score]],Table2[1Y Return vs Nifty Z-Score])</f>
        <v>192</v>
      </c>
      <c r="AT138">
        <f>_xlfn.RANK.AVG(Table2[[#This Row],[6M Return vs Nifty Z-Score]],Table2[6M Return vs Nifty Z-Score])</f>
        <v>65</v>
      </c>
      <c r="AU138">
        <f>_xlfn.RANK.AVG(Table2[[#This Row],[Sharpe Ratio Z-Score]],Table2[Sharpe Ratio Z-Score])</f>
        <v>308</v>
      </c>
      <c r="AV138">
        <f>(Table2[[#This Row],[Rank 1Y]]+Table2[[#This Row],[Rank 6M]]+Table2[[#This Row],[Rank Sharpe]])/3</f>
        <v>188.33333333333334</v>
      </c>
    </row>
    <row r="139" spans="1:48" x14ac:dyDescent="0.3">
      <c r="A139" t="s">
        <v>1529</v>
      </c>
      <c r="B139" t="s">
        <v>1530</v>
      </c>
      <c r="C139" t="s">
        <v>3072</v>
      </c>
      <c r="D139" t="s">
        <v>400</v>
      </c>
      <c r="E139">
        <v>6258.3194911350001</v>
      </c>
      <c r="F139">
        <v>201.45</v>
      </c>
      <c r="G139">
        <v>106.78956919011</v>
      </c>
      <c r="H139">
        <f>(Table2[[#This Row],[1Y Return vs Nifty]]-AVERAGE(Table2[1Y Return vs Nifty]))/_xlfn.STDEV.P(Table2[1Y Return vs Nifty])</f>
        <v>1.1462888700433165</v>
      </c>
      <c r="I139">
        <v>-2.6733774301787299</v>
      </c>
      <c r="J139">
        <f>(Table2[[#This Row],[1M Return vs Nifty]]-AVERAGE(Table2[1M Return vs Nifty]))/_xlfn.STDEV.P(Table2[1M Return vs Nifty])</f>
        <v>-0.20213904079835221</v>
      </c>
      <c r="K139">
        <v>9.9363969861610908</v>
      </c>
      <c r="L139">
        <f>(Table2[[#This Row],[6M Return vs Nifty]]-AVERAGE(Table2[6M Return vs Nifty]))/_xlfn.STDEV.P(Table2[6M Return vs Nifty])</f>
        <v>0.10704631923583756</v>
      </c>
      <c r="M139">
        <v>-1.92006898180122</v>
      </c>
      <c r="N139">
        <f>(Table2[[#This Row],[1W Return vs Nifty]]-AVERAGE(Table2[1W Return vs Nifty]))/_xlfn.STDEV.P(Table2[1W Return vs Nifty])</f>
        <v>-0.44681717565950152</v>
      </c>
      <c r="O139">
        <v>209.22</v>
      </c>
      <c r="P139">
        <v>204.205656947958</v>
      </c>
      <c r="Q139">
        <v>170.03936697510699</v>
      </c>
      <c r="R139">
        <v>26.648263810465401</v>
      </c>
      <c r="S139" s="1">
        <f>(Table2[[#This Row],[Close Price]]-Table2[[#This Row],[20D EMA]])/Table2[[#This Row],[20D EMA]]</f>
        <v>-3.7137940923429931E-2</v>
      </c>
      <c r="T139" s="1">
        <f>(Table2[[#This Row],[Close Price]]-Table2[[#This Row],[50D EMA]])/Table2[[#This Row],[50D EMA]]</f>
        <v>-1.3494518169299776E-2</v>
      </c>
      <c r="U139" s="1">
        <f>(Table2[[#This Row],[Close Price]]-Table2[[#This Row],[200D EMA]])/Table2[[#This Row],[200D EMA]]</f>
        <v>0.18472565255721859</v>
      </c>
      <c r="V139">
        <v>0.48888032545082699</v>
      </c>
      <c r="W139">
        <v>200.29</v>
      </c>
      <c r="X139">
        <v>205.9</v>
      </c>
      <c r="Y139">
        <v>200.29</v>
      </c>
      <c r="Z139">
        <v>209.22</v>
      </c>
      <c r="AA139">
        <v>200.29</v>
      </c>
      <c r="AB139">
        <v>219.3</v>
      </c>
      <c r="AC139" s="1">
        <f>(Table2[[#This Row],[Close Price]]/Table2[[#This Row],[Day Low]])-1</f>
        <v>5.7916021768436021E-3</v>
      </c>
      <c r="AD139" s="1">
        <f>(Table2[[#This Row],[Day High]]/Table2[[#This Row],[Close Price]])-1</f>
        <v>2.208984859766705E-2</v>
      </c>
      <c r="AE139" s="1">
        <f>(Table2[[#This Row],[Close Price]]/Table2[[#This Row],[Current Week Low]])-1</f>
        <v>5.7916021768436021E-3</v>
      </c>
      <c r="AF139" s="1">
        <f>(Table2[[#This Row],[Current Week High]]/Table2[[#This Row],[Close Price]])-1</f>
        <v>3.8570364854802808E-2</v>
      </c>
      <c r="AG139" s="1">
        <f>(Table2[[#This Row],[Close Price]]/Table2[[#This Row],[Current Month Low]])-1</f>
        <v>5.7916021768436021E-3</v>
      </c>
      <c r="AH139" s="1">
        <f>(Table2[[#This Row],[Current Month High]]/Table2[[#This Row],[Close Price]])-1</f>
        <v>8.8607594936708889E-2</v>
      </c>
      <c r="AI139">
        <v>10.270538595184901</v>
      </c>
      <c r="AJ139">
        <v>182.53856942496401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0.06</v>
      </c>
      <c r="AM139" t="s">
        <v>3108</v>
      </c>
      <c r="AN139">
        <v>-7.08</v>
      </c>
      <c r="AO139" t="s">
        <v>3107</v>
      </c>
      <c r="AP139">
        <v>0.114135122469523</v>
      </c>
      <c r="AQ139">
        <f>(Table2[[#This Row],[Sharpe Ratio]]-AVERAGE(Table2[Sharpe Ratio]))/_xlfn.STDEV.P(Table2[Sharpe Ratio])</f>
        <v>0.57537377265449874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1.179752745475799</v>
      </c>
      <c r="AS139">
        <f>_xlfn.RANK.AVG(Table2[[#This Row],[1Y Return vs Nifty Z-Score]],Table2[1Y Return vs Nifty Z-Score])</f>
        <v>87</v>
      </c>
      <c r="AT139">
        <f>_xlfn.RANK.AVG(Table2[[#This Row],[6M Return vs Nifty Z-Score]],Table2[6M Return vs Nifty Z-Score])</f>
        <v>284</v>
      </c>
      <c r="AU139">
        <f>_xlfn.RANK.AVG(Table2[[#This Row],[Sharpe Ratio Z-Score]],Table2[Sharpe Ratio Z-Score])</f>
        <v>198</v>
      </c>
      <c r="AV139">
        <f>(Table2[[#This Row],[Rank 1Y]]+Table2[[#This Row],[Rank 6M]]+Table2[[#This Row],[Rank Sharpe]])/3</f>
        <v>189.66666666666666</v>
      </c>
    </row>
    <row r="140" spans="1:48" x14ac:dyDescent="0.3">
      <c r="A140" t="s">
        <v>1504</v>
      </c>
      <c r="B140" t="s">
        <v>1505</v>
      </c>
      <c r="C140" t="s">
        <v>3077</v>
      </c>
      <c r="D140" t="s">
        <v>388</v>
      </c>
      <c r="E140">
        <v>6462.3892631999997</v>
      </c>
      <c r="F140">
        <v>131.72999999999999</v>
      </c>
      <c r="G140">
        <v>76.271210093298805</v>
      </c>
      <c r="H140">
        <f>(Table2[[#This Row],[1Y Return vs Nifty]]-AVERAGE(Table2[1Y Return vs Nifty]))/_xlfn.STDEV.P(Table2[1Y Return vs Nifty])</f>
        <v>0.67653622886632847</v>
      </c>
      <c r="I140">
        <v>-11.6859931400477</v>
      </c>
      <c r="J140">
        <f>(Table2[[#This Row],[1M Return vs Nifty]]-AVERAGE(Table2[1M Return vs Nifty]))/_xlfn.STDEV.P(Table2[1M Return vs Nifty])</f>
        <v>-1.0614415163799089</v>
      </c>
      <c r="K140">
        <v>22.714466193528999</v>
      </c>
      <c r="L140">
        <f>(Table2[[#This Row],[6M Return vs Nifty]]-AVERAGE(Table2[6M Return vs Nifty]))/_xlfn.STDEV.P(Table2[6M Return vs Nifty])</f>
        <v>0.54102627619260391</v>
      </c>
      <c r="M140">
        <v>1.65387883033012</v>
      </c>
      <c r="N140">
        <f>(Table2[[#This Row],[1W Return vs Nifty]]-AVERAGE(Table2[1W Return vs Nifty]))/_xlfn.STDEV.P(Table2[1W Return vs Nifty])</f>
        <v>0.2063876948918551</v>
      </c>
      <c r="O140">
        <v>139.32</v>
      </c>
      <c r="P140">
        <v>133.74030322125699</v>
      </c>
      <c r="Q140">
        <v>108.866978751419</v>
      </c>
      <c r="R140">
        <v>35.469849143225701</v>
      </c>
      <c r="S140" s="1">
        <f>(Table2[[#This Row],[Close Price]]-Table2[[#This Row],[20D EMA]])/Table2[[#This Row],[20D EMA]]</f>
        <v>-5.4478897502153345E-2</v>
      </c>
      <c r="T140" s="1">
        <f>(Table2[[#This Row],[Close Price]]-Table2[[#This Row],[50D EMA]])/Table2[[#This Row],[50D EMA]]</f>
        <v>-1.5031394223259709E-2</v>
      </c>
      <c r="U140" s="1">
        <f>(Table2[[#This Row],[Close Price]]-Table2[[#This Row],[200D EMA]])/Table2[[#This Row],[200D EMA]]</f>
        <v>0.21000877870217363</v>
      </c>
      <c r="V140">
        <v>0.34164130954753102</v>
      </c>
      <c r="W140">
        <v>130.72</v>
      </c>
      <c r="X140">
        <v>135.1</v>
      </c>
      <c r="Y140">
        <v>130.72</v>
      </c>
      <c r="Z140">
        <v>140.4</v>
      </c>
      <c r="AA140">
        <v>128.61000000000001</v>
      </c>
      <c r="AB140">
        <v>149.35</v>
      </c>
      <c r="AC140" s="1">
        <f>(Table2[[#This Row],[Close Price]]/Table2[[#This Row],[Day Low]])-1</f>
        <v>7.7264381884944999E-3</v>
      </c>
      <c r="AD140" s="1">
        <f>(Table2[[#This Row],[Day High]]/Table2[[#This Row],[Close Price]])-1</f>
        <v>2.5582631139452028E-2</v>
      </c>
      <c r="AE140" s="1">
        <f>(Table2[[#This Row],[Close Price]]/Table2[[#This Row],[Current Week Low]])-1</f>
        <v>7.7264381884944999E-3</v>
      </c>
      <c r="AF140" s="1">
        <f>(Table2[[#This Row],[Current Week High]]/Table2[[#This Row],[Close Price]])-1</f>
        <v>6.581644272375331E-2</v>
      </c>
      <c r="AG140" s="1">
        <f>(Table2[[#This Row],[Close Price]]/Table2[[#This Row],[Current Month Low]])-1</f>
        <v>2.4259388850011554E-2</v>
      </c>
      <c r="AH140" s="1">
        <f>(Table2[[#This Row],[Current Month High]]/Table2[[#This Row],[Close Price]])-1</f>
        <v>0.1337584453047902</v>
      </c>
      <c r="AI140">
        <v>29.013892051924302</v>
      </c>
      <c r="AJ140">
        <v>102.50576479631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0.22</v>
      </c>
      <c r="AM140" t="s">
        <v>3108</v>
      </c>
      <c r="AN140">
        <v>-10.33</v>
      </c>
      <c r="AO140" t="s">
        <v>3107</v>
      </c>
      <c r="AP140">
        <v>8.8878356430266994E-2</v>
      </c>
      <c r="AQ140">
        <f>(Table2[[#This Row],[Sharpe Ratio]]-AVERAGE(Table2[Sharpe Ratio]))/_xlfn.STDEV.P(Table2[Sharpe Ratio])</f>
        <v>0.2877006351378219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0.65020931870870036</v>
      </c>
      <c r="AS140">
        <f>_xlfn.RANK.AVG(Table2[[#This Row],[1Y Return vs Nifty Z-Score]],Table2[1Y Return vs Nifty Z-Score])</f>
        <v>126</v>
      </c>
      <c r="AT140">
        <f>_xlfn.RANK.AVG(Table2[[#This Row],[6M Return vs Nifty Z-Score]],Table2[6M Return vs Nifty Z-Score])</f>
        <v>182</v>
      </c>
      <c r="AU140">
        <f>_xlfn.RANK.AVG(Table2[[#This Row],[Sharpe Ratio Z-Score]],Table2[Sharpe Ratio Z-Score])</f>
        <v>261</v>
      </c>
      <c r="AV140">
        <f>(Table2[[#This Row],[Rank 1Y]]+Table2[[#This Row],[Rank 6M]]+Table2[[#This Row],[Rank Sharpe]])/3</f>
        <v>189.66666666666666</v>
      </c>
    </row>
    <row r="141" spans="1:48" x14ac:dyDescent="0.3">
      <c r="A141" t="s">
        <v>1113</v>
      </c>
      <c r="B141" t="s">
        <v>1114</v>
      </c>
      <c r="C141" t="s">
        <v>3074</v>
      </c>
      <c r="D141" t="s">
        <v>258</v>
      </c>
      <c r="E141">
        <v>11143.031522699999</v>
      </c>
      <c r="F141">
        <v>1674.75</v>
      </c>
      <c r="G141">
        <v>48.7624193960851</v>
      </c>
      <c r="H141">
        <f>(Table2[[#This Row],[1Y Return vs Nifty]]-AVERAGE(Table2[1Y Return vs Nifty]))/_xlfn.STDEV.P(Table2[1Y Return vs Nifty])</f>
        <v>0.25310825082175109</v>
      </c>
      <c r="I141">
        <v>-2.5367153546871899</v>
      </c>
      <c r="J141">
        <f>(Table2[[#This Row],[1M Return vs Nifty]]-AVERAGE(Table2[1M Return vs Nifty]))/_xlfn.STDEV.P(Table2[1M Return vs Nifty])</f>
        <v>-0.18910907662719584</v>
      </c>
      <c r="K141">
        <v>24.534218559481602</v>
      </c>
      <c r="L141">
        <f>(Table2[[#This Row],[6M Return vs Nifty]]-AVERAGE(Table2[6M Return vs Nifty]))/_xlfn.STDEV.P(Table2[6M Return vs Nifty])</f>
        <v>0.60283029686520417</v>
      </c>
      <c r="M141">
        <v>-2.5214834153686998</v>
      </c>
      <c r="N141">
        <f>(Table2[[#This Row],[1W Return vs Nifty]]-AVERAGE(Table2[1W Return vs Nifty]))/_xlfn.STDEV.P(Table2[1W Return vs Nifty])</f>
        <v>-0.55673675419746771</v>
      </c>
      <c r="O141">
        <v>1769.84</v>
      </c>
      <c r="P141">
        <v>1708.33217296976</v>
      </c>
      <c r="Q141">
        <v>1399.4252246298699</v>
      </c>
      <c r="R141">
        <v>28.189508578798399</v>
      </c>
      <c r="S141" s="1">
        <f>(Table2[[#This Row],[Close Price]]-Table2[[#This Row],[20D EMA]])/Table2[[#This Row],[20D EMA]]</f>
        <v>-5.3728020612032683E-2</v>
      </c>
      <c r="T141" s="1">
        <f>(Table2[[#This Row],[Close Price]]-Table2[[#This Row],[50D EMA]])/Table2[[#This Row],[50D EMA]]</f>
        <v>-1.9657870700509512E-2</v>
      </c>
      <c r="U141" s="1">
        <f>(Table2[[#This Row],[Close Price]]-Table2[[#This Row],[200D EMA]])/Table2[[#This Row],[200D EMA]]</f>
        <v>0.19674132674216296</v>
      </c>
      <c r="V141">
        <v>1.02784886593893</v>
      </c>
      <c r="W141">
        <v>1665</v>
      </c>
      <c r="X141">
        <v>1735</v>
      </c>
      <c r="Y141">
        <v>1665</v>
      </c>
      <c r="Z141">
        <v>1804</v>
      </c>
      <c r="AA141">
        <v>1665</v>
      </c>
      <c r="AB141">
        <v>1970.2</v>
      </c>
      <c r="AC141" s="1">
        <f>(Table2[[#This Row],[Close Price]]/Table2[[#This Row],[Day Low]])-1</f>
        <v>5.8558558558559071E-3</v>
      </c>
      <c r="AD141" s="1">
        <f>(Table2[[#This Row],[Day High]]/Table2[[#This Row],[Close Price]])-1</f>
        <v>3.5975518734139511E-2</v>
      </c>
      <c r="AE141" s="1">
        <f>(Table2[[#This Row],[Close Price]]/Table2[[#This Row],[Current Week Low]])-1</f>
        <v>5.8558558558559071E-3</v>
      </c>
      <c r="AF141" s="1">
        <f>(Table2[[#This Row],[Current Week High]]/Table2[[#This Row],[Close Price]])-1</f>
        <v>7.7175697865353055E-2</v>
      </c>
      <c r="AG141" s="1">
        <f>(Table2[[#This Row],[Close Price]]/Table2[[#This Row],[Current Month Low]])-1</f>
        <v>5.8558558558559071E-3</v>
      </c>
      <c r="AH141" s="1">
        <f>(Table2[[#This Row],[Current Month High]]/Table2[[#This Row],[Close Price]])-1</f>
        <v>0.17641439020749372</v>
      </c>
      <c r="AI141">
        <v>17.641439020749299</v>
      </c>
      <c r="AJ141">
        <v>98.972317928002795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0.12</v>
      </c>
      <c r="AM141" t="s">
        <v>3108</v>
      </c>
      <c r="AN141">
        <v>-5.83</v>
      </c>
      <c r="AO141" t="s">
        <v>3107</v>
      </c>
      <c r="AP141">
        <v>0.126689711174788</v>
      </c>
      <c r="AQ141">
        <f>(Table2[[#This Row],[Sharpe Ratio]]-AVERAGE(Table2[Sharpe Ratio]))/_xlfn.STDEV.P(Table2[Sharpe Ratio])</f>
        <v>0.71836982834355911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0.82846254520585072</v>
      </c>
      <c r="AS141">
        <f>_xlfn.RANK.AVG(Table2[[#This Row],[1Y Return vs Nifty Z-Score]],Table2[1Y Return vs Nifty Z-Score])</f>
        <v>231</v>
      </c>
      <c r="AT141">
        <f>_xlfn.RANK.AVG(Table2[[#This Row],[6M Return vs Nifty Z-Score]],Table2[6M Return vs Nifty Z-Score])</f>
        <v>168</v>
      </c>
      <c r="AU141">
        <f>_xlfn.RANK.AVG(Table2[[#This Row],[Sharpe Ratio Z-Score]],Table2[Sharpe Ratio Z-Score])</f>
        <v>171</v>
      </c>
      <c r="AV141">
        <f>(Table2[[#This Row],[Rank 1Y]]+Table2[[#This Row],[Rank 6M]]+Table2[[#This Row],[Rank Sharpe]])/3</f>
        <v>190</v>
      </c>
    </row>
    <row r="142" spans="1:48" x14ac:dyDescent="0.3">
      <c r="A142" t="s">
        <v>405</v>
      </c>
      <c r="B142" t="s">
        <v>406</v>
      </c>
      <c r="C142" t="s">
        <v>3070</v>
      </c>
      <c r="D142" t="s">
        <v>133</v>
      </c>
      <c r="E142">
        <v>57302.812978919901</v>
      </c>
      <c r="F142">
        <v>695.9</v>
      </c>
      <c r="G142">
        <v>48.0214022358007</v>
      </c>
      <c r="H142">
        <f>(Table2[[#This Row],[1Y Return vs Nifty]]-AVERAGE(Table2[1Y Return vs Nifty]))/_xlfn.STDEV.P(Table2[1Y Return vs Nifty])</f>
        <v>0.24170217334894753</v>
      </c>
      <c r="I142">
        <v>-9.7925441322609306</v>
      </c>
      <c r="J142">
        <f>(Table2[[#This Row],[1M Return vs Nifty]]-AVERAGE(Table2[1M Return vs Nifty]))/_xlfn.STDEV.P(Table2[1M Return vs Nifty])</f>
        <v>-0.88091174875684586</v>
      </c>
      <c r="K142">
        <v>11.8402694202601</v>
      </c>
      <c r="L142">
        <f>(Table2[[#This Row],[6M Return vs Nifty]]-AVERAGE(Table2[6M Return vs Nifty]))/_xlfn.STDEV.P(Table2[6M Return vs Nifty])</f>
        <v>0.17170729920024766</v>
      </c>
      <c r="M142">
        <v>4.2521841353987302</v>
      </c>
      <c r="N142">
        <f>(Table2[[#This Row],[1W Return vs Nifty]]-AVERAGE(Table2[1W Return vs Nifty]))/_xlfn.STDEV.P(Table2[1W Return vs Nifty])</f>
        <v>0.68127590525945314</v>
      </c>
      <c r="O142">
        <v>716.1</v>
      </c>
      <c r="P142">
        <v>739.99347411388203</v>
      </c>
      <c r="Q142">
        <v>654.103066489188</v>
      </c>
      <c r="R142">
        <v>45.307635501422197</v>
      </c>
      <c r="S142" s="1">
        <f>(Table2[[#This Row],[Close Price]]-Table2[[#This Row],[20D EMA]])/Table2[[#This Row],[20D EMA]]</f>
        <v>-2.8208350788996014E-2</v>
      </c>
      <c r="T142" s="1">
        <f>(Table2[[#This Row],[Close Price]]-Table2[[#This Row],[50D EMA]])/Table2[[#This Row],[50D EMA]]</f>
        <v>-5.9586301307160236E-2</v>
      </c>
      <c r="U142" s="1">
        <f>(Table2[[#This Row],[Close Price]]-Table2[[#This Row],[200D EMA]])/Table2[[#This Row],[200D EMA]]</f>
        <v>6.3899614070228275E-2</v>
      </c>
      <c r="V142">
        <v>0.65729081150604995</v>
      </c>
      <c r="W142">
        <v>681.45</v>
      </c>
      <c r="X142">
        <v>698</v>
      </c>
      <c r="Y142">
        <v>631</v>
      </c>
      <c r="Z142">
        <v>699</v>
      </c>
      <c r="AA142">
        <v>631</v>
      </c>
      <c r="AB142">
        <v>754.9</v>
      </c>
      <c r="AC142" s="1">
        <f>(Table2[[#This Row],[Close Price]]/Table2[[#This Row],[Day Low]])-1</f>
        <v>2.1204783916648262E-2</v>
      </c>
      <c r="AD142" s="1">
        <f>(Table2[[#This Row],[Day High]]/Table2[[#This Row],[Close Price]])-1</f>
        <v>3.0176749532979663E-3</v>
      </c>
      <c r="AE142" s="1">
        <f>(Table2[[#This Row],[Close Price]]/Table2[[#This Row],[Current Week Low]])-1</f>
        <v>0.10285261489698883</v>
      </c>
      <c r="AF142" s="1">
        <f>(Table2[[#This Row],[Current Week High]]/Table2[[#This Row],[Close Price]])-1</f>
        <v>4.4546630262969344E-3</v>
      </c>
      <c r="AG142" s="1">
        <f>(Table2[[#This Row],[Close Price]]/Table2[[#This Row],[Current Month Low]])-1</f>
        <v>0.10285261489698883</v>
      </c>
      <c r="AH142" s="1">
        <f>(Table2[[#This Row],[Current Month High]]/Table2[[#This Row],[Close Price]])-1</f>
        <v>8.4782296306940674E-2</v>
      </c>
      <c r="AI142">
        <v>21.856588590314601</v>
      </c>
      <c r="AJ142">
        <v>74.827283004647597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7.0000000000000007E-2</v>
      </c>
      <c r="AM142" t="s">
        <v>3108</v>
      </c>
      <c r="AN142">
        <v>-5.89</v>
      </c>
      <c r="AO142" t="s">
        <v>3107</v>
      </c>
      <c r="AP142">
        <v>0.18174880525255599</v>
      </c>
      <c r="AQ142">
        <f>(Table2[[#This Row],[Sharpe Ratio]]-AVERAGE(Table2[Sharpe Ratio]))/_xlfn.STDEV.P(Table2[Sharpe Ratio])</f>
        <v>1.3454897976048326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>
        <f>_xlfn.RANK.AVG(Table2[[#This Row],[1Y Return vs Nifty Z-Score]],Table2[1Y Return vs Nifty Z-Score])</f>
        <v>233</v>
      </c>
      <c r="AT142">
        <f>_xlfn.RANK.AVG(Table2[[#This Row],[6M Return vs Nifty Z-Score]],Table2[6M Return vs Nifty Z-Score])</f>
        <v>267</v>
      </c>
      <c r="AU142">
        <f>_xlfn.RANK.AVG(Table2[[#This Row],[Sharpe Ratio Z-Score]],Table2[Sharpe Ratio Z-Score])</f>
        <v>71</v>
      </c>
      <c r="AV142">
        <f>(Table2[[#This Row],[Rank 1Y]]+Table2[[#This Row],[Rank 6M]]+Table2[[#This Row],[Rank Sharpe]])/3</f>
        <v>190.33333333333334</v>
      </c>
    </row>
    <row r="143" spans="1:48" x14ac:dyDescent="0.3">
      <c r="A143" t="s">
        <v>674</v>
      </c>
      <c r="B143" t="s">
        <v>675</v>
      </c>
      <c r="C143" t="s">
        <v>3076</v>
      </c>
      <c r="D143" t="s">
        <v>141</v>
      </c>
      <c r="E143">
        <v>25926.9415238</v>
      </c>
      <c r="F143">
        <v>1121.5</v>
      </c>
      <c r="G143">
        <v>66.597581063484398</v>
      </c>
      <c r="H143">
        <f>(Table2[[#This Row],[1Y Return vs Nifty]]-AVERAGE(Table2[1Y Return vs Nifty]))/_xlfn.STDEV.P(Table2[1Y Return vs Nifty])</f>
        <v>0.52763527478467476</v>
      </c>
      <c r="I143">
        <v>-13.120207621144401</v>
      </c>
      <c r="J143">
        <f>(Table2[[#This Row],[1M Return vs Nifty]]-AVERAGE(Table2[1M Return vs Nifty]))/_xlfn.STDEV.P(Table2[1M Return vs Nifty])</f>
        <v>-1.1981858416451909</v>
      </c>
      <c r="K143">
        <v>6.3113824655747504</v>
      </c>
      <c r="L143">
        <f>(Table2[[#This Row],[6M Return vs Nifty]]-AVERAGE(Table2[6M Return vs Nifty]))/_xlfn.STDEV.P(Table2[6M Return vs Nifty])</f>
        <v>-1.6069592885268068E-2</v>
      </c>
      <c r="M143">
        <v>-4.0408314373858598</v>
      </c>
      <c r="N143">
        <f>(Table2[[#This Row],[1W Return vs Nifty]]-AVERAGE(Table2[1W Return vs Nifty]))/_xlfn.STDEV.P(Table2[1W Return vs Nifty])</f>
        <v>-0.83442562382098051</v>
      </c>
      <c r="O143">
        <v>1195.8699999999999</v>
      </c>
      <c r="P143">
        <v>1224.2462144778201</v>
      </c>
      <c r="Q143">
        <v>1042.6804588283501</v>
      </c>
      <c r="R143">
        <v>31.511066240460401</v>
      </c>
      <c r="S143" s="1">
        <f>(Table2[[#This Row],[Close Price]]-Table2[[#This Row],[20D EMA]])/Table2[[#This Row],[20D EMA]]</f>
        <v>-6.2189033925092105E-2</v>
      </c>
      <c r="T143" s="1">
        <f>(Table2[[#This Row],[Close Price]]-Table2[[#This Row],[50D EMA]])/Table2[[#This Row],[50D EMA]]</f>
        <v>-8.3926103477187083E-2</v>
      </c>
      <c r="U143" s="1">
        <f>(Table2[[#This Row],[Close Price]]-Table2[[#This Row],[200D EMA]])/Table2[[#This Row],[200D EMA]]</f>
        <v>7.5593189173429678E-2</v>
      </c>
      <c r="V143">
        <v>0.81447647172860904</v>
      </c>
      <c r="W143">
        <v>1112</v>
      </c>
      <c r="X143">
        <v>1136.8</v>
      </c>
      <c r="Y143">
        <v>1089.8</v>
      </c>
      <c r="Z143">
        <v>1141.6500000000001</v>
      </c>
      <c r="AA143">
        <v>1089.8</v>
      </c>
      <c r="AB143">
        <v>1282.8499999999999</v>
      </c>
      <c r="AC143" s="1">
        <f>(Table2[[#This Row],[Close Price]]/Table2[[#This Row],[Day Low]])-1</f>
        <v>8.5431654676257907E-3</v>
      </c>
      <c r="AD143" s="1">
        <f>(Table2[[#This Row],[Day High]]/Table2[[#This Row],[Close Price]])-1</f>
        <v>1.3642443156486772E-2</v>
      </c>
      <c r="AE143" s="1">
        <f>(Table2[[#This Row],[Close Price]]/Table2[[#This Row],[Current Week Low]])-1</f>
        <v>2.9087906037805089E-2</v>
      </c>
      <c r="AF143" s="1">
        <f>(Table2[[#This Row],[Current Week High]]/Table2[[#This Row],[Close Price]])-1</f>
        <v>1.7967008470798129E-2</v>
      </c>
      <c r="AG143" s="1">
        <f>(Table2[[#This Row],[Close Price]]/Table2[[#This Row],[Current Month Low]])-1</f>
        <v>2.9087906037805089E-2</v>
      </c>
      <c r="AH143" s="1">
        <f>(Table2[[#This Row],[Current Month High]]/Table2[[#This Row],[Close Price]])-1</f>
        <v>0.14386981720909486</v>
      </c>
      <c r="AI143">
        <v>29.5675434685688</v>
      </c>
      <c r="AJ143">
        <v>98.495575221238894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-0.11</v>
      </c>
      <c r="AM143" t="s">
        <v>3107</v>
      </c>
      <c r="AN143">
        <v>-12.03</v>
      </c>
      <c r="AO143" t="s">
        <v>3107</v>
      </c>
      <c r="AP143">
        <v>0.15684579928394901</v>
      </c>
      <c r="AQ143">
        <f>(Table2[[#This Row],[Sharpe Ratio]]-AVERAGE(Table2[Sharpe Ratio]))/_xlfn.STDEV.P(Table2[Sharpe Ratio])</f>
        <v>1.0618459672961154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157</v>
      </c>
      <c r="AT143">
        <f>_xlfn.RANK.AVG(Table2[[#This Row],[6M Return vs Nifty Z-Score]],Table2[6M Return vs Nifty Z-Score])</f>
        <v>313</v>
      </c>
      <c r="AU143">
        <f>_xlfn.RANK.AVG(Table2[[#This Row],[Sharpe Ratio Z-Score]],Table2[Sharpe Ratio Z-Score])</f>
        <v>102</v>
      </c>
      <c r="AV143">
        <f>(Table2[[#This Row],[Rank 1Y]]+Table2[[#This Row],[Rank 6M]]+Table2[[#This Row],[Rank Sharpe]])/3</f>
        <v>190.66666666666666</v>
      </c>
    </row>
    <row r="144" spans="1:48" x14ac:dyDescent="0.3">
      <c r="A144" t="s">
        <v>762</v>
      </c>
      <c r="B144" t="s">
        <v>763</v>
      </c>
      <c r="C144" t="s">
        <v>3064</v>
      </c>
      <c r="D144" t="s">
        <v>653</v>
      </c>
      <c r="E144">
        <v>20559.458229354899</v>
      </c>
      <c r="F144">
        <v>1202.05</v>
      </c>
      <c r="G144">
        <v>23.568017114920501</v>
      </c>
      <c r="H144">
        <f>(Table2[[#This Row],[1Y Return vs Nifty]]-AVERAGE(Table2[1Y Return vs Nifty]))/_xlfn.STDEV.P(Table2[1Y Return vs Nifty])</f>
        <v>-0.13469559462448832</v>
      </c>
      <c r="I144">
        <v>-13.8957048483064</v>
      </c>
      <c r="J144">
        <f>(Table2[[#This Row],[1M Return vs Nifty]]-AVERAGE(Table2[1M Return vs Nifty]))/_xlfn.STDEV.P(Table2[1M Return vs Nifty])</f>
        <v>-1.2721251627656103</v>
      </c>
      <c r="K144">
        <v>58.862136782156803</v>
      </c>
      <c r="L144">
        <f>(Table2[[#This Row],[6M Return vs Nifty]]-AVERAGE(Table2[6M Return vs Nifty]))/_xlfn.STDEV.P(Table2[6M Return vs Nifty])</f>
        <v>1.768705064870211</v>
      </c>
      <c r="M144">
        <v>1.8963720994866</v>
      </c>
      <c r="N144">
        <f>(Table2[[#This Row],[1W Return vs Nifty]]-AVERAGE(Table2[1W Return vs Nifty]))/_xlfn.STDEV.P(Table2[1W Return vs Nifty])</f>
        <v>0.25070781169693868</v>
      </c>
      <c r="O144">
        <v>1258.3699999999999</v>
      </c>
      <c r="P144">
        <v>1263.8169117269799</v>
      </c>
      <c r="Q144">
        <v>1042.72546918286</v>
      </c>
      <c r="R144">
        <v>41.9670449686975</v>
      </c>
      <c r="S144" s="1">
        <f>(Table2[[#This Row],[Close Price]]-Table2[[#This Row],[20D EMA]])/Table2[[#This Row],[20D EMA]]</f>
        <v>-4.4756311736611605E-2</v>
      </c>
      <c r="T144" s="1">
        <f>(Table2[[#This Row],[Close Price]]-Table2[[#This Row],[50D EMA]])/Table2[[#This Row],[50D EMA]]</f>
        <v>-4.8873306848360457E-2</v>
      </c>
      <c r="U144" s="1">
        <f>(Table2[[#This Row],[Close Price]]-Table2[[#This Row],[200D EMA]])/Table2[[#This Row],[200D EMA]]</f>
        <v>0.15279623978303306</v>
      </c>
      <c r="V144">
        <v>0.73320424655224004</v>
      </c>
      <c r="W144">
        <v>1190.2</v>
      </c>
      <c r="X144">
        <v>1215.9000000000001</v>
      </c>
      <c r="Y144">
        <v>1180.05</v>
      </c>
      <c r="Z144">
        <v>1276.45</v>
      </c>
      <c r="AA144">
        <v>1106</v>
      </c>
      <c r="AB144">
        <v>1312.95</v>
      </c>
      <c r="AC144" s="1">
        <f>(Table2[[#This Row],[Close Price]]/Table2[[#This Row],[Day Low]])-1</f>
        <v>9.9563098638884018E-3</v>
      </c>
      <c r="AD144" s="1">
        <f>(Table2[[#This Row],[Day High]]/Table2[[#This Row],[Close Price]])-1</f>
        <v>1.1521983278565795E-2</v>
      </c>
      <c r="AE144" s="1">
        <f>(Table2[[#This Row],[Close Price]]/Table2[[#This Row],[Current Week Low]])-1</f>
        <v>1.8643277827210758E-2</v>
      </c>
      <c r="AF144" s="1">
        <f>(Table2[[#This Row],[Current Week High]]/Table2[[#This Row],[Close Price]])-1</f>
        <v>6.1894263965725393E-2</v>
      </c>
      <c r="AG144" s="1">
        <f>(Table2[[#This Row],[Close Price]]/Table2[[#This Row],[Current Month Low]])-1</f>
        <v>8.6844484629294616E-2</v>
      </c>
      <c r="AH144" s="1">
        <f>(Table2[[#This Row],[Current Month High]]/Table2[[#This Row],[Close Price]])-1</f>
        <v>9.225905744353402E-2</v>
      </c>
      <c r="AI144">
        <v>24.370866436504301</v>
      </c>
      <c r="AJ144">
        <v>84.575815738963499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-0.03</v>
      </c>
      <c r="AM144" t="s">
        <v>3107</v>
      </c>
      <c r="AN144">
        <v>-6.69</v>
      </c>
      <c r="AO144" t="s">
        <v>3107</v>
      </c>
      <c r="AP144">
        <v>0.112208880316447</v>
      </c>
      <c r="AQ144">
        <f>(Table2[[#This Row],[Sharpe Ratio]]-AVERAGE(Table2[Sharpe Ratio]))/_xlfn.STDEV.P(Table2[Sharpe Ratio])</f>
        <v>0.55343398341422234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325</v>
      </c>
      <c r="AT144">
        <f>_xlfn.RANK.AVG(Table2[[#This Row],[6M Return vs Nifty Z-Score]],Table2[6M Return vs Nifty Z-Score])</f>
        <v>43</v>
      </c>
      <c r="AU144">
        <f>_xlfn.RANK.AVG(Table2[[#This Row],[Sharpe Ratio Z-Score]],Table2[Sharpe Ratio Z-Score])</f>
        <v>205</v>
      </c>
      <c r="AV144">
        <f>(Table2[[#This Row],[Rank 1Y]]+Table2[[#This Row],[Rank 6M]]+Table2[[#This Row],[Rank Sharpe]])/3</f>
        <v>191</v>
      </c>
    </row>
    <row r="145" spans="1:48" x14ac:dyDescent="0.3">
      <c r="A145" t="s">
        <v>854</v>
      </c>
      <c r="B145" t="s">
        <v>855</v>
      </c>
      <c r="C145" t="s">
        <v>3063</v>
      </c>
      <c r="D145" t="s">
        <v>24</v>
      </c>
      <c r="E145">
        <v>17166.409890988001</v>
      </c>
      <c r="F145">
        <v>213.32</v>
      </c>
      <c r="G145">
        <v>51.268721311599698</v>
      </c>
      <c r="H145">
        <f>(Table2[[#This Row],[1Y Return vs Nifty]]-AVERAGE(Table2[1Y Return vs Nifty]))/_xlfn.STDEV.P(Table2[1Y Return vs Nifty])</f>
        <v>0.29168640440678267</v>
      </c>
      <c r="I145">
        <v>8.2084847622799604</v>
      </c>
      <c r="J145">
        <f>(Table2[[#This Row],[1M Return vs Nifty]]-AVERAGE(Table2[1M Return vs Nifty]))/_xlfn.STDEV.P(Table2[1M Return vs Nifty])</f>
        <v>0.83538562706003638</v>
      </c>
      <c r="K145">
        <v>6.1477896761613904</v>
      </c>
      <c r="L145">
        <f>(Table2[[#This Row],[6M Return vs Nifty]]-AVERAGE(Table2[6M Return vs Nifty]))/_xlfn.STDEV.P(Table2[6M Return vs Nifty])</f>
        <v>-2.1625674211475834E-2</v>
      </c>
      <c r="M145">
        <v>3.4733913554792801</v>
      </c>
      <c r="N145">
        <f>(Table2[[#This Row],[1W Return vs Nifty]]-AVERAGE(Table2[1W Return vs Nifty]))/_xlfn.STDEV.P(Table2[1W Return vs Nifty])</f>
        <v>0.53893716285620497</v>
      </c>
      <c r="O145">
        <v>213.96</v>
      </c>
      <c r="P145">
        <v>208.81754600378</v>
      </c>
      <c r="Q145">
        <v>183.94955503450399</v>
      </c>
      <c r="R145">
        <v>47.134384102869703</v>
      </c>
      <c r="S145" s="1">
        <f>(Table2[[#This Row],[Close Price]]-Table2[[#This Row],[20D EMA]])/Table2[[#This Row],[20D EMA]]</f>
        <v>-2.9912133108993023E-3</v>
      </c>
      <c r="T145" s="1">
        <f>(Table2[[#This Row],[Close Price]]-Table2[[#This Row],[50D EMA]])/Table2[[#This Row],[50D EMA]]</f>
        <v>2.1561665110931317E-2</v>
      </c>
      <c r="U145" s="1">
        <f>(Table2[[#This Row],[Close Price]]-Table2[[#This Row],[200D EMA]])/Table2[[#This Row],[200D EMA]]</f>
        <v>0.15966575706033592</v>
      </c>
      <c r="V145">
        <v>0.62555517427499197</v>
      </c>
      <c r="W145">
        <v>212.24</v>
      </c>
      <c r="X145">
        <v>215.9</v>
      </c>
      <c r="Y145">
        <v>210.46</v>
      </c>
      <c r="Z145">
        <v>217.35</v>
      </c>
      <c r="AA145">
        <v>205.56</v>
      </c>
      <c r="AB145">
        <v>229.37</v>
      </c>
      <c r="AC145" s="1">
        <f>(Table2[[#This Row],[Close Price]]/Table2[[#This Row],[Day Low]])-1</f>
        <v>5.0885789672068249E-3</v>
      </c>
      <c r="AD145" s="1">
        <f>(Table2[[#This Row],[Day High]]/Table2[[#This Row],[Close Price]])-1</f>
        <v>1.2094505906619313E-2</v>
      </c>
      <c r="AE145" s="1">
        <f>(Table2[[#This Row],[Close Price]]/Table2[[#This Row],[Current Week Low]])-1</f>
        <v>1.3589280623396371E-2</v>
      </c>
      <c r="AF145" s="1">
        <f>(Table2[[#This Row],[Current Week High]]/Table2[[#This Row],[Close Price]])-1</f>
        <v>1.8891805737858647E-2</v>
      </c>
      <c r="AG145" s="1">
        <f>(Table2[[#This Row],[Close Price]]/Table2[[#This Row],[Current Month Low]])-1</f>
        <v>3.7750535123564744E-2</v>
      </c>
      <c r="AH145" s="1">
        <f>(Table2[[#This Row],[Current Month High]]/Table2[[#This Row],[Close Price]])-1</f>
        <v>7.5239077442340152E-2</v>
      </c>
      <c r="AI145">
        <v>9.1083817738608595</v>
      </c>
      <c r="AJ145">
        <v>84.532871972318304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7.0000000000000007E-2</v>
      </c>
      <c r="AM145" t="s">
        <v>3108</v>
      </c>
      <c r="AN145">
        <v>-6.64</v>
      </c>
      <c r="AO145" t="s">
        <v>3107</v>
      </c>
      <c r="AP145">
        <v>0.19792491950636401</v>
      </c>
      <c r="AQ145">
        <f>(Table2[[#This Row],[Sharpe Ratio]]-AVERAGE(Table2[Sharpe Ratio]))/_xlfn.STDEV.P(Table2[Sharpe Ratio])</f>
        <v>1.529734824580514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3.1741183446920624</v>
      </c>
      <c r="AS145">
        <f>_xlfn.RANK.AVG(Table2[[#This Row],[1Y Return vs Nifty Z-Score]],Table2[1Y Return vs Nifty Z-Score])</f>
        <v>215</v>
      </c>
      <c r="AT145">
        <f>_xlfn.RANK.AVG(Table2[[#This Row],[6M Return vs Nifty Z-Score]],Table2[6M Return vs Nifty Z-Score])</f>
        <v>318</v>
      </c>
      <c r="AU145">
        <f>_xlfn.RANK.AVG(Table2[[#This Row],[Sharpe Ratio Z-Score]],Table2[Sharpe Ratio Z-Score])</f>
        <v>42</v>
      </c>
      <c r="AV145">
        <f>(Table2[[#This Row],[Rank 1Y]]+Table2[[#This Row],[Rank 6M]]+Table2[[#This Row],[Rank Sharpe]])/3</f>
        <v>191.66666666666666</v>
      </c>
    </row>
    <row r="146" spans="1:48" x14ac:dyDescent="0.3">
      <c r="A146" t="s">
        <v>305</v>
      </c>
      <c r="B146" t="s">
        <v>306</v>
      </c>
      <c r="C146" t="s">
        <v>3067</v>
      </c>
      <c r="D146" t="s">
        <v>51</v>
      </c>
      <c r="E146">
        <v>89045.090409729994</v>
      </c>
      <c r="F146">
        <v>1519.7</v>
      </c>
      <c r="G146">
        <v>50.116428852556403</v>
      </c>
      <c r="H146">
        <f>(Table2[[#This Row],[1Y Return vs Nifty]]-AVERAGE(Table2[1Y Return vs Nifty]))/_xlfn.STDEV.P(Table2[1Y Return vs Nifty])</f>
        <v>0.273949788085872</v>
      </c>
      <c r="I146">
        <v>12.682168916847299</v>
      </c>
      <c r="J146">
        <f>(Table2[[#This Row],[1M Return vs Nifty]]-AVERAGE(Table2[1M Return vs Nifty]))/_xlfn.STDEV.P(Table2[1M Return vs Nifty])</f>
        <v>1.2619263775749152</v>
      </c>
      <c r="K146">
        <v>42.016950739098903</v>
      </c>
      <c r="L146">
        <f>(Table2[[#This Row],[6M Return vs Nifty]]-AVERAGE(Table2[6M Return vs Nifty]))/_xlfn.STDEV.P(Table2[6M Return vs Nifty])</f>
        <v>1.1965941304827428</v>
      </c>
      <c r="M146">
        <v>6.8770484190745398</v>
      </c>
      <c r="N146">
        <f>(Table2[[#This Row],[1W Return vs Nifty]]-AVERAGE(Table2[1W Return vs Nifty]))/_xlfn.STDEV.P(Table2[1W Return vs Nifty])</f>
        <v>1.1610182587469382</v>
      </c>
      <c r="O146">
        <v>1421.96</v>
      </c>
      <c r="P146">
        <v>1340.1137000337601</v>
      </c>
      <c r="Q146">
        <v>1138.5137806484699</v>
      </c>
      <c r="R146">
        <v>75.3928800122453</v>
      </c>
      <c r="S146" s="1">
        <f>(Table2[[#This Row],[Close Price]]-Table2[[#This Row],[20D EMA]])/Table2[[#This Row],[20D EMA]]</f>
        <v>6.8736110720414079E-2</v>
      </c>
      <c r="T146" s="1">
        <f>(Table2[[#This Row],[Close Price]]-Table2[[#This Row],[50D EMA]])/Table2[[#This Row],[50D EMA]]</f>
        <v>0.134008256136562</v>
      </c>
      <c r="U146" s="1">
        <f>(Table2[[#This Row],[Close Price]]-Table2[[#This Row],[200D EMA]])/Table2[[#This Row],[200D EMA]]</f>
        <v>0.33481036929954033</v>
      </c>
      <c r="V146">
        <v>1.18532381972636</v>
      </c>
      <c r="W146">
        <v>1474.05</v>
      </c>
      <c r="X146">
        <v>1525</v>
      </c>
      <c r="Y146">
        <v>1440.6</v>
      </c>
      <c r="Z146">
        <v>1533.2</v>
      </c>
      <c r="AA146">
        <v>1395</v>
      </c>
      <c r="AB146">
        <v>1533.2</v>
      </c>
      <c r="AC146" s="1">
        <f>(Table2[[#This Row],[Close Price]]/Table2[[#This Row],[Day Low]])-1</f>
        <v>3.0969098741562506E-2</v>
      </c>
      <c r="AD146" s="1">
        <f>(Table2[[#This Row],[Day High]]/Table2[[#This Row],[Close Price]])-1</f>
        <v>3.4875304336381419E-3</v>
      </c>
      <c r="AE146" s="1">
        <f>(Table2[[#This Row],[Close Price]]/Table2[[#This Row],[Current Week Low]])-1</f>
        <v>5.4907677356657025E-2</v>
      </c>
      <c r="AF146" s="1">
        <f>(Table2[[#This Row],[Current Week High]]/Table2[[#This Row],[Close Price]])-1</f>
        <v>8.8833322366257406E-3</v>
      </c>
      <c r="AG146" s="1">
        <f>(Table2[[#This Row],[Close Price]]/Table2[[#This Row],[Current Month Low]])-1</f>
        <v>8.9390681003584271E-2</v>
      </c>
      <c r="AH146" s="1">
        <f>(Table2[[#This Row],[Current Month High]]/Table2[[#This Row],[Close Price]])-1</f>
        <v>8.8833322366257406E-3</v>
      </c>
      <c r="AI146">
        <v>0.88833322366257395</v>
      </c>
      <c r="AJ146">
        <v>86.283402794802598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</v>
      </c>
      <c r="AM146" t="s">
        <v>3108</v>
      </c>
      <c r="AN146">
        <v>8.16</v>
      </c>
      <c r="AO146" t="s">
        <v>3108</v>
      </c>
      <c r="AP146">
        <v>8.8077330967160999E-2</v>
      </c>
      <c r="AQ146">
        <f>(Table2[[#This Row],[Sharpe Ratio]]-AVERAGE(Table2[Sharpe Ratio]))/_xlfn.STDEV.P(Table2[Sharpe Ratio])</f>
        <v>0.27857700039201583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4.1720655552824839</v>
      </c>
      <c r="AS146">
        <f>_xlfn.RANK.AVG(Table2[[#This Row],[1Y Return vs Nifty Z-Score]],Table2[1Y Return vs Nifty Z-Score])</f>
        <v>226</v>
      </c>
      <c r="AT146">
        <f>_xlfn.RANK.AVG(Table2[[#This Row],[6M Return vs Nifty Z-Score]],Table2[6M Return vs Nifty Z-Score])</f>
        <v>85</v>
      </c>
      <c r="AU146">
        <f>_xlfn.RANK.AVG(Table2[[#This Row],[Sharpe Ratio Z-Score]],Table2[Sharpe Ratio Z-Score])</f>
        <v>266</v>
      </c>
      <c r="AV146">
        <f>(Table2[[#This Row],[Rank 1Y]]+Table2[[#This Row],[Rank 6M]]+Table2[[#This Row],[Rank Sharpe]])/3</f>
        <v>192.33333333333334</v>
      </c>
    </row>
    <row r="147" spans="1:48" x14ac:dyDescent="0.3">
      <c r="A147" t="s">
        <v>890</v>
      </c>
      <c r="B147" t="s">
        <v>891</v>
      </c>
      <c r="C147" t="s">
        <v>3070</v>
      </c>
      <c r="D147" t="s">
        <v>133</v>
      </c>
      <c r="E147">
        <v>16476.17307723</v>
      </c>
      <c r="F147">
        <v>903.05</v>
      </c>
      <c r="G147">
        <v>266.95367899174101</v>
      </c>
      <c r="H147">
        <f>(Table2[[#This Row],[1Y Return vs Nifty]]-AVERAGE(Table2[1Y Return vs Nifty]))/_xlfn.STDEV.P(Table2[1Y Return vs Nifty])</f>
        <v>3.6116086260107574</v>
      </c>
      <c r="I147">
        <v>4.6629116485361504</v>
      </c>
      <c r="J147">
        <f>(Table2[[#This Row],[1M Return vs Nifty]]-AVERAGE(Table2[1M Return vs Nifty]))/_xlfn.STDEV.P(Table2[1M Return vs Nifty])</f>
        <v>0.49733507080928518</v>
      </c>
      <c r="K147">
        <v>-12.8840718088336</v>
      </c>
      <c r="L147">
        <f>(Table2[[#This Row],[6M Return vs Nifty]]-AVERAGE(Table2[6M Return vs Nifty]))/_xlfn.STDEV.P(Table2[6M Return vs Nifty])</f>
        <v>-0.66800239154079044</v>
      </c>
      <c r="M147">
        <v>2.08783733009939</v>
      </c>
      <c r="N147">
        <f>(Table2[[#This Row],[1W Return vs Nifty]]-AVERAGE(Table2[1W Return vs Nifty]))/_xlfn.STDEV.P(Table2[1W Return vs Nifty])</f>
        <v>0.28570161343992756</v>
      </c>
      <c r="O147">
        <v>901.14</v>
      </c>
      <c r="P147">
        <v>904.71025349833803</v>
      </c>
      <c r="Q147">
        <v>823.13801863149104</v>
      </c>
      <c r="R147">
        <v>49.342908109845503</v>
      </c>
      <c r="S147" s="1">
        <f>(Table2[[#This Row],[Close Price]]-Table2[[#This Row],[20D EMA]])/Table2[[#This Row],[20D EMA]]</f>
        <v>2.1195374747541651E-3</v>
      </c>
      <c r="T147" s="1">
        <f>(Table2[[#This Row],[Close Price]]-Table2[[#This Row],[50D EMA]])/Table2[[#This Row],[50D EMA]]</f>
        <v>-1.835121788349588E-3</v>
      </c>
      <c r="U147" s="1">
        <f>(Table2[[#This Row],[Close Price]]-Table2[[#This Row],[200D EMA]])/Table2[[#This Row],[200D EMA]]</f>
        <v>9.708211692295135E-2</v>
      </c>
      <c r="V147">
        <v>1.456343254616</v>
      </c>
      <c r="W147">
        <v>881</v>
      </c>
      <c r="X147">
        <v>920</v>
      </c>
      <c r="Y147">
        <v>881</v>
      </c>
      <c r="Z147">
        <v>940</v>
      </c>
      <c r="AA147">
        <v>856</v>
      </c>
      <c r="AB147">
        <v>948.25</v>
      </c>
      <c r="AC147" s="1">
        <f>(Table2[[#This Row],[Close Price]]/Table2[[#This Row],[Day Low]])-1</f>
        <v>2.5028376844494771E-2</v>
      </c>
      <c r="AD147" s="1">
        <f>(Table2[[#This Row],[Day High]]/Table2[[#This Row],[Close Price]])-1</f>
        <v>1.876972482143846E-2</v>
      </c>
      <c r="AE147" s="1">
        <f>(Table2[[#This Row],[Close Price]]/Table2[[#This Row],[Current Week Low]])-1</f>
        <v>2.5028376844494771E-2</v>
      </c>
      <c r="AF147" s="1">
        <f>(Table2[[#This Row],[Current Week High]]/Table2[[#This Row],[Close Price]])-1</f>
        <v>4.091689275233934E-2</v>
      </c>
      <c r="AG147" s="1">
        <f>(Table2[[#This Row],[Close Price]]/Table2[[#This Row],[Current Month Low]])-1</f>
        <v>5.4964953271027905E-2</v>
      </c>
      <c r="AH147" s="1">
        <f>(Table2[[#This Row],[Current Month High]]/Table2[[#This Row],[Close Price]])-1</f>
        <v>5.0052599523835895E-2</v>
      </c>
      <c r="AI147">
        <v>45.506893306018398</v>
      </c>
      <c r="AJ147">
        <v>347.60842627013602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0.09</v>
      </c>
      <c r="AM147" t="s">
        <v>3108</v>
      </c>
      <c r="AN147">
        <v>-2.62</v>
      </c>
      <c r="AO147" t="s">
        <v>3107</v>
      </c>
      <c r="AP147">
        <v>0.213543603124906</v>
      </c>
      <c r="AQ147">
        <f>(Table2[[#This Row],[Sharpe Ratio]]-AVERAGE(Table2[Sharpe Ratio]))/_xlfn.STDEV.P(Table2[Sharpe Ratio])</f>
        <v>1.7076307481299822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7</v>
      </c>
      <c r="AT147">
        <f>_xlfn.RANK.AVG(Table2[[#This Row],[6M Return vs Nifty Z-Score]],Table2[6M Return vs Nifty Z-Score])</f>
        <v>540</v>
      </c>
      <c r="AU147">
        <f>_xlfn.RANK.AVG(Table2[[#This Row],[Sharpe Ratio Z-Score]],Table2[Sharpe Ratio Z-Score])</f>
        <v>31</v>
      </c>
      <c r="AV147">
        <f>(Table2[[#This Row],[Rank 1Y]]+Table2[[#This Row],[Rank 6M]]+Table2[[#This Row],[Rank Sharpe]])/3</f>
        <v>192.66666666666666</v>
      </c>
    </row>
    <row r="148" spans="1:48" x14ac:dyDescent="0.3">
      <c r="A148" t="s">
        <v>231</v>
      </c>
      <c r="B148" t="s">
        <v>232</v>
      </c>
      <c r="C148" t="s">
        <v>3069</v>
      </c>
      <c r="D148" t="s">
        <v>63</v>
      </c>
      <c r="E148">
        <v>112681.48737236</v>
      </c>
      <c r="F148">
        <v>645.95000000000005</v>
      </c>
      <c r="G148">
        <v>61.787645490795803</v>
      </c>
      <c r="H148">
        <f>(Table2[[#This Row],[1Y Return vs Nifty]]-AVERAGE(Table2[1Y Return vs Nifty]))/_xlfn.STDEV.P(Table2[1Y Return vs Nifty])</f>
        <v>0.45359853080397672</v>
      </c>
      <c r="I148">
        <v>-4.1641567870068901</v>
      </c>
      <c r="J148">
        <f>(Table2[[#This Row],[1M Return vs Nifty]]-AVERAGE(Table2[1M Return vs Nifty]))/_xlfn.STDEV.P(Table2[1M Return vs Nifty])</f>
        <v>-0.34427651044166219</v>
      </c>
      <c r="K148">
        <v>24.1090245653997</v>
      </c>
      <c r="L148">
        <f>(Table2[[#This Row],[6M Return vs Nifty]]-AVERAGE(Table2[6M Return vs Nifty]))/_xlfn.STDEV.P(Table2[6M Return vs Nifty])</f>
        <v>0.5883894867353342</v>
      </c>
      <c r="M148">
        <v>-2.3951187847923201</v>
      </c>
      <c r="N148">
        <f>(Table2[[#This Row],[1W Return vs Nifty]]-AVERAGE(Table2[1W Return vs Nifty]))/_xlfn.STDEV.P(Table2[1W Return vs Nifty])</f>
        <v>-0.53364128764428098</v>
      </c>
      <c r="O148">
        <v>693.51</v>
      </c>
      <c r="P148">
        <v>683.40466173960999</v>
      </c>
      <c r="Q148">
        <v>566.99175663196695</v>
      </c>
      <c r="R148">
        <v>24.9557092309052</v>
      </c>
      <c r="S148" s="1">
        <f>(Table2[[#This Row],[Close Price]]-Table2[[#This Row],[20D EMA]])/Table2[[#This Row],[20D EMA]]</f>
        <v>-6.8578679471096235E-2</v>
      </c>
      <c r="T148" s="1">
        <f>(Table2[[#This Row],[Close Price]]-Table2[[#This Row],[50D EMA]])/Table2[[#This Row],[50D EMA]]</f>
        <v>-5.4805979292369647E-2</v>
      </c>
      <c r="U148" s="1">
        <f>(Table2[[#This Row],[Close Price]]-Table2[[#This Row],[200D EMA]])/Table2[[#This Row],[200D EMA]]</f>
        <v>0.13925818575751306</v>
      </c>
      <c r="V148">
        <v>0.593962623246024</v>
      </c>
      <c r="W148">
        <v>642.04999999999995</v>
      </c>
      <c r="X148">
        <v>679.3</v>
      </c>
      <c r="Y148">
        <v>642.04999999999995</v>
      </c>
      <c r="Z148">
        <v>702</v>
      </c>
      <c r="AA148">
        <v>642.04999999999995</v>
      </c>
      <c r="AB148">
        <v>748</v>
      </c>
      <c r="AC148" s="1">
        <f>(Table2[[#This Row],[Close Price]]/Table2[[#This Row],[Day Low]])-1</f>
        <v>6.0742932793398374E-3</v>
      </c>
      <c r="AD148" s="1">
        <f>(Table2[[#This Row],[Day High]]/Table2[[#This Row],[Close Price]])-1</f>
        <v>5.1629383079185631E-2</v>
      </c>
      <c r="AE148" s="1">
        <f>(Table2[[#This Row],[Close Price]]/Table2[[#This Row],[Current Week Low]])-1</f>
        <v>6.0742932793398374E-3</v>
      </c>
      <c r="AF148" s="1">
        <f>(Table2[[#This Row],[Current Week High]]/Table2[[#This Row],[Close Price]])-1</f>
        <v>8.6771421936682414E-2</v>
      </c>
      <c r="AG148" s="1">
        <f>(Table2[[#This Row],[Close Price]]/Table2[[#This Row],[Current Month Low]])-1</f>
        <v>6.0742932793398374E-3</v>
      </c>
      <c r="AH148" s="1">
        <f>(Table2[[#This Row],[Current Month High]]/Table2[[#This Row],[Close Price]])-1</f>
        <v>0.15798436411486949</v>
      </c>
      <c r="AI148">
        <v>16.417679386949398</v>
      </c>
      <c r="AJ148">
        <v>89.985294117647001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0.02</v>
      </c>
      <c r="AM148" t="s">
        <v>3108</v>
      </c>
      <c r="AN148">
        <v>-6.69</v>
      </c>
      <c r="AO148" t="s">
        <v>3107</v>
      </c>
      <c r="AP148">
        <v>9.8367818927875994E-2</v>
      </c>
      <c r="AQ148">
        <f>(Table2[[#This Row],[Sharpe Ratio]]-AVERAGE(Table2[Sharpe Ratio]))/_xlfn.STDEV.P(Table2[Sharpe Ratio])</f>
        <v>0.39578507658179218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0.55985529603515982</v>
      </c>
      <c r="AS148">
        <f>_xlfn.RANK.AVG(Table2[[#This Row],[1Y Return vs Nifty Z-Score]],Table2[1Y Return vs Nifty Z-Score])</f>
        <v>175</v>
      </c>
      <c r="AT148">
        <f>_xlfn.RANK.AVG(Table2[[#This Row],[6M Return vs Nifty Z-Score]],Table2[6M Return vs Nifty Z-Score])</f>
        <v>172</v>
      </c>
      <c r="AU148">
        <f>_xlfn.RANK.AVG(Table2[[#This Row],[Sharpe Ratio Z-Score]],Table2[Sharpe Ratio Z-Score])</f>
        <v>233</v>
      </c>
      <c r="AV148">
        <f>(Table2[[#This Row],[Rank 1Y]]+Table2[[#This Row],[Rank 6M]]+Table2[[#This Row],[Rank Sharpe]])/3</f>
        <v>193.33333333333334</v>
      </c>
    </row>
    <row r="149" spans="1:48" x14ac:dyDescent="0.3">
      <c r="A149" t="s">
        <v>52</v>
      </c>
      <c r="B149" t="s">
        <v>53</v>
      </c>
      <c r="C149" t="s">
        <v>3061</v>
      </c>
      <c r="D149" t="s">
        <v>54</v>
      </c>
      <c r="E149">
        <v>412821.86214489001</v>
      </c>
      <c r="F149">
        <v>328.15</v>
      </c>
      <c r="G149">
        <v>60.1228595725456</v>
      </c>
      <c r="H149">
        <f>(Table2[[#This Row],[1Y Return vs Nifty]]-AVERAGE(Table2[1Y Return vs Nifty]))/_xlfn.STDEV.P(Table2[1Y Return vs Nifty])</f>
        <v>0.42797337908426963</v>
      </c>
      <c r="I149">
        <v>9.5386618568767805</v>
      </c>
      <c r="J149">
        <f>(Table2[[#This Row],[1M Return vs Nifty]]-AVERAGE(Table2[1M Return vs Nifty]))/_xlfn.STDEV.P(Table2[1M Return vs Nifty])</f>
        <v>0.96221056968987673</v>
      </c>
      <c r="K149">
        <v>11.5088562824905</v>
      </c>
      <c r="L149">
        <f>(Table2[[#This Row],[6M Return vs Nifty]]-AVERAGE(Table2[6M Return vs Nifty]))/_xlfn.STDEV.P(Table2[6M Return vs Nifty])</f>
        <v>0.16045155649529921</v>
      </c>
      <c r="M149">
        <v>8.1551883206186009</v>
      </c>
      <c r="N149">
        <f>(Table2[[#This Row],[1W Return vs Nifty]]-AVERAGE(Table2[1W Return vs Nifty]))/_xlfn.STDEV.P(Table2[1W Return vs Nifty])</f>
        <v>1.3946218961869385</v>
      </c>
      <c r="O149">
        <v>323.58</v>
      </c>
      <c r="P149">
        <v>306.56964251106899</v>
      </c>
      <c r="Q149">
        <v>261.58921403770802</v>
      </c>
      <c r="R149">
        <v>50.831619607581104</v>
      </c>
      <c r="S149" s="1">
        <f>(Table2[[#This Row],[Close Price]]-Table2[[#This Row],[20D EMA]])/Table2[[#This Row],[20D EMA]]</f>
        <v>1.4123246183324042E-2</v>
      </c>
      <c r="T149" s="1">
        <f>(Table2[[#This Row],[Close Price]]-Table2[[#This Row],[50D EMA]])/Table2[[#This Row],[50D EMA]]</f>
        <v>7.039300209952068E-2</v>
      </c>
      <c r="U149" s="1">
        <f>(Table2[[#This Row],[Close Price]]-Table2[[#This Row],[200D EMA]])/Table2[[#This Row],[200D EMA]]</f>
        <v>0.25444774627709704</v>
      </c>
      <c r="V149">
        <v>1.2891582696921899</v>
      </c>
      <c r="W149">
        <v>326.8</v>
      </c>
      <c r="X149">
        <v>336.5</v>
      </c>
      <c r="Y149">
        <v>326.8</v>
      </c>
      <c r="Z149">
        <v>345</v>
      </c>
      <c r="AA149">
        <v>305.14999999999998</v>
      </c>
      <c r="AB149">
        <v>345</v>
      </c>
      <c r="AC149" s="1">
        <f>(Table2[[#This Row],[Close Price]]/Table2[[#This Row],[Day Low]])-1</f>
        <v>4.1309669522642256E-3</v>
      </c>
      <c r="AD149" s="1">
        <f>(Table2[[#This Row],[Day High]]/Table2[[#This Row],[Close Price]])-1</f>
        <v>2.544568032911787E-2</v>
      </c>
      <c r="AE149" s="1">
        <f>(Table2[[#This Row],[Close Price]]/Table2[[#This Row],[Current Week Low]])-1</f>
        <v>4.1309669522642256E-3</v>
      </c>
      <c r="AF149" s="1">
        <f>(Table2[[#This Row],[Current Week High]]/Table2[[#This Row],[Close Price]])-1</f>
        <v>5.1348468688100057E-2</v>
      </c>
      <c r="AG149" s="1">
        <f>(Table2[[#This Row],[Close Price]]/Table2[[#This Row],[Current Month Low]])-1</f>
        <v>7.5372767491397763E-2</v>
      </c>
      <c r="AH149" s="1">
        <f>(Table2[[#This Row],[Current Month High]]/Table2[[#This Row],[Close Price]])-1</f>
        <v>5.1348468688100057E-2</v>
      </c>
      <c r="AI149">
        <v>5.1348468688100004</v>
      </c>
      <c r="AJ149">
        <v>89.901620370370296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0.15</v>
      </c>
      <c r="AM149" t="s">
        <v>3108</v>
      </c>
      <c r="AN149">
        <v>-1.43</v>
      </c>
      <c r="AO149" t="s">
        <v>3107</v>
      </c>
      <c r="AP149">
        <v>0.14335617176982601</v>
      </c>
      <c r="AQ149">
        <f>(Table2[[#This Row],[Sharpe Ratio]]-AVERAGE(Table2[Sharpe Ratio]))/_xlfn.STDEV.P(Table2[Sharpe Ratio])</f>
        <v>0.90819987242840661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3.853457273884791</v>
      </c>
      <c r="AS149">
        <f>_xlfn.RANK.AVG(Table2[[#This Row],[1Y Return vs Nifty Z-Score]],Table2[1Y Return vs Nifty Z-Score])</f>
        <v>182</v>
      </c>
      <c r="AT149">
        <f>_xlfn.RANK.AVG(Table2[[#This Row],[6M Return vs Nifty Z-Score]],Table2[6M Return vs Nifty Z-Score])</f>
        <v>271</v>
      </c>
      <c r="AU149">
        <f>_xlfn.RANK.AVG(Table2[[#This Row],[Sharpe Ratio Z-Score]],Table2[Sharpe Ratio Z-Score])</f>
        <v>131</v>
      </c>
      <c r="AV149">
        <f>(Table2[[#This Row],[Rank 1Y]]+Table2[[#This Row],[Rank 6M]]+Table2[[#This Row],[Rank Sharpe]])/3</f>
        <v>194.66666666666666</v>
      </c>
    </row>
    <row r="150" spans="1:48" x14ac:dyDescent="0.3">
      <c r="A150" t="s">
        <v>114</v>
      </c>
      <c r="B150" t="s">
        <v>115</v>
      </c>
      <c r="C150" t="s">
        <v>3070</v>
      </c>
      <c r="D150" t="s">
        <v>116</v>
      </c>
      <c r="E150">
        <v>241582.61382500001</v>
      </c>
      <c r="F150">
        <v>571.75</v>
      </c>
      <c r="G150">
        <v>56.388102473981199</v>
      </c>
      <c r="H150">
        <f>(Table2[[#This Row],[1Y Return vs Nifty]]-AVERAGE(Table2[1Y Return vs Nifty]))/_xlfn.STDEV.P(Table2[1Y Return vs Nifty])</f>
        <v>0.37048627744686713</v>
      </c>
      <c r="I150">
        <v>-11.7953284986494</v>
      </c>
      <c r="J150">
        <f>(Table2[[#This Row],[1M Return vs Nifty]]-AVERAGE(Table2[1M Return vs Nifty]))/_xlfn.STDEV.P(Table2[1M Return vs Nifty])</f>
        <v>-1.0718660310091257</v>
      </c>
      <c r="K150">
        <v>73.738812656499405</v>
      </c>
      <c r="L150">
        <f>(Table2[[#This Row],[6M Return vs Nifty]]-AVERAGE(Table2[6M Return vs Nifty]))/_xlfn.STDEV.P(Table2[6M Return vs Nifty])</f>
        <v>2.2739597360441861</v>
      </c>
      <c r="M150">
        <v>-5.0582757602449897</v>
      </c>
      <c r="N150">
        <f>(Table2[[#This Row],[1W Return vs Nifty]]-AVERAGE(Table2[1W Return vs Nifty]))/_xlfn.STDEV.P(Table2[1W Return vs Nifty])</f>
        <v>-1.0203823367171527</v>
      </c>
      <c r="O150">
        <v>617.55999999999995</v>
      </c>
      <c r="P150">
        <v>619.25848921575596</v>
      </c>
      <c r="Q150">
        <v>486.53060150550499</v>
      </c>
      <c r="R150">
        <v>29.347731256099198</v>
      </c>
      <c r="S150" s="1">
        <f>(Table2[[#This Row],[Close Price]]-Table2[[#This Row],[20D EMA]])/Table2[[#This Row],[20D EMA]]</f>
        <v>-7.4179027139063325E-2</v>
      </c>
      <c r="T150" s="1">
        <f>(Table2[[#This Row],[Close Price]]-Table2[[#This Row],[50D EMA]])/Table2[[#This Row],[50D EMA]]</f>
        <v>-7.6718349514952738E-2</v>
      </c>
      <c r="U150" s="1">
        <f>(Table2[[#This Row],[Close Price]]-Table2[[#This Row],[200D EMA]])/Table2[[#This Row],[200D EMA]]</f>
        <v>0.1751573245974555</v>
      </c>
      <c r="V150">
        <v>0.48400883275316098</v>
      </c>
      <c r="W150">
        <v>544.04999999999995</v>
      </c>
      <c r="X150">
        <v>618</v>
      </c>
      <c r="Y150">
        <v>544.04999999999995</v>
      </c>
      <c r="Z150">
        <v>627.9</v>
      </c>
      <c r="AA150">
        <v>544.04999999999995</v>
      </c>
      <c r="AB150">
        <v>663.15</v>
      </c>
      <c r="AC150" s="1">
        <f>(Table2[[#This Row],[Close Price]]/Table2[[#This Row],[Day Low]])-1</f>
        <v>5.0914438011212315E-2</v>
      </c>
      <c r="AD150" s="1">
        <f>(Table2[[#This Row],[Day High]]/Table2[[#This Row],[Close Price]])-1</f>
        <v>8.0891998250983921E-2</v>
      </c>
      <c r="AE150" s="1">
        <f>(Table2[[#This Row],[Close Price]]/Table2[[#This Row],[Current Week Low]])-1</f>
        <v>5.0914438011212315E-2</v>
      </c>
      <c r="AF150" s="1">
        <f>(Table2[[#This Row],[Current Week High]]/Table2[[#This Row],[Close Price]])-1</f>
        <v>9.8207258417140286E-2</v>
      </c>
      <c r="AG150" s="1">
        <f>(Table2[[#This Row],[Close Price]]/Table2[[#This Row],[Current Month Low]])-1</f>
        <v>5.0914438011212315E-2</v>
      </c>
      <c r="AH150" s="1">
        <f>(Table2[[#This Row],[Current Month High]]/Table2[[#This Row],[Close Price]])-1</f>
        <v>0.15986007870572805</v>
      </c>
      <c r="AI150">
        <v>41.268036729339698</v>
      </c>
      <c r="AJ150">
        <v>100.89599437807399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-0.1</v>
      </c>
      <c r="AM150" t="s">
        <v>3107</v>
      </c>
      <c r="AN150">
        <v>-9.7799999999999994</v>
      </c>
      <c r="AO150" t="s">
        <v>3107</v>
      </c>
      <c r="AP150">
        <v>5.5992765548539998E-2</v>
      </c>
      <c r="AQ150">
        <f>(Table2[[#This Row],[Sharpe Ratio]]-AVERAGE(Table2[Sharpe Ratio]))/_xlfn.STDEV.P(Table2[Sharpe Ratio])</f>
        <v>-8.6864386105685698E-2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194</v>
      </c>
      <c r="AT150">
        <f>_xlfn.RANK.AVG(Table2[[#This Row],[6M Return vs Nifty Z-Score]],Table2[6M Return vs Nifty Z-Score])</f>
        <v>23</v>
      </c>
      <c r="AU150">
        <f>_xlfn.RANK.AVG(Table2[[#This Row],[Sharpe Ratio Z-Score]],Table2[Sharpe Ratio Z-Score])</f>
        <v>371</v>
      </c>
      <c r="AV150">
        <f>(Table2[[#This Row],[Rank 1Y]]+Table2[[#This Row],[Rank 6M]]+Table2[[#This Row],[Rank Sharpe]])/3</f>
        <v>196</v>
      </c>
    </row>
    <row r="151" spans="1:48" x14ac:dyDescent="0.3">
      <c r="A151" t="s">
        <v>621</v>
      </c>
      <c r="B151" t="s">
        <v>622</v>
      </c>
      <c r="C151" t="s">
        <v>3063</v>
      </c>
      <c r="D151" t="s">
        <v>423</v>
      </c>
      <c r="E151">
        <v>29471.6726609</v>
      </c>
      <c r="F151">
        <v>1569.5</v>
      </c>
      <c r="G151">
        <v>44.1069974553752</v>
      </c>
      <c r="H151">
        <f>(Table2[[#This Row],[1Y Return vs Nifty]]-AVERAGE(Table2[1Y Return vs Nifty]))/_xlfn.STDEV.P(Table2[1Y Return vs Nifty])</f>
        <v>0.18144985183953716</v>
      </c>
      <c r="I151">
        <v>3.8206736601543398</v>
      </c>
      <c r="J151">
        <f>(Table2[[#This Row],[1M Return vs Nifty]]-AVERAGE(Table2[1M Return vs Nifty]))/_xlfn.STDEV.P(Table2[1M Return vs Nifty])</f>
        <v>0.41703239157124611</v>
      </c>
      <c r="K151">
        <v>32.088381087348502</v>
      </c>
      <c r="L151">
        <f>(Table2[[#This Row],[6M Return vs Nifty]]-AVERAGE(Table2[6M Return vs Nifty]))/_xlfn.STDEV.P(Table2[6M Return vs Nifty])</f>
        <v>0.85939136845478181</v>
      </c>
      <c r="M151">
        <v>4.2136784405489403</v>
      </c>
      <c r="N151">
        <f>(Table2[[#This Row],[1W Return vs Nifty]]-AVERAGE(Table2[1W Return vs Nifty]))/_xlfn.STDEV.P(Table2[1W Return vs Nifty])</f>
        <v>0.67423827943445613</v>
      </c>
      <c r="O151">
        <v>1494.74</v>
      </c>
      <c r="P151">
        <v>1412.98408550301</v>
      </c>
      <c r="Q151">
        <v>1190.74369921692</v>
      </c>
      <c r="R151">
        <v>64.834929451308099</v>
      </c>
      <c r="S151" s="1">
        <f>(Table2[[#This Row],[Close Price]]-Table2[[#This Row],[20D EMA]])/Table2[[#This Row],[20D EMA]]</f>
        <v>5.0015387291435294E-2</v>
      </c>
      <c r="T151" s="1">
        <f>(Table2[[#This Row],[Close Price]]-Table2[[#This Row],[50D EMA]])/Table2[[#This Row],[50D EMA]]</f>
        <v>0.11076976457330143</v>
      </c>
      <c r="U151" s="1">
        <f>(Table2[[#This Row],[Close Price]]-Table2[[#This Row],[200D EMA]])/Table2[[#This Row],[200D EMA]]</f>
        <v>0.31808381688869319</v>
      </c>
      <c r="V151">
        <v>0.89728739965988202</v>
      </c>
      <c r="W151">
        <v>1511.95</v>
      </c>
      <c r="X151">
        <v>1596.6</v>
      </c>
      <c r="Y151">
        <v>1482</v>
      </c>
      <c r="Z151">
        <v>1596.6</v>
      </c>
      <c r="AA151">
        <v>1429.3</v>
      </c>
      <c r="AB151">
        <v>1625</v>
      </c>
      <c r="AC151" s="1">
        <f>(Table2[[#This Row],[Close Price]]/Table2[[#This Row],[Day Low]])-1</f>
        <v>3.8063428023413337E-2</v>
      </c>
      <c r="AD151" s="1">
        <f>(Table2[[#This Row],[Day High]]/Table2[[#This Row],[Close Price]])-1</f>
        <v>1.7266645428480443E-2</v>
      </c>
      <c r="AE151" s="1">
        <f>(Table2[[#This Row],[Close Price]]/Table2[[#This Row],[Current Week Low]])-1</f>
        <v>5.904183535762475E-2</v>
      </c>
      <c r="AF151" s="1">
        <f>(Table2[[#This Row],[Current Week High]]/Table2[[#This Row],[Close Price]])-1</f>
        <v>1.7266645428480443E-2</v>
      </c>
      <c r="AG151" s="1">
        <f>(Table2[[#This Row],[Close Price]]/Table2[[#This Row],[Current Month Low]])-1</f>
        <v>9.8089974113202194E-2</v>
      </c>
      <c r="AH151" s="1">
        <f>(Table2[[#This Row],[Current Month High]]/Table2[[#This Row],[Close Price]])-1</f>
        <v>3.5361580121057612E-2</v>
      </c>
      <c r="AI151">
        <v>5.1162790697674296</v>
      </c>
      <c r="AJ151">
        <v>77.324596090837105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0.36</v>
      </c>
      <c r="AM151" t="s">
        <v>3108</v>
      </c>
      <c r="AN151">
        <v>3.23</v>
      </c>
      <c r="AO151" t="s">
        <v>3108</v>
      </c>
      <c r="AP151">
        <v>0.10620831933125301</v>
      </c>
      <c r="AQ151">
        <f>(Table2[[#This Row],[Sharpe Ratio]]-AVERAGE(Table2[Sharpe Ratio]))/_xlfn.STDEV.P(Table2[Sharpe Ratio])</f>
        <v>0.48508793298211528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2.6171998242821366</v>
      </c>
      <c r="AS151">
        <f>_xlfn.RANK.AVG(Table2[[#This Row],[1Y Return vs Nifty Z-Score]],Table2[1Y Return vs Nifty Z-Score])</f>
        <v>250</v>
      </c>
      <c r="AT151">
        <f>_xlfn.RANK.AVG(Table2[[#This Row],[6M Return vs Nifty Z-Score]],Table2[6M Return vs Nifty Z-Score])</f>
        <v>126</v>
      </c>
      <c r="AU151">
        <f>_xlfn.RANK.AVG(Table2[[#This Row],[Sharpe Ratio Z-Score]],Table2[Sharpe Ratio Z-Score])</f>
        <v>217</v>
      </c>
      <c r="AV151">
        <f>(Table2[[#This Row],[Rank 1Y]]+Table2[[#This Row],[Rank 6M]]+Table2[[#This Row],[Rank Sharpe]])/3</f>
        <v>197.66666666666666</v>
      </c>
    </row>
    <row r="152" spans="1:48" x14ac:dyDescent="0.3">
      <c r="A152" t="s">
        <v>724</v>
      </c>
      <c r="B152" t="s">
        <v>725</v>
      </c>
      <c r="C152" t="s">
        <v>3074</v>
      </c>
      <c r="D152" t="s">
        <v>525</v>
      </c>
      <c r="E152">
        <v>22602.141100825</v>
      </c>
      <c r="F152">
        <v>1477.85</v>
      </c>
      <c r="G152">
        <v>21.2122888621073</v>
      </c>
      <c r="H152">
        <f>(Table2[[#This Row],[1Y Return vs Nifty]]-AVERAGE(Table2[1Y Return vs Nifty]))/_xlfn.STDEV.P(Table2[1Y Return vs Nifty])</f>
        <v>-0.17095604903305711</v>
      </c>
      <c r="I152">
        <v>-8.0350053580290801</v>
      </c>
      <c r="J152">
        <f>(Table2[[#This Row],[1M Return vs Nifty]]-AVERAGE(Table2[1M Return vs Nifty]))/_xlfn.STDEV.P(Table2[1M Return vs Nifty])</f>
        <v>-0.71334026138340267</v>
      </c>
      <c r="K152">
        <v>36.714166347511998</v>
      </c>
      <c r="L152">
        <f>(Table2[[#This Row],[6M Return vs Nifty]]-AVERAGE(Table2[6M Return vs Nifty]))/_xlfn.STDEV.P(Table2[6M Return vs Nifty])</f>
        <v>1.0164963313031177</v>
      </c>
      <c r="M152">
        <v>-2.7698590028450698</v>
      </c>
      <c r="N152">
        <f>(Table2[[#This Row],[1W Return vs Nifty]]-AVERAGE(Table2[1W Return vs Nifty]))/_xlfn.STDEV.P(Table2[1W Return vs Nifty])</f>
        <v>-0.60213197315251632</v>
      </c>
      <c r="O152">
        <v>1511.18</v>
      </c>
      <c r="P152">
        <v>1483.9528022854799</v>
      </c>
      <c r="Q152">
        <v>1221.30811179594</v>
      </c>
      <c r="R152">
        <v>43.635130068636997</v>
      </c>
      <c r="S152" s="1">
        <f>(Table2[[#This Row],[Close Price]]-Table2[[#This Row],[20D EMA]])/Table2[[#This Row],[20D EMA]]</f>
        <v>-2.2055612170621734E-2</v>
      </c>
      <c r="T152" s="1">
        <f>(Table2[[#This Row],[Close Price]]-Table2[[#This Row],[50D EMA]])/Table2[[#This Row],[50D EMA]]</f>
        <v>-4.1125312584611388E-3</v>
      </c>
      <c r="U152" s="1">
        <f>(Table2[[#This Row],[Close Price]]-Table2[[#This Row],[200D EMA]])/Table2[[#This Row],[200D EMA]]</f>
        <v>0.2100550104648152</v>
      </c>
      <c r="V152">
        <v>0.27888399100302702</v>
      </c>
      <c r="W152">
        <v>1420.25</v>
      </c>
      <c r="X152">
        <v>1490</v>
      </c>
      <c r="Y152">
        <v>1420.25</v>
      </c>
      <c r="Z152">
        <v>1492</v>
      </c>
      <c r="AA152">
        <v>1420.25</v>
      </c>
      <c r="AB152">
        <v>1548.85</v>
      </c>
      <c r="AC152" s="1">
        <f>(Table2[[#This Row],[Close Price]]/Table2[[#This Row],[Day Low]])-1</f>
        <v>4.055624009857417E-2</v>
      </c>
      <c r="AD152" s="1">
        <f>(Table2[[#This Row],[Day High]]/Table2[[#This Row],[Close Price]])-1</f>
        <v>8.2214027134013268E-3</v>
      </c>
      <c r="AE152" s="1">
        <f>(Table2[[#This Row],[Close Price]]/Table2[[#This Row],[Current Week Low]])-1</f>
        <v>4.055624009857417E-2</v>
      </c>
      <c r="AF152" s="1">
        <f>(Table2[[#This Row],[Current Week High]]/Table2[[#This Row],[Close Price]])-1</f>
        <v>9.5747200324796111E-3</v>
      </c>
      <c r="AG152" s="1">
        <f>(Table2[[#This Row],[Close Price]]/Table2[[#This Row],[Current Month Low]])-1</f>
        <v>4.055624009857417E-2</v>
      </c>
      <c r="AH152" s="1">
        <f>(Table2[[#This Row],[Current Month High]]/Table2[[#This Row],[Close Price]])-1</f>
        <v>4.804276482728298E-2</v>
      </c>
      <c r="AI152">
        <v>15.0319721216632</v>
      </c>
      <c r="AJ152">
        <v>77.786466165413501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-7.0000000000000007E-2</v>
      </c>
      <c r="AM152" t="s">
        <v>3107</v>
      </c>
      <c r="AN152">
        <v>-6.51</v>
      </c>
      <c r="AO152" t="s">
        <v>3107</v>
      </c>
      <c r="AP152">
        <v>0.13092647558172599</v>
      </c>
      <c r="AQ152">
        <f>(Table2[[#This Row],[Sharpe Ratio]]-AVERAGE(Table2[Sharpe Ratio]))/_xlfn.STDEV.P(Table2[Sharpe Ratio])</f>
        <v>0.76662633545014891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0.29669438318429042</v>
      </c>
      <c r="AS152">
        <f>_xlfn.RANK.AVG(Table2[[#This Row],[1Y Return vs Nifty Z-Score]],Table2[1Y Return vs Nifty Z-Score])</f>
        <v>339</v>
      </c>
      <c r="AT152">
        <f>_xlfn.RANK.AVG(Table2[[#This Row],[6M Return vs Nifty Z-Score]],Table2[6M Return vs Nifty Z-Score])</f>
        <v>101</v>
      </c>
      <c r="AU152">
        <f>_xlfn.RANK.AVG(Table2[[#This Row],[Sharpe Ratio Z-Score]],Table2[Sharpe Ratio Z-Score])</f>
        <v>157</v>
      </c>
      <c r="AV152">
        <f>(Table2[[#This Row],[Rank 1Y]]+Table2[[#This Row],[Rank 6M]]+Table2[[#This Row],[Rank Sharpe]])/3</f>
        <v>199</v>
      </c>
    </row>
    <row r="153" spans="1:48" x14ac:dyDescent="0.3">
      <c r="A153" t="s">
        <v>1313</v>
      </c>
      <c r="B153" t="s">
        <v>1314</v>
      </c>
      <c r="C153" t="s">
        <v>3070</v>
      </c>
      <c r="D153" t="s">
        <v>1315</v>
      </c>
      <c r="E153">
        <v>8322.5451298999997</v>
      </c>
      <c r="F153">
        <v>409</v>
      </c>
      <c r="G153">
        <v>62.313966897055899</v>
      </c>
      <c r="H153">
        <f>(Table2[[#This Row],[1Y Return vs Nifty]]-AVERAGE(Table2[1Y Return vs Nifty]))/_xlfn.STDEV.P(Table2[1Y Return vs Nifty])</f>
        <v>0.46169991233351315</v>
      </c>
      <c r="I153">
        <v>-18.531607101242599</v>
      </c>
      <c r="J153">
        <f>(Table2[[#This Row],[1M Return vs Nifty]]-AVERAGE(Table2[1M Return vs Nifty]))/_xlfn.STDEV.P(Table2[1M Return vs Nifty])</f>
        <v>-1.7141325012278543</v>
      </c>
      <c r="K153">
        <v>24.904836776645698</v>
      </c>
      <c r="L153">
        <f>(Table2[[#This Row],[6M Return vs Nifty]]-AVERAGE(Table2[6M Return vs Nifty]))/_xlfn.STDEV.P(Table2[6M Return vs Nifty])</f>
        <v>0.61541755674946974</v>
      </c>
      <c r="M153">
        <v>-4.3560080873440503</v>
      </c>
      <c r="N153">
        <f>(Table2[[#This Row],[1W Return vs Nifty]]-AVERAGE(Table2[1W Return vs Nifty]))/_xlfn.STDEV.P(Table2[1W Return vs Nifty])</f>
        <v>-0.89202996883629726</v>
      </c>
      <c r="O153">
        <v>462.22</v>
      </c>
      <c r="P153">
        <v>474.46459322598901</v>
      </c>
      <c r="Q153">
        <v>386.83075843176499</v>
      </c>
      <c r="R153">
        <v>15.290349144175799</v>
      </c>
      <c r="S153" s="1">
        <f>(Table2[[#This Row],[Close Price]]-Table2[[#This Row],[20D EMA]])/Table2[[#This Row],[20D EMA]]</f>
        <v>-0.11513997663450311</v>
      </c>
      <c r="T153" s="1">
        <f>(Table2[[#This Row],[Close Price]]-Table2[[#This Row],[50D EMA]])/Table2[[#This Row],[50D EMA]]</f>
        <v>-0.13797571865348446</v>
      </c>
      <c r="U153" s="1">
        <f>(Table2[[#This Row],[Close Price]]-Table2[[#This Row],[200D EMA]])/Table2[[#This Row],[200D EMA]]</f>
        <v>5.7309924521282737E-2</v>
      </c>
      <c r="V153">
        <v>0.45797017571488802</v>
      </c>
      <c r="W153">
        <v>404.75</v>
      </c>
      <c r="X153">
        <v>425.9</v>
      </c>
      <c r="Y153">
        <v>404.75</v>
      </c>
      <c r="Z153">
        <v>440.2</v>
      </c>
      <c r="AA153">
        <v>404.75</v>
      </c>
      <c r="AB153">
        <v>506</v>
      </c>
      <c r="AC153" s="1">
        <f>(Table2[[#This Row],[Close Price]]/Table2[[#This Row],[Day Low]])-1</f>
        <v>1.050030883261277E-2</v>
      </c>
      <c r="AD153" s="1">
        <f>(Table2[[#This Row],[Day High]]/Table2[[#This Row],[Close Price]])-1</f>
        <v>4.1320293398533048E-2</v>
      </c>
      <c r="AE153" s="1">
        <f>(Table2[[#This Row],[Close Price]]/Table2[[#This Row],[Current Week Low]])-1</f>
        <v>1.050030883261277E-2</v>
      </c>
      <c r="AF153" s="1">
        <f>(Table2[[#This Row],[Current Week High]]/Table2[[#This Row],[Close Price]])-1</f>
        <v>7.6283618581907131E-2</v>
      </c>
      <c r="AG153" s="1">
        <f>(Table2[[#This Row],[Close Price]]/Table2[[#This Row],[Current Month Low]])-1</f>
        <v>1.050030883261277E-2</v>
      </c>
      <c r="AH153" s="1">
        <f>(Table2[[#This Row],[Current Month High]]/Table2[[#This Row],[Close Price]])-1</f>
        <v>0.23716381418092913</v>
      </c>
      <c r="AI153">
        <v>43.765281173594097</v>
      </c>
      <c r="AJ153">
        <v>103.17933432687499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-0.08</v>
      </c>
      <c r="AM153" t="s">
        <v>3107</v>
      </c>
      <c r="AN153">
        <v>-17.21</v>
      </c>
      <c r="AO153" t="s">
        <v>3107</v>
      </c>
      <c r="AP153">
        <v>8.8261352149265004E-2</v>
      </c>
      <c r="AQ153">
        <f>(Table2[[#This Row],[Sharpe Ratio]]-AVERAGE(Table2[Sharpe Ratio]))/_xlfn.STDEV.P(Table2[Sharpe Ratio])</f>
        <v>0.28067299125415179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172</v>
      </c>
      <c r="AT153">
        <f>_xlfn.RANK.AVG(Table2[[#This Row],[6M Return vs Nifty Z-Score]],Table2[6M Return vs Nifty Z-Score])</f>
        <v>163</v>
      </c>
      <c r="AU153">
        <f>_xlfn.RANK.AVG(Table2[[#This Row],[Sharpe Ratio Z-Score]],Table2[Sharpe Ratio Z-Score])</f>
        <v>264</v>
      </c>
      <c r="AV153">
        <f>(Table2[[#This Row],[Rank 1Y]]+Table2[[#This Row],[Rank 6M]]+Table2[[#This Row],[Rank Sharpe]])/3</f>
        <v>199.66666666666666</v>
      </c>
    </row>
    <row r="154" spans="1:48" x14ac:dyDescent="0.3">
      <c r="A154" t="s">
        <v>1608</v>
      </c>
      <c r="B154" t="s">
        <v>1609</v>
      </c>
      <c r="C154" t="s">
        <v>3065</v>
      </c>
      <c r="D154" t="s">
        <v>1610</v>
      </c>
      <c r="E154">
        <v>5354.0644211999997</v>
      </c>
      <c r="F154">
        <v>1047</v>
      </c>
      <c r="G154">
        <v>64.332637028798302</v>
      </c>
      <c r="H154">
        <f>(Table2[[#This Row],[1Y Return vs Nifty]]-AVERAGE(Table2[1Y Return vs Nifty]))/_xlfn.STDEV.P(Table2[1Y Return vs Nifty])</f>
        <v>0.49277221288030687</v>
      </c>
      <c r="I154">
        <v>14.938844159689101</v>
      </c>
      <c r="J154">
        <f>(Table2[[#This Row],[1M Return vs Nifty]]-AVERAGE(Table2[1M Return vs Nifty]))/_xlfn.STDEV.P(Table2[1M Return vs Nifty])</f>
        <v>1.4770877341868642</v>
      </c>
      <c r="K154">
        <v>47.525473306772398</v>
      </c>
      <c r="L154">
        <f>(Table2[[#This Row],[6M Return vs Nifty]]-AVERAGE(Table2[6M Return vs Nifty]))/_xlfn.STDEV.P(Table2[6M Return vs Nifty])</f>
        <v>1.3836793894540975</v>
      </c>
      <c r="M154">
        <v>5.3902131702367404</v>
      </c>
      <c r="N154">
        <f>(Table2[[#This Row],[1W Return vs Nifty]]-AVERAGE(Table2[1W Return vs Nifty]))/_xlfn.STDEV.P(Table2[1W Return vs Nifty])</f>
        <v>0.88927169799648764</v>
      </c>
      <c r="O154">
        <v>1063.78</v>
      </c>
      <c r="P154">
        <v>998.72624279438298</v>
      </c>
      <c r="Q154">
        <v>808.45046295282395</v>
      </c>
      <c r="R154">
        <v>43.683698829096897</v>
      </c>
      <c r="S154" s="1">
        <f>(Table2[[#This Row],[Close Price]]-Table2[[#This Row],[20D EMA]])/Table2[[#This Row],[20D EMA]]</f>
        <v>-1.5773938220308686E-2</v>
      </c>
      <c r="T154" s="1">
        <f>(Table2[[#This Row],[Close Price]]-Table2[[#This Row],[50D EMA]])/Table2[[#This Row],[50D EMA]]</f>
        <v>4.8335324673705986E-2</v>
      </c>
      <c r="U154" s="1">
        <f>(Table2[[#This Row],[Close Price]]-Table2[[#This Row],[200D EMA]])/Table2[[#This Row],[200D EMA]]</f>
        <v>0.29507007290945947</v>
      </c>
      <c r="V154">
        <v>0.98578110015269504</v>
      </c>
      <c r="W154">
        <v>1025</v>
      </c>
      <c r="X154">
        <v>1118.95</v>
      </c>
      <c r="Y154">
        <v>1025</v>
      </c>
      <c r="Z154">
        <v>1180</v>
      </c>
      <c r="AA154">
        <v>1010</v>
      </c>
      <c r="AB154">
        <v>1180</v>
      </c>
      <c r="AC154" s="1">
        <f>(Table2[[#This Row],[Close Price]]/Table2[[#This Row],[Day Low]])-1</f>
        <v>2.1463414634146361E-2</v>
      </c>
      <c r="AD154" s="1">
        <f>(Table2[[#This Row],[Day High]]/Table2[[#This Row],[Close Price]])-1</f>
        <v>6.8720152817574043E-2</v>
      </c>
      <c r="AE154" s="1">
        <f>(Table2[[#This Row],[Close Price]]/Table2[[#This Row],[Current Week Low]])-1</f>
        <v>2.1463414634146361E-2</v>
      </c>
      <c r="AF154" s="1">
        <f>(Table2[[#This Row],[Current Week High]]/Table2[[#This Row],[Close Price]])-1</f>
        <v>0.12702960840496647</v>
      </c>
      <c r="AG154" s="1">
        <f>(Table2[[#This Row],[Close Price]]/Table2[[#This Row],[Current Month Low]])-1</f>
        <v>3.6633663366336666E-2</v>
      </c>
      <c r="AH154" s="1">
        <f>(Table2[[#This Row],[Current Month High]]/Table2[[#This Row],[Close Price]])-1</f>
        <v>0.12702960840496647</v>
      </c>
      <c r="AI154">
        <v>12.702960840496599</v>
      </c>
      <c r="AJ154">
        <v>95.700934579439206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0.11</v>
      </c>
      <c r="AM154" t="s">
        <v>3108</v>
      </c>
      <c r="AN154">
        <v>-6.77</v>
      </c>
      <c r="AO154" t="s">
        <v>3107</v>
      </c>
      <c r="AP154">
        <v>5.9189073715681002E-2</v>
      </c>
      <c r="AQ154">
        <f>(Table2[[#This Row],[Sharpe Ratio]]-AVERAGE(Table2[Sharpe Ratio]))/_xlfn.STDEV.P(Table2[Sharpe Ratio])</f>
        <v>-5.0458616757286683E-2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4.1923524177604694</v>
      </c>
      <c r="AS154">
        <f>_xlfn.RANK.AVG(Table2[[#This Row],[1Y Return vs Nifty Z-Score]],Table2[1Y Return vs Nifty Z-Score])</f>
        <v>163</v>
      </c>
      <c r="AT154">
        <f>_xlfn.RANK.AVG(Table2[[#This Row],[6M Return vs Nifty Z-Score]],Table2[6M Return vs Nifty Z-Score])</f>
        <v>72</v>
      </c>
      <c r="AU154">
        <f>_xlfn.RANK.AVG(Table2[[#This Row],[Sharpe Ratio Z-Score]],Table2[Sharpe Ratio Z-Score])</f>
        <v>364</v>
      </c>
      <c r="AV154">
        <f>(Table2[[#This Row],[Rank 1Y]]+Table2[[#This Row],[Rank 6M]]+Table2[[#This Row],[Rank Sharpe]])/3</f>
        <v>199.66666666666666</v>
      </c>
    </row>
    <row r="155" spans="1:48" x14ac:dyDescent="0.3">
      <c r="A155" t="s">
        <v>1058</v>
      </c>
      <c r="B155" t="s">
        <v>1059</v>
      </c>
      <c r="C155" t="s">
        <v>3068</v>
      </c>
      <c r="D155" t="s">
        <v>203</v>
      </c>
      <c r="E155">
        <v>12019.325338434999</v>
      </c>
      <c r="F155">
        <v>510.85</v>
      </c>
      <c r="G155">
        <v>46.850641656728797</v>
      </c>
      <c r="H155">
        <f>(Table2[[#This Row],[1Y Return vs Nifty]]-AVERAGE(Table2[1Y Return vs Nifty]))/_xlfn.STDEV.P(Table2[1Y Return vs Nifty])</f>
        <v>0.22368128721741265</v>
      </c>
      <c r="I155">
        <v>7.2256153788818702</v>
      </c>
      <c r="J155">
        <f>(Table2[[#This Row],[1M Return vs Nifty]]-AVERAGE(Table2[1M Return vs Nifty]))/_xlfn.STDEV.P(Table2[1M Return vs Nifty])</f>
        <v>0.74167453124548111</v>
      </c>
      <c r="K155">
        <v>14.1255286775004</v>
      </c>
      <c r="L155">
        <f>(Table2[[#This Row],[6M Return vs Nifty]]-AVERAGE(Table2[6M Return vs Nifty]))/_xlfn.STDEV.P(Table2[6M Return vs Nifty])</f>
        <v>0.24932127185899211</v>
      </c>
      <c r="M155">
        <v>-1.10093532477166</v>
      </c>
      <c r="N155">
        <f>(Table2[[#This Row],[1W Return vs Nifty]]-AVERAGE(Table2[1W Return vs Nifty]))/_xlfn.STDEV.P(Table2[1W Return vs Nifty])</f>
        <v>-0.29710539403022074</v>
      </c>
      <c r="O155">
        <v>502.9</v>
      </c>
      <c r="P155">
        <v>482.95659958915701</v>
      </c>
      <c r="Q155">
        <v>420.07894729547399</v>
      </c>
      <c r="R155">
        <v>53.777974470521897</v>
      </c>
      <c r="S155" s="1">
        <f>(Table2[[#This Row],[Close Price]]-Table2[[#This Row],[20D EMA]])/Table2[[#This Row],[20D EMA]]</f>
        <v>1.580831179160876E-2</v>
      </c>
      <c r="T155" s="1">
        <f>(Table2[[#This Row],[Close Price]]-Table2[[#This Row],[50D EMA]])/Table2[[#This Row],[50D EMA]]</f>
        <v>5.7755501083475116E-2</v>
      </c>
      <c r="U155" s="1">
        <f>(Table2[[#This Row],[Close Price]]-Table2[[#This Row],[200D EMA]])/Table2[[#This Row],[200D EMA]]</f>
        <v>0.21608093737837267</v>
      </c>
      <c r="V155">
        <v>1.0497195914786901</v>
      </c>
      <c r="W155">
        <v>509.75</v>
      </c>
      <c r="X155">
        <v>515.04999999999995</v>
      </c>
      <c r="Y155">
        <v>508.05</v>
      </c>
      <c r="Z155">
        <v>529.45000000000005</v>
      </c>
      <c r="AA155">
        <v>488.45</v>
      </c>
      <c r="AB155">
        <v>536</v>
      </c>
      <c r="AC155" s="1">
        <f>(Table2[[#This Row],[Close Price]]/Table2[[#This Row],[Day Low]])-1</f>
        <v>2.157920549288983E-3</v>
      </c>
      <c r="AD155" s="1">
        <f>(Table2[[#This Row],[Day High]]/Table2[[#This Row],[Close Price]])-1</f>
        <v>8.2215914652048472E-3</v>
      </c>
      <c r="AE155" s="1">
        <f>(Table2[[#This Row],[Close Price]]/Table2[[#This Row],[Current Week Low]])-1</f>
        <v>5.5112685759275415E-3</v>
      </c>
      <c r="AF155" s="1">
        <f>(Table2[[#This Row],[Current Week High]]/Table2[[#This Row],[Close Price]])-1</f>
        <v>3.6409905060193815E-2</v>
      </c>
      <c r="AG155" s="1">
        <f>(Table2[[#This Row],[Close Price]]/Table2[[#This Row],[Current Month Low]])-1</f>
        <v>4.5859351008291638E-2</v>
      </c>
      <c r="AH155" s="1">
        <f>(Table2[[#This Row],[Current Month High]]/Table2[[#This Row],[Close Price]])-1</f>
        <v>4.9231672702358731E-2</v>
      </c>
      <c r="AI155">
        <v>4.9231672702358704</v>
      </c>
      <c r="AJ155">
        <v>74.948630136986296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0.14000000000000001</v>
      </c>
      <c r="AM155" t="s">
        <v>3108</v>
      </c>
      <c r="AN155">
        <v>5.78</v>
      </c>
      <c r="AO155" t="s">
        <v>3108</v>
      </c>
      <c r="AP155">
        <v>0.15110364635918799</v>
      </c>
      <c r="AQ155">
        <f>(Table2[[#This Row],[Sharpe Ratio]]-AVERAGE(Table2[Sharpe Ratio]))/_xlfn.STDEV.P(Table2[Sharpe Ratio])</f>
        <v>0.99644317006549954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1.914014866357165</v>
      </c>
      <c r="AS155">
        <f>_xlfn.RANK.AVG(Table2[[#This Row],[1Y Return vs Nifty Z-Score]],Table2[1Y Return vs Nifty Z-Score])</f>
        <v>239</v>
      </c>
      <c r="AT155">
        <f>_xlfn.RANK.AVG(Table2[[#This Row],[6M Return vs Nifty Z-Score]],Table2[6M Return vs Nifty Z-Score])</f>
        <v>247</v>
      </c>
      <c r="AU155">
        <f>_xlfn.RANK.AVG(Table2[[#This Row],[Sharpe Ratio Z-Score]],Table2[Sharpe Ratio Z-Score])</f>
        <v>116</v>
      </c>
      <c r="AV155">
        <f>(Table2[[#This Row],[Rank 1Y]]+Table2[[#This Row],[Rank 6M]]+Table2[[#This Row],[Rank Sharpe]])/3</f>
        <v>200.66666666666666</v>
      </c>
    </row>
    <row r="156" spans="1:48" x14ac:dyDescent="0.3">
      <c r="A156" t="s">
        <v>1867</v>
      </c>
      <c r="B156" t="s">
        <v>1868</v>
      </c>
      <c r="C156" t="s">
        <v>3062</v>
      </c>
      <c r="D156" t="s">
        <v>297</v>
      </c>
      <c r="E156">
        <v>3695.2028698199902</v>
      </c>
      <c r="F156">
        <v>1353.55</v>
      </c>
      <c r="G156">
        <v>49.4011507070881</v>
      </c>
      <c r="H156">
        <f>(Table2[[#This Row],[1Y Return vs Nifty]]-AVERAGE(Table2[1Y Return vs Nifty]))/_xlfn.STDEV.P(Table2[1Y Return vs Nifty])</f>
        <v>0.26293989738552231</v>
      </c>
      <c r="I156">
        <v>1.1355228985907699</v>
      </c>
      <c r="J156">
        <f>(Table2[[#This Row],[1M Return vs Nifty]]-AVERAGE(Table2[1M Return vs Nifty]))/_xlfn.STDEV.P(Table2[1M Return vs Nifty])</f>
        <v>0.16101829189154018</v>
      </c>
      <c r="K156">
        <v>25.534991512330599</v>
      </c>
      <c r="L156">
        <f>(Table2[[#This Row],[6M Return vs Nifty]]-AVERAGE(Table2[6M Return vs Nifty]))/_xlfn.STDEV.P(Table2[6M Return vs Nifty])</f>
        <v>0.63681942276150749</v>
      </c>
      <c r="M156">
        <v>0.338566152714604</v>
      </c>
      <c r="N156">
        <f>(Table2[[#This Row],[1W Return vs Nifty]]-AVERAGE(Table2[1W Return vs Nifty]))/_xlfn.STDEV.P(Table2[1W Return vs Nifty])</f>
        <v>-3.4009952885780535E-2</v>
      </c>
      <c r="O156">
        <v>1357.3</v>
      </c>
      <c r="P156">
        <v>1345.6277626628901</v>
      </c>
      <c r="Q156">
        <v>1197.46051096161</v>
      </c>
      <c r="R156">
        <v>39.651055823628703</v>
      </c>
      <c r="S156" s="1">
        <f>(Table2[[#This Row],[Close Price]]-Table2[[#This Row],[20D EMA]])/Table2[[#This Row],[20D EMA]]</f>
        <v>-2.7628379871804318E-3</v>
      </c>
      <c r="T156" s="1">
        <f>(Table2[[#This Row],[Close Price]]-Table2[[#This Row],[50D EMA]])/Table2[[#This Row],[50D EMA]]</f>
        <v>5.8873914145710065E-3</v>
      </c>
      <c r="U156" s="1">
        <f>(Table2[[#This Row],[Close Price]]-Table2[[#This Row],[200D EMA]])/Table2[[#This Row],[200D EMA]]</f>
        <v>0.13035042709929839</v>
      </c>
      <c r="V156">
        <v>0.44455012636399099</v>
      </c>
      <c r="W156">
        <v>1350.05</v>
      </c>
      <c r="X156">
        <v>1360</v>
      </c>
      <c r="Y156">
        <v>1350.05</v>
      </c>
      <c r="Z156">
        <v>1374</v>
      </c>
      <c r="AA156">
        <v>1345.5</v>
      </c>
      <c r="AB156">
        <v>1380.75</v>
      </c>
      <c r="AC156" s="1">
        <f>(Table2[[#This Row],[Close Price]]/Table2[[#This Row],[Day Low]])-1</f>
        <v>2.5924965742010198E-3</v>
      </c>
      <c r="AD156" s="1">
        <f>(Table2[[#This Row],[Day High]]/Table2[[#This Row],[Close Price]])-1</f>
        <v>4.7652469432233335E-3</v>
      </c>
      <c r="AE156" s="1">
        <f>(Table2[[#This Row],[Close Price]]/Table2[[#This Row],[Current Week Low]])-1</f>
        <v>2.5924965742010198E-3</v>
      </c>
      <c r="AF156" s="1">
        <f>(Table2[[#This Row],[Current Week High]]/Table2[[#This Row],[Close Price]])-1</f>
        <v>1.5108418602933105E-2</v>
      </c>
      <c r="AG156" s="1">
        <f>(Table2[[#This Row],[Close Price]]/Table2[[#This Row],[Current Month Low]])-1</f>
        <v>5.9829059829059617E-3</v>
      </c>
      <c r="AH156" s="1">
        <f>(Table2[[#This Row],[Current Month High]]/Table2[[#This Row],[Close Price]])-1</f>
        <v>2.0095304938864578E-2</v>
      </c>
      <c r="AI156">
        <v>4.5399135606368501</v>
      </c>
      <c r="AJ156">
        <v>77.340320995741806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-0.12</v>
      </c>
      <c r="AM156" t="s">
        <v>3107</v>
      </c>
      <c r="AN156">
        <v>-0.46</v>
      </c>
      <c r="AO156" t="s">
        <v>3107</v>
      </c>
      <c r="AP156">
        <v>0.105561761760379</v>
      </c>
      <c r="AQ156">
        <f>(Table2[[#This Row],[Sharpe Ratio]]-AVERAGE(Table2[Sharpe Ratio]))/_xlfn.STDEV.P(Table2[Sharpe Ratio])</f>
        <v>0.47772367879733973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1.5044913379501292</v>
      </c>
      <c r="AS156">
        <f>_xlfn.RANK.AVG(Table2[[#This Row],[1Y Return vs Nifty Z-Score]],Table2[1Y Return vs Nifty Z-Score])</f>
        <v>227</v>
      </c>
      <c r="AT156">
        <f>_xlfn.RANK.AVG(Table2[[#This Row],[6M Return vs Nifty Z-Score]],Table2[6M Return vs Nifty Z-Score])</f>
        <v>157</v>
      </c>
      <c r="AU156">
        <f>_xlfn.RANK.AVG(Table2[[#This Row],[Sharpe Ratio Z-Score]],Table2[Sharpe Ratio Z-Score])</f>
        <v>218</v>
      </c>
      <c r="AV156">
        <f>(Table2[[#This Row],[Rank 1Y]]+Table2[[#This Row],[Rank 6M]]+Table2[[#This Row],[Rank Sharpe]])/3</f>
        <v>200.66666666666666</v>
      </c>
    </row>
    <row r="157" spans="1:48" x14ac:dyDescent="0.3">
      <c r="A157" t="s">
        <v>276</v>
      </c>
      <c r="B157" t="s">
        <v>277</v>
      </c>
      <c r="C157" t="s">
        <v>3074</v>
      </c>
      <c r="D157" t="s">
        <v>217</v>
      </c>
      <c r="E157">
        <v>96447.147941624993</v>
      </c>
      <c r="F157">
        <v>6413.35</v>
      </c>
      <c r="G157">
        <v>10.937641554002001</v>
      </c>
      <c r="H157">
        <f>(Table2[[#This Row],[1Y Return vs Nifty]]-AVERAGE(Table2[1Y Return vs Nifty]))/_xlfn.STDEV.P(Table2[1Y Return vs Nifty])</f>
        <v>-0.32910815330686821</v>
      </c>
      <c r="I157">
        <v>-1.1940322623339401</v>
      </c>
      <c r="J157">
        <f>(Table2[[#This Row],[1M Return vs Nifty]]-AVERAGE(Table2[1M Return vs Nifty]))/_xlfn.STDEV.P(Table2[1M Return vs Nifty])</f>
        <v>-6.1091757091730856E-2</v>
      </c>
      <c r="K157">
        <v>36.700796368423198</v>
      </c>
      <c r="L157">
        <f>(Table2[[#This Row],[6M Return vs Nifty]]-AVERAGE(Table2[6M Return vs Nifty]))/_xlfn.STDEV.P(Table2[6M Return vs Nifty])</f>
        <v>1.0160422483853224</v>
      </c>
      <c r="M157">
        <v>-0.542094235843949</v>
      </c>
      <c r="N157">
        <f>(Table2[[#This Row],[1W Return vs Nifty]]-AVERAGE(Table2[1W Return vs Nifty]))/_xlfn.STDEV.P(Table2[1W Return vs Nifty])</f>
        <v>-0.19496687932871118</v>
      </c>
      <c r="O157">
        <v>6568.44</v>
      </c>
      <c r="P157">
        <v>6535.1129428303502</v>
      </c>
      <c r="Q157">
        <v>5713.8489209227801</v>
      </c>
      <c r="R157">
        <v>39.022424097064601</v>
      </c>
      <c r="S157" s="1">
        <f>(Table2[[#This Row],[Close Price]]-Table2[[#This Row],[20D EMA]])/Table2[[#This Row],[20D EMA]]</f>
        <v>-2.3611390223553727E-2</v>
      </c>
      <c r="T157" s="1">
        <f>(Table2[[#This Row],[Close Price]]-Table2[[#This Row],[50D EMA]])/Table2[[#This Row],[50D EMA]]</f>
        <v>-1.8632109941410509E-2</v>
      </c>
      <c r="U157" s="1">
        <f>(Table2[[#This Row],[Close Price]]-Table2[[#This Row],[200D EMA]])/Table2[[#This Row],[200D EMA]]</f>
        <v>0.12242204663756698</v>
      </c>
      <c r="V157">
        <v>0.52289008864744302</v>
      </c>
      <c r="W157">
        <v>6308.75</v>
      </c>
      <c r="X157">
        <v>6439.95</v>
      </c>
      <c r="Y157">
        <v>6308.75</v>
      </c>
      <c r="Z157">
        <v>6656.05</v>
      </c>
      <c r="AA157">
        <v>6308.75</v>
      </c>
      <c r="AB157">
        <v>6906</v>
      </c>
      <c r="AC157" s="1">
        <f>(Table2[[#This Row],[Close Price]]/Table2[[#This Row],[Day Low]])-1</f>
        <v>1.6580146621755665E-2</v>
      </c>
      <c r="AD157" s="1">
        <f>(Table2[[#This Row],[Day High]]/Table2[[#This Row],[Close Price]])-1</f>
        <v>4.1475983690271168E-3</v>
      </c>
      <c r="AE157" s="1">
        <f>(Table2[[#This Row],[Close Price]]/Table2[[#This Row],[Current Week Low]])-1</f>
        <v>1.6580146621755665E-2</v>
      </c>
      <c r="AF157" s="1">
        <f>(Table2[[#This Row],[Current Week High]]/Table2[[#This Row],[Close Price]])-1</f>
        <v>3.7842936998604415E-2</v>
      </c>
      <c r="AG157" s="1">
        <f>(Table2[[#This Row],[Close Price]]/Table2[[#This Row],[Current Month Low]])-1</f>
        <v>1.6580146621755665E-2</v>
      </c>
      <c r="AH157" s="1">
        <f>(Table2[[#This Row],[Current Month High]]/Table2[[#This Row],[Close Price]])-1</f>
        <v>7.6816328439894832E-2</v>
      </c>
      <c r="AI157">
        <v>14.3154513631721</v>
      </c>
      <c r="AJ157">
        <v>68.727966324651405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-0.14000000000000001</v>
      </c>
      <c r="AM157" t="s">
        <v>3107</v>
      </c>
      <c r="AN157">
        <v>-2.59</v>
      </c>
      <c r="AO157" t="s">
        <v>3107</v>
      </c>
      <c r="AP157">
        <v>0.15241669519845699</v>
      </c>
      <c r="AQ157">
        <f>(Table2[[#This Row],[Sharpe Ratio]]-AVERAGE(Table2[Sharpe Ratio]))/_xlfn.STDEV.P(Table2[Sharpe Ratio])</f>
        <v>1.0113987221230374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1.4422741807810495</v>
      </c>
      <c r="AS157">
        <f>_xlfn.RANK.AVG(Table2[[#This Row],[1Y Return vs Nifty Z-Score]],Table2[1Y Return vs Nifty Z-Score])</f>
        <v>390</v>
      </c>
      <c r="AT157">
        <f>_xlfn.RANK.AVG(Table2[[#This Row],[6M Return vs Nifty Z-Score]],Table2[6M Return vs Nifty Z-Score])</f>
        <v>102</v>
      </c>
      <c r="AU157">
        <f>_xlfn.RANK.AVG(Table2[[#This Row],[Sharpe Ratio Z-Score]],Table2[Sharpe Ratio Z-Score])</f>
        <v>112</v>
      </c>
      <c r="AV157">
        <f>(Table2[[#This Row],[Rank 1Y]]+Table2[[#This Row],[Rank 6M]]+Table2[[#This Row],[Rank Sharpe]])/3</f>
        <v>201.33333333333334</v>
      </c>
    </row>
    <row r="158" spans="1:48" x14ac:dyDescent="0.3">
      <c r="A158" t="s">
        <v>909</v>
      </c>
      <c r="B158" t="s">
        <v>910</v>
      </c>
      <c r="C158" t="s">
        <v>3074</v>
      </c>
      <c r="D158" t="s">
        <v>258</v>
      </c>
      <c r="E158">
        <v>15904.574119700001</v>
      </c>
      <c r="F158">
        <v>913.85</v>
      </c>
      <c r="G158">
        <v>51.536352746084901</v>
      </c>
      <c r="H158">
        <f>(Table2[[#This Row],[1Y Return vs Nifty]]-AVERAGE(Table2[1Y Return vs Nifty]))/_xlfn.STDEV.P(Table2[1Y Return vs Nifty])</f>
        <v>0.29580591072796447</v>
      </c>
      <c r="I158">
        <v>-2.6072510727081899</v>
      </c>
      <c r="J158">
        <f>(Table2[[#This Row],[1M Return vs Nifty]]-AVERAGE(Table2[1M Return vs Nifty]))/_xlfn.STDEV.P(Table2[1M Return vs Nifty])</f>
        <v>-0.19583426264017509</v>
      </c>
      <c r="K158">
        <v>7.9644618149429398</v>
      </c>
      <c r="L158">
        <f>(Table2[[#This Row],[6M Return vs Nifty]]-AVERAGE(Table2[6M Return vs Nifty]))/_xlfn.STDEV.P(Table2[6M Return vs Nifty])</f>
        <v>4.0073733093219148E-2</v>
      </c>
      <c r="M158">
        <v>-1.6012614028673799</v>
      </c>
      <c r="N158">
        <f>(Table2[[#This Row],[1W Return vs Nifty]]-AVERAGE(Table2[1W Return vs Nifty]))/_xlfn.STDEV.P(Table2[1W Return vs Nifty])</f>
        <v>-0.38854921141519949</v>
      </c>
      <c r="O158">
        <v>944.2</v>
      </c>
      <c r="P158">
        <v>942.80400399285702</v>
      </c>
      <c r="Q158">
        <v>815.74903452489605</v>
      </c>
      <c r="R158">
        <v>26.5276282673453</v>
      </c>
      <c r="S158" s="1">
        <f>(Table2[[#This Row],[Close Price]]-Table2[[#This Row],[20D EMA]])/Table2[[#This Row],[20D EMA]]</f>
        <v>-3.2143613641177737E-2</v>
      </c>
      <c r="T158" s="1">
        <f>(Table2[[#This Row],[Close Price]]-Table2[[#This Row],[50D EMA]])/Table2[[#This Row],[50D EMA]]</f>
        <v>-3.0710522940329346E-2</v>
      </c>
      <c r="U158" s="1">
        <f>(Table2[[#This Row],[Close Price]]-Table2[[#This Row],[200D EMA]])/Table2[[#This Row],[200D EMA]]</f>
        <v>0.12025875768549256</v>
      </c>
      <c r="V158">
        <v>0.69828938482365299</v>
      </c>
      <c r="W158">
        <v>902.2</v>
      </c>
      <c r="X158">
        <v>922</v>
      </c>
      <c r="Y158">
        <v>902.2</v>
      </c>
      <c r="Z158">
        <v>939</v>
      </c>
      <c r="AA158">
        <v>901.05</v>
      </c>
      <c r="AB158">
        <v>980</v>
      </c>
      <c r="AC158" s="1">
        <f>(Table2[[#This Row],[Close Price]]/Table2[[#This Row],[Day Low]])-1</f>
        <v>1.2912879627577034E-2</v>
      </c>
      <c r="AD158" s="1">
        <f>(Table2[[#This Row],[Day High]]/Table2[[#This Row],[Close Price]])-1</f>
        <v>8.9183126333642893E-3</v>
      </c>
      <c r="AE158" s="1">
        <f>(Table2[[#This Row],[Close Price]]/Table2[[#This Row],[Current Week Low]])-1</f>
        <v>1.2912879627577034E-2</v>
      </c>
      <c r="AF158" s="1">
        <f>(Table2[[#This Row],[Current Week High]]/Table2[[#This Row],[Close Price]])-1</f>
        <v>2.7520927942222384E-2</v>
      </c>
      <c r="AG158" s="1">
        <f>(Table2[[#This Row],[Close Price]]/Table2[[#This Row],[Current Month Low]])-1</f>
        <v>1.4205648965096351E-2</v>
      </c>
      <c r="AH158" s="1">
        <f>(Table2[[#This Row],[Current Month High]]/Table2[[#This Row],[Close Price]])-1</f>
        <v>7.2386058981233292E-2</v>
      </c>
      <c r="AI158">
        <v>15.9927778081742</v>
      </c>
      <c r="AJ158">
        <v>77.439711079181393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</v>
      </c>
      <c r="AM158" t="s">
        <v>3109</v>
      </c>
      <c r="AN158">
        <v>-6.72</v>
      </c>
      <c r="AO158" t="s">
        <v>3107</v>
      </c>
      <c r="AP158">
        <v>0.16095531150567299</v>
      </c>
      <c r="AQ158">
        <f>(Table2[[#This Row],[Sharpe Ratio]]-AVERAGE(Table2[Sharpe Ratio]))/_xlfn.STDEV.P(Table2[Sharpe Ratio])</f>
        <v>1.1086530792062075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0.8601492489720165</v>
      </c>
      <c r="AS158">
        <f>_xlfn.RANK.AVG(Table2[[#This Row],[1Y Return vs Nifty Z-Score]],Table2[1Y Return vs Nifty Z-Score])</f>
        <v>211</v>
      </c>
      <c r="AT158">
        <f>_xlfn.RANK.AVG(Table2[[#This Row],[6M Return vs Nifty Z-Score]],Table2[6M Return vs Nifty Z-Score])</f>
        <v>295</v>
      </c>
      <c r="AU158">
        <f>_xlfn.RANK.AVG(Table2[[#This Row],[Sharpe Ratio Z-Score]],Table2[Sharpe Ratio Z-Score])</f>
        <v>98</v>
      </c>
      <c r="AV158">
        <f>(Table2[[#This Row],[Rank 1Y]]+Table2[[#This Row],[Rank 6M]]+Table2[[#This Row],[Rank Sharpe]])/3</f>
        <v>201.33333333333334</v>
      </c>
    </row>
    <row r="159" spans="1:48" x14ac:dyDescent="0.3">
      <c r="A159" t="s">
        <v>1474</v>
      </c>
      <c r="B159" t="s">
        <v>1475</v>
      </c>
      <c r="C159" t="s">
        <v>3077</v>
      </c>
      <c r="D159" t="s">
        <v>166</v>
      </c>
      <c r="E159">
        <v>6702.2362087499996</v>
      </c>
      <c r="F159">
        <v>968.15</v>
      </c>
      <c r="G159">
        <v>63.905343622555002</v>
      </c>
      <c r="H159">
        <f>(Table2[[#This Row],[1Y Return vs Nifty]]-AVERAGE(Table2[1Y Return vs Nifty]))/_xlfn.STDEV.P(Table2[1Y Return vs Nifty])</f>
        <v>0.48619511594322823</v>
      </c>
      <c r="I159">
        <v>8.8855119094724504</v>
      </c>
      <c r="J159">
        <f>(Table2[[#This Row],[1M Return vs Nifty]]-AVERAGE(Table2[1M Return vs Nifty]))/_xlfn.STDEV.P(Table2[1M Return vs Nifty])</f>
        <v>0.89993637706942342</v>
      </c>
      <c r="K159">
        <v>71.657649681403797</v>
      </c>
      <c r="L159">
        <f>(Table2[[#This Row],[6M Return vs Nifty]]-AVERAGE(Table2[6M Return vs Nifty]))/_xlfn.STDEV.P(Table2[6M Return vs Nifty])</f>
        <v>2.2032774597397795</v>
      </c>
      <c r="M159">
        <v>3.89446040966219</v>
      </c>
      <c r="N159">
        <f>(Table2[[#This Row],[1W Return vs Nifty]]-AVERAGE(Table2[1W Return vs Nifty]))/_xlfn.STDEV.P(Table2[1W Return vs Nifty])</f>
        <v>0.61589529752653349</v>
      </c>
      <c r="O159">
        <v>940.65</v>
      </c>
      <c r="P159">
        <v>890.74396779404196</v>
      </c>
      <c r="Q159">
        <v>710.81195682390205</v>
      </c>
      <c r="R159">
        <v>57.5844643913615</v>
      </c>
      <c r="S159" s="1">
        <f>(Table2[[#This Row],[Close Price]]-Table2[[#This Row],[20D EMA]])/Table2[[#This Row],[20D EMA]]</f>
        <v>2.9235103385956519E-2</v>
      </c>
      <c r="T159" s="1">
        <f>(Table2[[#This Row],[Close Price]]-Table2[[#This Row],[50D EMA]])/Table2[[#This Row],[50D EMA]]</f>
        <v>8.6900428186627757E-2</v>
      </c>
      <c r="U159" s="1">
        <f>(Table2[[#This Row],[Close Price]]-Table2[[#This Row],[200D EMA]])/Table2[[#This Row],[200D EMA]]</f>
        <v>0.36203392571778498</v>
      </c>
      <c r="V159">
        <v>0.99928154891670795</v>
      </c>
      <c r="W159">
        <v>961.55</v>
      </c>
      <c r="X159">
        <v>995.65</v>
      </c>
      <c r="Y159">
        <v>946.15</v>
      </c>
      <c r="Z159">
        <v>1002.3</v>
      </c>
      <c r="AA159">
        <v>873.75</v>
      </c>
      <c r="AB159">
        <v>1010</v>
      </c>
      <c r="AC159" s="1">
        <f>(Table2[[#This Row],[Close Price]]/Table2[[#This Row],[Day Low]])-1</f>
        <v>6.8639176329883256E-3</v>
      </c>
      <c r="AD159" s="1">
        <f>(Table2[[#This Row],[Day High]]/Table2[[#This Row],[Close Price]])-1</f>
        <v>2.8404689355988166E-2</v>
      </c>
      <c r="AE159" s="1">
        <f>(Table2[[#This Row],[Close Price]]/Table2[[#This Row],[Current Week Low]])-1</f>
        <v>2.3252127041166748E-2</v>
      </c>
      <c r="AF159" s="1">
        <f>(Table2[[#This Row],[Current Week High]]/Table2[[#This Row],[Close Price]])-1</f>
        <v>3.5273459691163467E-2</v>
      </c>
      <c r="AG159" s="1">
        <f>(Table2[[#This Row],[Close Price]]/Table2[[#This Row],[Current Month Low]])-1</f>
        <v>0.10804005722460652</v>
      </c>
      <c r="AH159" s="1">
        <f>(Table2[[#This Row],[Current Month High]]/Table2[[#This Row],[Close Price]])-1</f>
        <v>4.3226772710840189E-2</v>
      </c>
      <c r="AI159">
        <v>4.32267727108401</v>
      </c>
      <c r="AJ159">
        <v>121.493937314115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0.21</v>
      </c>
      <c r="AM159" t="s">
        <v>3108</v>
      </c>
      <c r="AN159">
        <v>6.27</v>
      </c>
      <c r="AO159" t="s">
        <v>3108</v>
      </c>
      <c r="AP159">
        <v>3.9115286461866003E-2</v>
      </c>
      <c r="AQ159">
        <f>(Table2[[#This Row],[Sharpe Ratio]]-AVERAGE(Table2[Sharpe Ratio]))/_xlfn.STDEV.P(Table2[Sharpe Ratio])</f>
        <v>-0.27909791888218155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3.9262063313967834</v>
      </c>
      <c r="AS159">
        <f>_xlfn.RANK.AVG(Table2[[#This Row],[1Y Return vs Nifty Z-Score]],Table2[1Y Return vs Nifty Z-Score])</f>
        <v>165</v>
      </c>
      <c r="AT159">
        <f>_xlfn.RANK.AVG(Table2[[#This Row],[6M Return vs Nifty Z-Score]],Table2[6M Return vs Nifty Z-Score])</f>
        <v>25</v>
      </c>
      <c r="AU159">
        <f>_xlfn.RANK.AVG(Table2[[#This Row],[Sharpe Ratio Z-Score]],Table2[Sharpe Ratio Z-Score])</f>
        <v>416</v>
      </c>
      <c r="AV159">
        <f>(Table2[[#This Row],[Rank 1Y]]+Table2[[#This Row],[Rank 6M]]+Table2[[#This Row],[Rank Sharpe]])/3</f>
        <v>202</v>
      </c>
    </row>
    <row r="160" spans="1:48" x14ac:dyDescent="0.3">
      <c r="A160" t="s">
        <v>684</v>
      </c>
      <c r="B160" t="s">
        <v>685</v>
      </c>
      <c r="C160" t="s">
        <v>3067</v>
      </c>
      <c r="D160" t="s">
        <v>51</v>
      </c>
      <c r="E160">
        <v>25203.203468780001</v>
      </c>
      <c r="F160">
        <v>990.05</v>
      </c>
      <c r="G160">
        <v>70.086885771396695</v>
      </c>
      <c r="H160">
        <f>(Table2[[#This Row],[1Y Return vs Nifty]]-AVERAGE(Table2[1Y Return vs Nifty]))/_xlfn.STDEV.P(Table2[1Y Return vs Nifty])</f>
        <v>0.58134426016011609</v>
      </c>
      <c r="I160">
        <v>19.6178748905552</v>
      </c>
      <c r="J160">
        <f>(Table2[[#This Row],[1M Return vs Nifty]]-AVERAGE(Table2[1M Return vs Nifty]))/_xlfn.STDEV.P(Table2[1M Return vs Nifty])</f>
        <v>1.9232071316834958</v>
      </c>
      <c r="K160">
        <v>40.570011790762202</v>
      </c>
      <c r="L160">
        <f>(Table2[[#This Row],[6M Return vs Nifty]]-AVERAGE(Table2[6M Return vs Nifty]))/_xlfn.STDEV.P(Table2[6M Return vs Nifty])</f>
        <v>1.1474519250111872</v>
      </c>
      <c r="M160">
        <v>2.1298324129885402</v>
      </c>
      <c r="N160">
        <f>(Table2[[#This Row],[1W Return vs Nifty]]-AVERAGE(Table2[1W Return vs Nifty]))/_xlfn.STDEV.P(Table2[1W Return vs Nifty])</f>
        <v>0.29337698927761841</v>
      </c>
      <c r="O160">
        <v>947.78</v>
      </c>
      <c r="P160">
        <v>857.68398950450501</v>
      </c>
      <c r="Q160">
        <v>708.52142735833002</v>
      </c>
      <c r="R160">
        <v>57.474023705110298</v>
      </c>
      <c r="S160" s="1">
        <f>(Table2[[#This Row],[Close Price]]-Table2[[#This Row],[20D EMA]])/Table2[[#This Row],[20D EMA]]</f>
        <v>4.4598957563991626E-2</v>
      </c>
      <c r="T160" s="1">
        <f>(Table2[[#This Row],[Close Price]]-Table2[[#This Row],[50D EMA]])/Table2[[#This Row],[50D EMA]]</f>
        <v>0.15432958072583874</v>
      </c>
      <c r="U160" s="1">
        <f>(Table2[[#This Row],[Close Price]]-Table2[[#This Row],[200D EMA]])/Table2[[#This Row],[200D EMA]]</f>
        <v>0.39734658934921491</v>
      </c>
      <c r="V160">
        <v>2.0361486242880402</v>
      </c>
      <c r="W160">
        <v>976.05</v>
      </c>
      <c r="X160">
        <v>1020.35</v>
      </c>
      <c r="Y160">
        <v>915.75</v>
      </c>
      <c r="Z160">
        <v>1033</v>
      </c>
      <c r="AA160">
        <v>915.75</v>
      </c>
      <c r="AB160">
        <v>1033</v>
      </c>
      <c r="AC160" s="1">
        <f>(Table2[[#This Row],[Close Price]]/Table2[[#This Row],[Day Low]])-1</f>
        <v>1.4343527483223095E-2</v>
      </c>
      <c r="AD160" s="1">
        <f>(Table2[[#This Row],[Day High]]/Table2[[#This Row],[Close Price]])-1</f>
        <v>3.0604514923488813E-2</v>
      </c>
      <c r="AE160" s="1">
        <f>(Table2[[#This Row],[Close Price]]/Table2[[#This Row],[Current Week Low]])-1</f>
        <v>8.1135681135681148E-2</v>
      </c>
      <c r="AF160" s="1">
        <f>(Table2[[#This Row],[Current Week High]]/Table2[[#This Row],[Close Price]])-1</f>
        <v>4.3381647391545819E-2</v>
      </c>
      <c r="AG160" s="1">
        <f>(Table2[[#This Row],[Close Price]]/Table2[[#This Row],[Current Month Low]])-1</f>
        <v>8.1135681135681148E-2</v>
      </c>
      <c r="AH160" s="1">
        <f>(Table2[[#This Row],[Current Month High]]/Table2[[#This Row],[Close Price]])-1</f>
        <v>4.3381647391545819E-2</v>
      </c>
      <c r="AI160">
        <v>8.1460532296348802</v>
      </c>
      <c r="AJ160">
        <v>99.225274172451904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0.35</v>
      </c>
      <c r="AM160" t="s">
        <v>3108</v>
      </c>
      <c r="AN160">
        <v>10.4</v>
      </c>
      <c r="AO160" t="s">
        <v>3108</v>
      </c>
      <c r="AP160">
        <v>5.5822833383103003E-2</v>
      </c>
      <c r="AQ160">
        <f>(Table2[[#This Row],[Sharpe Ratio]]-AVERAGE(Table2[Sharpe Ratio]))/_xlfn.STDEV.P(Table2[Sharpe Ratio])</f>
        <v>-8.8799903864383814E-2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3.8565804022680332</v>
      </c>
      <c r="AS160">
        <f>_xlfn.RANK.AVG(Table2[[#This Row],[1Y Return vs Nifty Z-Score]],Table2[1Y Return vs Nifty Z-Score])</f>
        <v>146</v>
      </c>
      <c r="AT160">
        <f>_xlfn.RANK.AVG(Table2[[#This Row],[6M Return vs Nifty Z-Score]],Table2[6M Return vs Nifty Z-Score])</f>
        <v>88</v>
      </c>
      <c r="AU160">
        <f>_xlfn.RANK.AVG(Table2[[#This Row],[Sharpe Ratio Z-Score]],Table2[Sharpe Ratio Z-Score])</f>
        <v>372</v>
      </c>
      <c r="AV160">
        <f>(Table2[[#This Row],[Rank 1Y]]+Table2[[#This Row],[Rank 6M]]+Table2[[#This Row],[Rank Sharpe]])/3</f>
        <v>202</v>
      </c>
    </row>
    <row r="161" spans="1:48" x14ac:dyDescent="0.3">
      <c r="A161" t="s">
        <v>1290</v>
      </c>
      <c r="B161" t="s">
        <v>1291</v>
      </c>
      <c r="C161" t="s">
        <v>3066</v>
      </c>
      <c r="D161" t="s">
        <v>46</v>
      </c>
      <c r="E161">
        <v>8494.3575457999996</v>
      </c>
      <c r="F161">
        <v>1268.05</v>
      </c>
      <c r="G161">
        <v>48.952483393629699</v>
      </c>
      <c r="H161">
        <f>(Table2[[#This Row],[1Y Return vs Nifty]]-AVERAGE(Table2[1Y Return vs Nifty]))/_xlfn.STDEV.P(Table2[1Y Return vs Nifty])</f>
        <v>0.25603380342292492</v>
      </c>
      <c r="I161">
        <v>-8.4525254563444108</v>
      </c>
      <c r="J161">
        <f>(Table2[[#This Row],[1M Return vs Nifty]]-AVERAGE(Table2[1M Return vs Nifty]))/_xlfn.STDEV.P(Table2[1M Return vs Nifty])</f>
        <v>-0.75314846641921185</v>
      </c>
      <c r="K161">
        <v>16.275970828936</v>
      </c>
      <c r="L161">
        <f>(Table2[[#This Row],[6M Return vs Nifty]]-AVERAGE(Table2[6M Return vs Nifty]))/_xlfn.STDEV.P(Table2[6M Return vs Nifty])</f>
        <v>0.32235646811383173</v>
      </c>
      <c r="M161">
        <v>1.9055984972240001</v>
      </c>
      <c r="N161">
        <f>(Table2[[#This Row],[1W Return vs Nifty]]-AVERAGE(Table2[1W Return vs Nifty]))/_xlfn.STDEV.P(Table2[1W Return vs Nifty])</f>
        <v>0.25239410602928924</v>
      </c>
      <c r="O161">
        <v>1338.16</v>
      </c>
      <c r="P161">
        <v>1308.7387505633999</v>
      </c>
      <c r="Q161">
        <v>1085.55248357087</v>
      </c>
      <c r="R161">
        <v>31.026865319871</v>
      </c>
      <c r="S161" s="1">
        <f>(Table2[[#This Row],[Close Price]]-Table2[[#This Row],[20D EMA]])/Table2[[#This Row],[20D EMA]]</f>
        <v>-5.2392837926705418E-2</v>
      </c>
      <c r="T161" s="1">
        <f>(Table2[[#This Row],[Close Price]]-Table2[[#This Row],[50D EMA]])/Table2[[#This Row],[50D EMA]]</f>
        <v>-3.1090047991536741E-2</v>
      </c>
      <c r="U161" s="1">
        <f>(Table2[[#This Row],[Close Price]]-Table2[[#This Row],[200D EMA]])/Table2[[#This Row],[200D EMA]]</f>
        <v>0.16811487163551378</v>
      </c>
      <c r="V161">
        <v>0.47264854940515999</v>
      </c>
      <c r="W161">
        <v>1196</v>
      </c>
      <c r="X161">
        <v>1277.05</v>
      </c>
      <c r="Y161">
        <v>1196</v>
      </c>
      <c r="Z161">
        <v>1372.5</v>
      </c>
      <c r="AA161">
        <v>1196</v>
      </c>
      <c r="AB161">
        <v>1429</v>
      </c>
      <c r="AC161" s="1">
        <f>(Table2[[#This Row],[Close Price]]/Table2[[#This Row],[Day Low]])-1</f>
        <v>6.02424749163879E-2</v>
      </c>
      <c r="AD161" s="1">
        <f>(Table2[[#This Row],[Day High]]/Table2[[#This Row],[Close Price]])-1</f>
        <v>7.0975119277632004E-3</v>
      </c>
      <c r="AE161" s="1">
        <f>(Table2[[#This Row],[Close Price]]/Table2[[#This Row],[Current Week Low]])-1</f>
        <v>6.02424749163879E-2</v>
      </c>
      <c r="AF161" s="1">
        <f>(Table2[[#This Row],[Current Week High]]/Table2[[#This Row],[Close Price]])-1</f>
        <v>8.237056898387296E-2</v>
      </c>
      <c r="AG161" s="1">
        <f>(Table2[[#This Row],[Close Price]]/Table2[[#This Row],[Current Month Low]])-1</f>
        <v>6.02424749163879E-2</v>
      </c>
      <c r="AH161" s="1">
        <f>(Table2[[#This Row],[Current Month High]]/Table2[[#This Row],[Close Price]])-1</f>
        <v>0.12692717164149681</v>
      </c>
      <c r="AI161">
        <v>21.639525255313199</v>
      </c>
      <c r="AJ161">
        <v>95.084615384615304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</v>
      </c>
      <c r="AM161" t="s">
        <v>3109</v>
      </c>
      <c r="AN161">
        <v>-8.84</v>
      </c>
      <c r="AO161" t="s">
        <v>3107</v>
      </c>
      <c r="AP161">
        <v>0.13852320214483799</v>
      </c>
      <c r="AQ161">
        <f>(Table2[[#This Row],[Sharpe Ratio]]-AVERAGE(Table2[Sharpe Ratio]))/_xlfn.STDEV.P(Table2[Sharpe Ratio])</f>
        <v>0.85315262158947625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0.93078853273631024</v>
      </c>
      <c r="AS161">
        <f>_xlfn.RANK.AVG(Table2[[#This Row],[1Y Return vs Nifty Z-Score]],Table2[1Y Return vs Nifty Z-Score])</f>
        <v>229</v>
      </c>
      <c r="AT161">
        <f>_xlfn.RANK.AVG(Table2[[#This Row],[6M Return vs Nifty Z-Score]],Table2[6M Return vs Nifty Z-Score])</f>
        <v>236</v>
      </c>
      <c r="AU161">
        <f>_xlfn.RANK.AVG(Table2[[#This Row],[Sharpe Ratio Z-Score]],Table2[Sharpe Ratio Z-Score])</f>
        <v>141</v>
      </c>
      <c r="AV161">
        <f>(Table2[[#This Row],[Rank 1Y]]+Table2[[#This Row],[Rank 6M]]+Table2[[#This Row],[Rank Sharpe]])/3</f>
        <v>202</v>
      </c>
    </row>
    <row r="162" spans="1:48" x14ac:dyDescent="0.3">
      <c r="A162" t="s">
        <v>213</v>
      </c>
      <c r="B162" t="s">
        <v>214</v>
      </c>
      <c r="C162" t="s">
        <v>3067</v>
      </c>
      <c r="D162" t="s">
        <v>51</v>
      </c>
      <c r="E162">
        <v>117779.6885295</v>
      </c>
      <c r="F162">
        <v>1170.5</v>
      </c>
      <c r="G162">
        <v>58.960698203112699</v>
      </c>
      <c r="H162">
        <f>(Table2[[#This Row],[1Y Return vs Nifty]]-AVERAGE(Table2[1Y Return vs Nifty]))/_xlfn.STDEV.P(Table2[1Y Return vs Nifty])</f>
        <v>0.41008485594863309</v>
      </c>
      <c r="I162">
        <v>1.76565565183713</v>
      </c>
      <c r="J162">
        <f>(Table2[[#This Row],[1M Return vs Nifty]]-AVERAGE(Table2[1M Return vs Nifty]))/_xlfn.STDEV.P(Table2[1M Return vs Nifty])</f>
        <v>0.22109792384752111</v>
      </c>
      <c r="K162">
        <v>24.333256282781999</v>
      </c>
      <c r="L162">
        <f>(Table2[[#This Row],[6M Return vs Nifty]]-AVERAGE(Table2[6M Return vs Nifty]))/_xlfn.STDEV.P(Table2[6M Return vs Nifty])</f>
        <v>0.59600504034352741</v>
      </c>
      <c r="M162">
        <v>-5.1314389963869003</v>
      </c>
      <c r="N162">
        <f>(Table2[[#This Row],[1W Return vs Nifty]]-AVERAGE(Table2[1W Return vs Nifty]))/_xlfn.STDEV.P(Table2[1W Return vs Nifty])</f>
        <v>-1.0337542673399156</v>
      </c>
      <c r="O162">
        <v>1212.78</v>
      </c>
      <c r="P162">
        <v>1155.7298718694001</v>
      </c>
      <c r="Q162">
        <v>945.29101410204703</v>
      </c>
      <c r="R162">
        <v>34.568063706619</v>
      </c>
      <c r="S162" s="1">
        <f>(Table2[[#This Row],[Close Price]]-Table2[[#This Row],[20D EMA]])/Table2[[#This Row],[20D EMA]]</f>
        <v>-3.4862052474480099E-2</v>
      </c>
      <c r="T162" s="1">
        <f>(Table2[[#This Row],[Close Price]]-Table2[[#This Row],[50D EMA]])/Table2[[#This Row],[50D EMA]]</f>
        <v>1.2779913793098679E-2</v>
      </c>
      <c r="U162" s="1">
        <f>(Table2[[#This Row],[Close Price]]-Table2[[#This Row],[200D EMA]])/Table2[[#This Row],[200D EMA]]</f>
        <v>0.23824301991475502</v>
      </c>
      <c r="V162">
        <v>1.3284827292254999</v>
      </c>
      <c r="W162">
        <v>1157.2</v>
      </c>
      <c r="X162">
        <v>1189.4000000000001</v>
      </c>
      <c r="Y162">
        <v>1157.2</v>
      </c>
      <c r="Z162">
        <v>1298</v>
      </c>
      <c r="AA162">
        <v>1157.2</v>
      </c>
      <c r="AB162">
        <v>1324.3</v>
      </c>
      <c r="AC162" s="1">
        <f>(Table2[[#This Row],[Close Price]]/Table2[[#This Row],[Day Low]])-1</f>
        <v>1.1493259592118887E-2</v>
      </c>
      <c r="AD162" s="1">
        <f>(Table2[[#This Row],[Day High]]/Table2[[#This Row],[Close Price]])-1</f>
        <v>1.6146945749679675E-2</v>
      </c>
      <c r="AE162" s="1">
        <f>(Table2[[#This Row],[Close Price]]/Table2[[#This Row],[Current Week Low]])-1</f>
        <v>1.1493259592118887E-2</v>
      </c>
      <c r="AF162" s="1">
        <f>(Table2[[#This Row],[Current Week High]]/Table2[[#This Row],[Close Price]])-1</f>
        <v>0.10892780862879103</v>
      </c>
      <c r="AG162" s="1">
        <f>(Table2[[#This Row],[Close Price]]/Table2[[#This Row],[Current Month Low]])-1</f>
        <v>1.1493259592118887E-2</v>
      </c>
      <c r="AH162" s="1">
        <f>(Table2[[#This Row],[Current Month High]]/Table2[[#This Row],[Close Price]])-1</f>
        <v>0.13139683895771026</v>
      </c>
      <c r="AI162">
        <v>13.139683895771</v>
      </c>
      <c r="AJ162">
        <v>106.164685160722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-0.04</v>
      </c>
      <c r="AM162" t="s">
        <v>3107</v>
      </c>
      <c r="AN162">
        <v>-5.29</v>
      </c>
      <c r="AO162" t="s">
        <v>3107</v>
      </c>
      <c r="AP162">
        <v>9.0792622690879995E-2</v>
      </c>
      <c r="AQ162">
        <f>(Table2[[#This Row],[Sharpe Ratio]]-AVERAGE(Table2[Sharpe Ratio]))/_xlfn.STDEV.P(Table2[Sharpe Ratio])</f>
        <v>0.30950401963989732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0.50293757243966342</v>
      </c>
      <c r="AS162">
        <f>_xlfn.RANK.AVG(Table2[[#This Row],[1Y Return vs Nifty Z-Score]],Table2[1Y Return vs Nifty Z-Score])</f>
        <v>185</v>
      </c>
      <c r="AT162">
        <f>_xlfn.RANK.AVG(Table2[[#This Row],[6M Return vs Nifty Z-Score]],Table2[6M Return vs Nifty Z-Score])</f>
        <v>170</v>
      </c>
      <c r="AU162">
        <f>_xlfn.RANK.AVG(Table2[[#This Row],[Sharpe Ratio Z-Score]],Table2[Sharpe Ratio Z-Score])</f>
        <v>255</v>
      </c>
      <c r="AV162">
        <f>(Table2[[#This Row],[Rank 1Y]]+Table2[[#This Row],[Rank 6M]]+Table2[[#This Row],[Rank Sharpe]])/3</f>
        <v>203.33333333333334</v>
      </c>
    </row>
    <row r="163" spans="1:48" x14ac:dyDescent="0.3">
      <c r="A163" t="s">
        <v>280</v>
      </c>
      <c r="B163" t="s">
        <v>281</v>
      </c>
      <c r="C163" t="s">
        <v>3067</v>
      </c>
      <c r="D163" t="s">
        <v>51</v>
      </c>
      <c r="E163">
        <v>94575.494109255</v>
      </c>
      <c r="F163">
        <v>2073.9499999999998</v>
      </c>
      <c r="G163">
        <v>67.446376156482998</v>
      </c>
      <c r="H163">
        <f>(Table2[[#This Row],[1Y Return vs Nifty]]-AVERAGE(Table2[1Y Return vs Nifty]))/_xlfn.STDEV.P(Table2[1Y Return vs Nifty])</f>
        <v>0.54070031984457845</v>
      </c>
      <c r="I163">
        <v>16.9116954558659</v>
      </c>
      <c r="J163">
        <f>(Table2[[#This Row],[1M Return vs Nifty]]-AVERAGE(Table2[1M Return vs Nifty]))/_xlfn.STDEV.P(Table2[1M Return vs Nifty])</f>
        <v>1.6651880656924727</v>
      </c>
      <c r="K163">
        <v>18.128851211745701</v>
      </c>
      <c r="L163">
        <f>(Table2[[#This Row],[6M Return vs Nifty]]-AVERAGE(Table2[6M Return vs Nifty]))/_xlfn.STDEV.P(Table2[6M Return vs Nifty])</f>
        <v>0.38528561145531048</v>
      </c>
      <c r="M163">
        <v>5.1729122210674303</v>
      </c>
      <c r="N163">
        <f>(Table2[[#This Row],[1W Return vs Nifty]]-AVERAGE(Table2[1W Return vs Nifty]))/_xlfn.STDEV.P(Table2[1W Return vs Nifty])</f>
        <v>0.84955594224565634</v>
      </c>
      <c r="O163">
        <v>1949.11</v>
      </c>
      <c r="P163">
        <v>1821.81248392925</v>
      </c>
      <c r="Q163">
        <v>1551.8892532969301</v>
      </c>
      <c r="R163">
        <v>71.241778527606002</v>
      </c>
      <c r="S163" s="1">
        <f>(Table2[[#This Row],[Close Price]]-Table2[[#This Row],[20D EMA]])/Table2[[#This Row],[20D EMA]]</f>
        <v>6.4049745781407888E-2</v>
      </c>
      <c r="T163" s="1">
        <f>(Table2[[#This Row],[Close Price]]-Table2[[#This Row],[50D EMA]])/Table2[[#This Row],[50D EMA]]</f>
        <v>0.13839926902188335</v>
      </c>
      <c r="U163" s="1">
        <f>(Table2[[#This Row],[Close Price]]-Table2[[#This Row],[200D EMA]])/Table2[[#This Row],[200D EMA]]</f>
        <v>0.33640335197500171</v>
      </c>
      <c r="V163">
        <v>1.62895375361817</v>
      </c>
      <c r="W163">
        <v>2068.35</v>
      </c>
      <c r="X163">
        <v>2100.1999999999998</v>
      </c>
      <c r="Y163">
        <v>2068.35</v>
      </c>
      <c r="Z163">
        <v>2131.5500000000002</v>
      </c>
      <c r="AA163">
        <v>1900.05</v>
      </c>
      <c r="AB163">
        <v>2131.5500000000002</v>
      </c>
      <c r="AC163" s="1">
        <f>(Table2[[#This Row],[Close Price]]/Table2[[#This Row],[Day Low]])-1</f>
        <v>2.7074721396280754E-3</v>
      </c>
      <c r="AD163" s="1">
        <f>(Table2[[#This Row],[Day High]]/Table2[[#This Row],[Close Price]])-1</f>
        <v>1.2657007160249867E-2</v>
      </c>
      <c r="AE163" s="1">
        <f>(Table2[[#This Row],[Close Price]]/Table2[[#This Row],[Current Week Low]])-1</f>
        <v>2.7074721396280754E-3</v>
      </c>
      <c r="AF163" s="1">
        <f>(Table2[[#This Row],[Current Week High]]/Table2[[#This Row],[Close Price]])-1</f>
        <v>2.7773089997348288E-2</v>
      </c>
      <c r="AG163" s="1">
        <f>(Table2[[#This Row],[Close Price]]/Table2[[#This Row],[Current Month Low]])-1</f>
        <v>9.1523907265598226E-2</v>
      </c>
      <c r="AH163" s="1">
        <f>(Table2[[#This Row],[Current Month High]]/Table2[[#This Row],[Close Price]])-1</f>
        <v>2.7773089997348288E-2</v>
      </c>
      <c r="AI163">
        <v>2.7773089997348199</v>
      </c>
      <c r="AJ163">
        <v>94.901794944084202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0.11</v>
      </c>
      <c r="AM163" t="s">
        <v>3108</v>
      </c>
      <c r="AN163">
        <v>11.43</v>
      </c>
      <c r="AO163" t="s">
        <v>3108</v>
      </c>
      <c r="AP163">
        <v>9.5964110583817999E-2</v>
      </c>
      <c r="AQ163">
        <f>(Table2[[#This Row],[Sharpe Ratio]]-AVERAGE(Table2[Sharpe Ratio]))/_xlfn.STDEV.P(Table2[Sharpe Ratio])</f>
        <v>0.36840697441560727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3.8091369136536248</v>
      </c>
      <c r="AS163">
        <f>_xlfn.RANK.AVG(Table2[[#This Row],[1Y Return vs Nifty Z-Score]],Table2[1Y Return vs Nifty Z-Score])</f>
        <v>152</v>
      </c>
      <c r="AT163">
        <f>_xlfn.RANK.AVG(Table2[[#This Row],[6M Return vs Nifty Z-Score]],Table2[6M Return vs Nifty Z-Score])</f>
        <v>219</v>
      </c>
      <c r="AU163">
        <f>_xlfn.RANK.AVG(Table2[[#This Row],[Sharpe Ratio Z-Score]],Table2[Sharpe Ratio Z-Score])</f>
        <v>242</v>
      </c>
      <c r="AV163">
        <f>(Table2[[#This Row],[Rank 1Y]]+Table2[[#This Row],[Rank 6M]]+Table2[[#This Row],[Rank Sharpe]])/3</f>
        <v>204.33333333333334</v>
      </c>
    </row>
    <row r="164" spans="1:48" x14ac:dyDescent="0.3">
      <c r="A164" t="s">
        <v>87</v>
      </c>
      <c r="B164" t="s">
        <v>88</v>
      </c>
      <c r="C164" t="s">
        <v>3061</v>
      </c>
      <c r="D164" t="s">
        <v>89</v>
      </c>
      <c r="E164">
        <v>311032.89866368897</v>
      </c>
      <c r="F164">
        <v>504.7</v>
      </c>
      <c r="G164">
        <v>91.544899626155399</v>
      </c>
      <c r="H164">
        <f>(Table2[[#This Row],[1Y Return vs Nifty]]-AVERAGE(Table2[1Y Return vs Nifty]))/_xlfn.STDEV.P(Table2[1Y Return vs Nifty])</f>
        <v>0.91163589381936283</v>
      </c>
      <c r="I164">
        <v>5.8753763694968502</v>
      </c>
      <c r="J164">
        <f>(Table2[[#This Row],[1M Return vs Nifty]]-AVERAGE(Table2[1M Return vs Nifty]))/_xlfn.STDEV.P(Table2[1M Return vs Nifty])</f>
        <v>0.61293679730206807</v>
      </c>
      <c r="K164">
        <v>-2.3246154421288501</v>
      </c>
      <c r="L164">
        <f>(Table2[[#This Row],[6M Return vs Nifty]]-AVERAGE(Table2[6M Return vs Nifty]))/_xlfn.STDEV.P(Table2[6M Return vs Nifty])</f>
        <v>-0.3093729033809493</v>
      </c>
      <c r="M164">
        <v>2.6267211366401999</v>
      </c>
      <c r="N164">
        <f>(Table2[[#This Row],[1W Return vs Nifty]]-AVERAGE(Table2[1W Return vs Nifty]))/_xlfn.STDEV.P(Table2[1W Return vs Nifty])</f>
        <v>0.38419256674900637</v>
      </c>
      <c r="O164">
        <v>512.27</v>
      </c>
      <c r="P164">
        <v>497.68992226832199</v>
      </c>
      <c r="Q164">
        <v>430.94303675015601</v>
      </c>
      <c r="R164">
        <v>41.986706613047602</v>
      </c>
      <c r="S164" s="1">
        <f>(Table2[[#This Row],[Close Price]]-Table2[[#This Row],[20D EMA]])/Table2[[#This Row],[20D EMA]]</f>
        <v>-1.4777363499716933E-2</v>
      </c>
      <c r="T164" s="1">
        <f>(Table2[[#This Row],[Close Price]]-Table2[[#This Row],[50D EMA]])/Table2[[#This Row],[50D EMA]]</f>
        <v>1.4085231422264198E-2</v>
      </c>
      <c r="U164" s="1">
        <f>(Table2[[#This Row],[Close Price]]-Table2[[#This Row],[200D EMA]])/Table2[[#This Row],[200D EMA]]</f>
        <v>0.17115246554640443</v>
      </c>
      <c r="V164">
        <v>1.0329634913644099</v>
      </c>
      <c r="W164">
        <v>499.05</v>
      </c>
      <c r="X164">
        <v>527.9</v>
      </c>
      <c r="Y164">
        <v>499.05</v>
      </c>
      <c r="Z164">
        <v>530.5</v>
      </c>
      <c r="AA164">
        <v>497.55</v>
      </c>
      <c r="AB164">
        <v>542.25</v>
      </c>
      <c r="AC164" s="1">
        <f>(Table2[[#This Row],[Close Price]]/Table2[[#This Row],[Day Low]])-1</f>
        <v>1.1321510870654139E-2</v>
      </c>
      <c r="AD164" s="1">
        <f>(Table2[[#This Row],[Day High]]/Table2[[#This Row],[Close Price]])-1</f>
        <v>4.5967901723796389E-2</v>
      </c>
      <c r="AE164" s="1">
        <f>(Table2[[#This Row],[Close Price]]/Table2[[#This Row],[Current Week Low]])-1</f>
        <v>1.1321510870654139E-2</v>
      </c>
      <c r="AF164" s="1">
        <f>(Table2[[#This Row],[Current Week High]]/Table2[[#This Row],[Close Price]])-1</f>
        <v>5.1119476916980489E-2</v>
      </c>
      <c r="AG164" s="1">
        <f>(Table2[[#This Row],[Close Price]]/Table2[[#This Row],[Current Month Low]])-1</f>
        <v>1.4370415033664985E-2</v>
      </c>
      <c r="AH164" s="1">
        <f>(Table2[[#This Row],[Current Month High]]/Table2[[#This Row],[Close Price]])-1</f>
        <v>7.4400634040023839E-2</v>
      </c>
      <c r="AI164">
        <v>7.4400634040023803</v>
      </c>
      <c r="AJ164">
        <v>122.334801762114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0.14000000000000001</v>
      </c>
      <c r="AM164" t="s">
        <v>3108</v>
      </c>
      <c r="AN164">
        <v>-1.45</v>
      </c>
      <c r="AO164" t="s">
        <v>3107</v>
      </c>
      <c r="AP164">
        <v>0.163777707255616</v>
      </c>
      <c r="AQ164">
        <f>(Table2[[#This Row],[Sharpe Ratio]]-AVERAGE(Table2[Sharpe Ratio]))/_xlfn.STDEV.P(Table2[Sharpe Ratio])</f>
        <v>1.1408000072585907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2.740192361748079</v>
      </c>
      <c r="AS164">
        <f>_xlfn.RANK.AVG(Table2[[#This Row],[1Y Return vs Nifty Z-Score]],Table2[1Y Return vs Nifty Z-Score])</f>
        <v>105</v>
      </c>
      <c r="AT164">
        <f>_xlfn.RANK.AVG(Table2[[#This Row],[6M Return vs Nifty Z-Score]],Table2[6M Return vs Nifty Z-Score])</f>
        <v>413</v>
      </c>
      <c r="AU164">
        <f>_xlfn.RANK.AVG(Table2[[#This Row],[Sharpe Ratio Z-Score]],Table2[Sharpe Ratio Z-Score])</f>
        <v>95</v>
      </c>
      <c r="AV164">
        <f>(Table2[[#This Row],[Rank 1Y]]+Table2[[#This Row],[Rank 6M]]+Table2[[#This Row],[Rank Sharpe]])/3</f>
        <v>204.33333333333334</v>
      </c>
    </row>
    <row r="165" spans="1:48" x14ac:dyDescent="0.3">
      <c r="A165" t="s">
        <v>201</v>
      </c>
      <c r="B165" t="s">
        <v>202</v>
      </c>
      <c r="C165" t="s">
        <v>3068</v>
      </c>
      <c r="D165" t="s">
        <v>203</v>
      </c>
      <c r="E165">
        <v>125072.409152262</v>
      </c>
      <c r="F165">
        <v>184.57</v>
      </c>
      <c r="G165">
        <v>67.033175692939196</v>
      </c>
      <c r="H165">
        <f>(Table2[[#This Row],[1Y Return vs Nifty]]-AVERAGE(Table2[1Y Return vs Nifty]))/_xlfn.STDEV.P(Table2[1Y Return vs Nifty])</f>
        <v>0.53434014797329521</v>
      </c>
      <c r="I165">
        <v>-7.1454039319836502</v>
      </c>
      <c r="J165">
        <f>(Table2[[#This Row],[1M Return vs Nifty]]-AVERAGE(Table2[1M Return vs Nifty]))/_xlfn.STDEV.P(Table2[1M Return vs Nifty])</f>
        <v>-0.62852174339814681</v>
      </c>
      <c r="K165">
        <v>51.284476817679597</v>
      </c>
      <c r="L165">
        <f>(Table2[[#This Row],[6M Return vs Nifty]]-AVERAGE(Table2[6M Return vs Nifty]))/_xlfn.STDEV.P(Table2[6M Return vs Nifty])</f>
        <v>1.5113459527971107</v>
      </c>
      <c r="M165">
        <v>0.12075119932481899</v>
      </c>
      <c r="N165">
        <f>(Table2[[#This Row],[1W Return vs Nifty]]-AVERAGE(Table2[1W Return vs Nifty]))/_xlfn.STDEV.P(Table2[1W Return vs Nifty])</f>
        <v>-7.3819652386757945E-2</v>
      </c>
      <c r="O165">
        <v>187.77</v>
      </c>
      <c r="P165">
        <v>181.157857424523</v>
      </c>
      <c r="Q165">
        <v>141.497895192453</v>
      </c>
      <c r="R165">
        <v>45.899960423734001</v>
      </c>
      <c r="S165" s="1">
        <f>(Table2[[#This Row],[Close Price]]-Table2[[#This Row],[20D EMA]])/Table2[[#This Row],[20D EMA]]</f>
        <v>-1.7042126005219239E-2</v>
      </c>
      <c r="T165" s="1">
        <f>(Table2[[#This Row],[Close Price]]-Table2[[#This Row],[50D EMA]])/Table2[[#This Row],[50D EMA]]</f>
        <v>1.8835189508126168E-2</v>
      </c>
      <c r="U165" s="1">
        <f>(Table2[[#This Row],[Close Price]]-Table2[[#This Row],[200D EMA]])/Table2[[#This Row],[200D EMA]]</f>
        <v>0.30440102836133431</v>
      </c>
      <c r="V165">
        <v>0.93007251153041404</v>
      </c>
      <c r="W165">
        <v>183.15</v>
      </c>
      <c r="X165">
        <v>188.79</v>
      </c>
      <c r="Y165">
        <v>177.7</v>
      </c>
      <c r="Z165">
        <v>189.97</v>
      </c>
      <c r="AA165">
        <v>170.31</v>
      </c>
      <c r="AB165">
        <v>198</v>
      </c>
      <c r="AC165" s="1">
        <f>(Table2[[#This Row],[Close Price]]/Table2[[#This Row],[Day Low]])-1</f>
        <v>7.7532077532076471E-3</v>
      </c>
      <c r="AD165" s="1">
        <f>(Table2[[#This Row],[Day High]]/Table2[[#This Row],[Close Price]])-1</f>
        <v>2.2863954055371893E-2</v>
      </c>
      <c r="AE165" s="1">
        <f>(Table2[[#This Row],[Close Price]]/Table2[[#This Row],[Current Week Low]])-1</f>
        <v>3.8660664040517823E-2</v>
      </c>
      <c r="AF165" s="1">
        <f>(Table2[[#This Row],[Current Week High]]/Table2[[#This Row],[Close Price]])-1</f>
        <v>2.925719239312996E-2</v>
      </c>
      <c r="AG165" s="1">
        <f>(Table2[[#This Row],[Close Price]]/Table2[[#This Row],[Current Month Low]])-1</f>
        <v>8.3729669426340081E-2</v>
      </c>
      <c r="AH165" s="1">
        <f>(Table2[[#This Row],[Current Month High]]/Table2[[#This Row],[Close Price]])-1</f>
        <v>7.2763721081432475E-2</v>
      </c>
      <c r="AI165">
        <v>13.1711545754998</v>
      </c>
      <c r="AJ165">
        <v>112.63824884792599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0.22</v>
      </c>
      <c r="AM165" t="s">
        <v>3108</v>
      </c>
      <c r="AN165">
        <v>-5.7</v>
      </c>
      <c r="AO165" t="s">
        <v>3107</v>
      </c>
      <c r="AP165">
        <v>4.4880594414048999E-2</v>
      </c>
      <c r="AQ165">
        <f>(Table2[[#This Row],[Sharpe Ratio]]-AVERAGE(Table2[Sharpe Ratio]))/_xlfn.STDEV.P(Table2[Sharpe Ratio])</f>
        <v>-0.21343138719809643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1.1299133177874048</v>
      </c>
      <c r="AS165">
        <f>_xlfn.RANK.AVG(Table2[[#This Row],[1Y Return vs Nifty Z-Score]],Table2[1Y Return vs Nifty Z-Score])</f>
        <v>154</v>
      </c>
      <c r="AT165">
        <f>_xlfn.RANK.AVG(Table2[[#This Row],[6M Return vs Nifty Z-Score]],Table2[6M Return vs Nifty Z-Score])</f>
        <v>59</v>
      </c>
      <c r="AU165">
        <f>_xlfn.RANK.AVG(Table2[[#This Row],[Sharpe Ratio Z-Score]],Table2[Sharpe Ratio Z-Score])</f>
        <v>400</v>
      </c>
      <c r="AV165">
        <f>(Table2[[#This Row],[Rank 1Y]]+Table2[[#This Row],[Rank 6M]]+Table2[[#This Row],[Rank Sharpe]])/3</f>
        <v>204.33333333333334</v>
      </c>
    </row>
    <row r="166" spans="1:48" x14ac:dyDescent="0.3">
      <c r="A166" t="s">
        <v>597</v>
      </c>
      <c r="B166" t="s">
        <v>598</v>
      </c>
      <c r="C166" t="s">
        <v>3074</v>
      </c>
      <c r="D166" t="s">
        <v>217</v>
      </c>
      <c r="E166">
        <v>31165.563697599999</v>
      </c>
      <c r="F166">
        <v>4868.8</v>
      </c>
      <c r="G166">
        <v>153.946330216386</v>
      </c>
      <c r="H166">
        <f>(Table2[[#This Row],[1Y Return vs Nifty]]-AVERAGE(Table2[1Y Return vs Nifty]))/_xlfn.STDEV.P(Table2[1Y Return vs Nifty])</f>
        <v>1.8721474580222432</v>
      </c>
      <c r="I166">
        <v>14.6425720815009</v>
      </c>
      <c r="J166">
        <f>(Table2[[#This Row],[1M Return vs Nifty]]-AVERAGE(Table2[1M Return vs Nifty]))/_xlfn.STDEV.P(Table2[1M Return vs Nifty])</f>
        <v>1.4488398493964325</v>
      </c>
      <c r="K166">
        <v>60.740800151568401</v>
      </c>
      <c r="L166">
        <f>(Table2[[#This Row],[6M Return vs Nifty]]-AVERAGE(Table2[6M Return vs Nifty]))/_xlfn.STDEV.P(Table2[6M Return vs Nifty])</f>
        <v>1.8325098725420454</v>
      </c>
      <c r="M166">
        <v>11.515931722190601</v>
      </c>
      <c r="N166">
        <f>(Table2[[#This Row],[1W Return vs Nifty]]-AVERAGE(Table2[1W Return vs Nifty]))/_xlfn.STDEV.P(Table2[1W Return vs Nifty])</f>
        <v>2.0088597289635213</v>
      </c>
      <c r="O166">
        <v>4330.28</v>
      </c>
      <c r="P166">
        <v>4011.0814237795698</v>
      </c>
      <c r="Q166">
        <v>3103.88994654608</v>
      </c>
      <c r="R166">
        <v>81.920755511532093</v>
      </c>
      <c r="S166" s="1">
        <f>(Table2[[#This Row],[Close Price]]-Table2[[#This Row],[20D EMA]])/Table2[[#This Row],[20D EMA]]</f>
        <v>0.124361473161089</v>
      </c>
      <c r="T166" s="1">
        <f>(Table2[[#This Row],[Close Price]]-Table2[[#This Row],[50D EMA]])/Table2[[#This Row],[50D EMA]]</f>
        <v>0.21383723878938801</v>
      </c>
      <c r="U166" s="1">
        <f>(Table2[[#This Row],[Close Price]]-Table2[[#This Row],[200D EMA]])/Table2[[#This Row],[200D EMA]]</f>
        <v>0.5686123167536471</v>
      </c>
      <c r="V166">
        <v>0.890985948948401</v>
      </c>
      <c r="W166">
        <v>4503.8500000000004</v>
      </c>
      <c r="X166">
        <v>5036</v>
      </c>
      <c r="Y166">
        <v>4200.75</v>
      </c>
      <c r="Z166">
        <v>5036</v>
      </c>
      <c r="AA166">
        <v>4065</v>
      </c>
      <c r="AB166">
        <v>5036</v>
      </c>
      <c r="AC166" s="1">
        <f>(Table2[[#This Row],[Close Price]]/Table2[[#This Row],[Day Low]])-1</f>
        <v>8.1030673756896876E-2</v>
      </c>
      <c r="AD166" s="1">
        <f>(Table2[[#This Row],[Day High]]/Table2[[#This Row],[Close Price]])-1</f>
        <v>3.4341110745974346E-2</v>
      </c>
      <c r="AE166" s="1">
        <f>(Table2[[#This Row],[Close Price]]/Table2[[#This Row],[Current Week Low]])-1</f>
        <v>0.15903112539427489</v>
      </c>
      <c r="AF166" s="1">
        <f>(Table2[[#This Row],[Current Week High]]/Table2[[#This Row],[Close Price]])-1</f>
        <v>3.4341110745974346E-2</v>
      </c>
      <c r="AG166" s="1">
        <f>(Table2[[#This Row],[Close Price]]/Table2[[#This Row],[Current Month Low]])-1</f>
        <v>0.19773677736777362</v>
      </c>
      <c r="AH166" s="1">
        <f>(Table2[[#This Row],[Current Month High]]/Table2[[#This Row],[Close Price]])-1</f>
        <v>3.4341110745974346E-2</v>
      </c>
      <c r="AI166">
        <v>3.4341110745974301</v>
      </c>
      <c r="AJ166">
        <v>186.06345475910601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0.34</v>
      </c>
      <c r="AM166" t="s">
        <v>3108</v>
      </c>
      <c r="AN166">
        <v>5.98</v>
      </c>
      <c r="AO166" t="s">
        <v>3108</v>
      </c>
      <c r="AQ166">
        <f>(Table2[[#This Row],[Sharpe Ratio]]-AVERAGE(Table2[Sharpe Ratio]))/_xlfn.STDEV.P(Table2[Sharpe Ratio])</f>
        <v>-0.72461882064209882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6.4377380882821438</v>
      </c>
      <c r="AS166">
        <f>_xlfn.RANK.AVG(Table2[[#This Row],[1Y Return vs Nifty Z-Score]],Table2[1Y Return vs Nifty Z-Score])</f>
        <v>32</v>
      </c>
      <c r="AT166">
        <f>_xlfn.RANK.AVG(Table2[[#This Row],[6M Return vs Nifty Z-Score]],Table2[6M Return vs Nifty Z-Score])</f>
        <v>40</v>
      </c>
      <c r="AU166">
        <f>_xlfn.RANK.AVG(Table2[[#This Row],[Sharpe Ratio Z-Score]],Table2[Sharpe Ratio Z-Score])</f>
        <v>545.5</v>
      </c>
      <c r="AV166">
        <f>(Table2[[#This Row],[Rank 1Y]]+Table2[[#This Row],[Rank 6M]]+Table2[[#This Row],[Rank Sharpe]])/3</f>
        <v>205.83333333333334</v>
      </c>
    </row>
    <row r="167" spans="1:48" x14ac:dyDescent="0.3">
      <c r="A167" t="s">
        <v>443</v>
      </c>
      <c r="B167" t="s">
        <v>444</v>
      </c>
      <c r="C167" t="s">
        <v>3077</v>
      </c>
      <c r="D167" t="s">
        <v>388</v>
      </c>
      <c r="E167">
        <v>49696.972706250002</v>
      </c>
      <c r="F167">
        <v>1687.5</v>
      </c>
      <c r="G167">
        <v>34.465499142317498</v>
      </c>
      <c r="H167">
        <f>(Table2[[#This Row],[1Y Return vs Nifty]]-AVERAGE(Table2[1Y Return vs Nifty]))/_xlfn.STDEV.P(Table2[1Y Return vs Nifty])</f>
        <v>3.3043468550876989E-2</v>
      </c>
      <c r="I167">
        <v>8.6082604833900493</v>
      </c>
      <c r="J167">
        <f>(Table2[[#This Row],[1M Return vs Nifty]]-AVERAGE(Table2[1M Return vs Nifty]))/_xlfn.STDEV.P(Table2[1M Return vs Nifty])</f>
        <v>0.87350200502244435</v>
      </c>
      <c r="K167">
        <v>43.857656805411999</v>
      </c>
      <c r="L167">
        <f>(Table2[[#This Row],[6M Return vs Nifty]]-AVERAGE(Table2[6M Return vs Nifty]))/_xlfn.STDEV.P(Table2[6M Return vs Nifty])</f>
        <v>1.2591097990446258</v>
      </c>
      <c r="M167">
        <v>6.8371607123679103</v>
      </c>
      <c r="N167">
        <f>(Table2[[#This Row],[1W Return vs Nifty]]-AVERAGE(Table2[1W Return vs Nifty]))/_xlfn.STDEV.P(Table2[1W Return vs Nifty])</f>
        <v>1.1537280447691474</v>
      </c>
      <c r="O167">
        <v>1646.63</v>
      </c>
      <c r="P167">
        <v>1560.0328233371899</v>
      </c>
      <c r="Q167">
        <v>1309.3723957401701</v>
      </c>
      <c r="R167">
        <v>58.438623196639298</v>
      </c>
      <c r="S167" s="1">
        <f>(Table2[[#This Row],[Close Price]]-Table2[[#This Row],[20D EMA]])/Table2[[#This Row],[20D EMA]]</f>
        <v>2.4820390737445502E-2</v>
      </c>
      <c r="T167" s="1">
        <f>(Table2[[#This Row],[Close Price]]-Table2[[#This Row],[50D EMA]])/Table2[[#This Row],[50D EMA]]</f>
        <v>8.1708009444400612E-2</v>
      </c>
      <c r="U167" s="1">
        <f>(Table2[[#This Row],[Close Price]]-Table2[[#This Row],[200D EMA]])/Table2[[#This Row],[200D EMA]]</f>
        <v>0.2887853795375605</v>
      </c>
      <c r="V167">
        <v>1.1491824470409999</v>
      </c>
      <c r="W167">
        <v>1673.55</v>
      </c>
      <c r="X167">
        <v>1730.65</v>
      </c>
      <c r="Y167">
        <v>1673.55</v>
      </c>
      <c r="Z167">
        <v>1764.4</v>
      </c>
      <c r="AA167">
        <v>1585.55</v>
      </c>
      <c r="AB167">
        <v>1764.4</v>
      </c>
      <c r="AC167" s="1">
        <f>(Table2[[#This Row],[Close Price]]/Table2[[#This Row],[Day Low]])-1</f>
        <v>8.3355740790536093E-3</v>
      </c>
      <c r="AD167" s="1">
        <f>(Table2[[#This Row],[Day High]]/Table2[[#This Row],[Close Price]])-1</f>
        <v>2.5570370370370465E-2</v>
      </c>
      <c r="AE167" s="1">
        <f>(Table2[[#This Row],[Close Price]]/Table2[[#This Row],[Current Week Low]])-1</f>
        <v>8.3355740790536093E-3</v>
      </c>
      <c r="AF167" s="1">
        <f>(Table2[[#This Row],[Current Week High]]/Table2[[#This Row],[Close Price]])-1</f>
        <v>4.5570370370370483E-2</v>
      </c>
      <c r="AG167" s="1">
        <f>(Table2[[#This Row],[Close Price]]/Table2[[#This Row],[Current Month Low]])-1</f>
        <v>6.4299454447983351E-2</v>
      </c>
      <c r="AH167" s="1">
        <f>(Table2[[#This Row],[Current Month High]]/Table2[[#This Row],[Close Price]])-1</f>
        <v>4.5570370370370483E-2</v>
      </c>
      <c r="AI167">
        <v>4.5570370370370403</v>
      </c>
      <c r="AJ167">
        <v>65.595407487365605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0.36</v>
      </c>
      <c r="AM167" t="s">
        <v>3108</v>
      </c>
      <c r="AN167">
        <v>0.44</v>
      </c>
      <c r="AO167" t="s">
        <v>3108</v>
      </c>
      <c r="AP167">
        <v>9.3698478032345003E-2</v>
      </c>
      <c r="AQ167">
        <f>(Table2[[#This Row],[Sharpe Ratio]]-AVERAGE(Table2[Sharpe Ratio]))/_xlfn.STDEV.P(Table2[Sharpe Ratio])</f>
        <v>0.34260154772205781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3.6619848651091527</v>
      </c>
      <c r="AS167">
        <f>_xlfn.RANK.AVG(Table2[[#This Row],[1Y Return vs Nifty Z-Score]],Table2[1Y Return vs Nifty Z-Score])</f>
        <v>286</v>
      </c>
      <c r="AT167">
        <f>_xlfn.RANK.AVG(Table2[[#This Row],[6M Return vs Nifty Z-Score]],Table2[6M Return vs Nifty Z-Score])</f>
        <v>83</v>
      </c>
      <c r="AU167">
        <f>_xlfn.RANK.AVG(Table2[[#This Row],[Sharpe Ratio Z-Score]],Table2[Sharpe Ratio Z-Score])</f>
        <v>250</v>
      </c>
      <c r="AV167">
        <f>(Table2[[#This Row],[Rank 1Y]]+Table2[[#This Row],[Rank 6M]]+Table2[[#This Row],[Rank Sharpe]])/3</f>
        <v>206.33333333333334</v>
      </c>
    </row>
    <row r="168" spans="1:48" x14ac:dyDescent="0.3">
      <c r="A168" t="s">
        <v>544</v>
      </c>
      <c r="B168" t="s">
        <v>545</v>
      </c>
      <c r="C168" t="s">
        <v>3069</v>
      </c>
      <c r="D168" t="s">
        <v>156</v>
      </c>
      <c r="E168">
        <v>35844.556342650001</v>
      </c>
      <c r="F168">
        <v>258.5</v>
      </c>
      <c r="G168">
        <v>74.233418351039901</v>
      </c>
      <c r="H168">
        <f>(Table2[[#This Row],[1Y Return vs Nifty]]-AVERAGE(Table2[1Y Return vs Nifty]))/_xlfn.STDEV.P(Table2[1Y Return vs Nifty])</f>
        <v>0.64516959968229748</v>
      </c>
      <c r="I168">
        <v>-6.3593953334152404</v>
      </c>
      <c r="J168">
        <f>(Table2[[#This Row],[1M Return vs Nifty]]-AVERAGE(Table2[1M Return vs Nifty]))/_xlfn.STDEV.P(Table2[1M Return vs Nifty])</f>
        <v>-0.55358022183314437</v>
      </c>
      <c r="K168">
        <v>-1.3150081940001901</v>
      </c>
      <c r="L168">
        <f>(Table2[[#This Row],[6M Return vs Nifty]]-AVERAGE(Table2[6M Return vs Nifty]))/_xlfn.STDEV.P(Table2[6M Return vs Nifty])</f>
        <v>-0.27508373942545317</v>
      </c>
      <c r="M168">
        <v>0.171420135329857</v>
      </c>
      <c r="N168">
        <f>(Table2[[#This Row],[1W Return vs Nifty]]-AVERAGE(Table2[1W Return vs Nifty]))/_xlfn.STDEV.P(Table2[1W Return vs Nifty])</f>
        <v>-6.455896993588349E-2</v>
      </c>
      <c r="O168">
        <v>268.79000000000002</v>
      </c>
      <c r="P168">
        <v>260.73637674592402</v>
      </c>
      <c r="Q168">
        <v>222.51395027485501</v>
      </c>
      <c r="R168">
        <v>38.3059953316601</v>
      </c>
      <c r="S168" s="1">
        <f>(Table2[[#This Row],[Close Price]]-Table2[[#This Row],[20D EMA]])/Table2[[#This Row],[20D EMA]]</f>
        <v>-3.8282674206629785E-2</v>
      </c>
      <c r="T168" s="1">
        <f>(Table2[[#This Row],[Close Price]]-Table2[[#This Row],[50D EMA]])/Table2[[#This Row],[50D EMA]]</f>
        <v>-8.5771566431762942E-3</v>
      </c>
      <c r="U168" s="1">
        <f>(Table2[[#This Row],[Close Price]]-Table2[[#This Row],[200D EMA]])/Table2[[#This Row],[200D EMA]]</f>
        <v>0.16172491513765358</v>
      </c>
      <c r="V168">
        <v>0.55117015209855302</v>
      </c>
      <c r="W168">
        <v>256.05</v>
      </c>
      <c r="X168">
        <v>264.25</v>
      </c>
      <c r="Y168">
        <v>256.05</v>
      </c>
      <c r="Z168">
        <v>270.89999999999998</v>
      </c>
      <c r="AA168">
        <v>253.3</v>
      </c>
      <c r="AB168">
        <v>293.5</v>
      </c>
      <c r="AC168" s="1">
        <f>(Table2[[#This Row],[Close Price]]/Table2[[#This Row],[Day Low]])-1</f>
        <v>9.5684436633469705E-3</v>
      </c>
      <c r="AD168" s="1">
        <f>(Table2[[#This Row],[Day High]]/Table2[[#This Row],[Close Price]])-1</f>
        <v>2.2243713733075543E-2</v>
      </c>
      <c r="AE168" s="1">
        <f>(Table2[[#This Row],[Close Price]]/Table2[[#This Row],[Current Week Low]])-1</f>
        <v>9.5684436633469705E-3</v>
      </c>
      <c r="AF168" s="1">
        <f>(Table2[[#This Row],[Current Week High]]/Table2[[#This Row],[Close Price]])-1</f>
        <v>4.79690522243712E-2</v>
      </c>
      <c r="AG168" s="1">
        <f>(Table2[[#This Row],[Close Price]]/Table2[[#This Row],[Current Month Low]])-1</f>
        <v>2.0529016975917802E-2</v>
      </c>
      <c r="AH168" s="1">
        <f>(Table2[[#This Row],[Current Month High]]/Table2[[#This Row],[Close Price]])-1</f>
        <v>0.13539651837524169</v>
      </c>
      <c r="AI168">
        <v>20.618955512572501</v>
      </c>
      <c r="AJ168">
        <v>121.31849315068401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0.11</v>
      </c>
      <c r="AM168" t="s">
        <v>3108</v>
      </c>
      <c r="AN168">
        <v>-9.6199999999999992</v>
      </c>
      <c r="AO168" t="s">
        <v>3107</v>
      </c>
      <c r="AP168">
        <v>0.17047911416310499</v>
      </c>
      <c r="AQ168">
        <f>(Table2[[#This Row],[Sharpe Ratio]]-AVERAGE(Table2[Sharpe Ratio]))/_xlfn.STDEV.P(Table2[Sharpe Ratio])</f>
        <v>1.217128653129441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0.9690753216172574</v>
      </c>
      <c r="AS168">
        <f>_xlfn.RANK.AVG(Table2[[#This Row],[1Y Return vs Nifty Z-Score]],Table2[1Y Return vs Nifty Z-Score])</f>
        <v>135</v>
      </c>
      <c r="AT168">
        <f>_xlfn.RANK.AVG(Table2[[#This Row],[6M Return vs Nifty Z-Score]],Table2[6M Return vs Nifty Z-Score])</f>
        <v>397</v>
      </c>
      <c r="AU168">
        <f>_xlfn.RANK.AVG(Table2[[#This Row],[Sharpe Ratio Z-Score]],Table2[Sharpe Ratio Z-Score])</f>
        <v>88</v>
      </c>
      <c r="AV168">
        <f>(Table2[[#This Row],[Rank 1Y]]+Table2[[#This Row],[Rank 6M]]+Table2[[#This Row],[Rank Sharpe]])/3</f>
        <v>206.66666666666666</v>
      </c>
    </row>
    <row r="169" spans="1:48" x14ac:dyDescent="0.3">
      <c r="A169" t="s">
        <v>1235</v>
      </c>
      <c r="B169" t="s">
        <v>1236</v>
      </c>
      <c r="C169" t="s">
        <v>3071</v>
      </c>
      <c r="D169" t="s">
        <v>858</v>
      </c>
      <c r="E169">
        <v>8960.8964056700006</v>
      </c>
      <c r="F169">
        <v>192.55</v>
      </c>
      <c r="G169">
        <v>60.115504297993503</v>
      </c>
      <c r="H169">
        <f>(Table2[[#This Row],[1Y Return vs Nifty]]-AVERAGE(Table2[1Y Return vs Nifty]))/_xlfn.STDEV.P(Table2[1Y Return vs Nifty])</f>
        <v>0.42786016331023446</v>
      </c>
      <c r="I169">
        <v>-18.117413288186</v>
      </c>
      <c r="J169">
        <f>(Table2[[#This Row],[1M Return vs Nifty]]-AVERAGE(Table2[1M Return vs Nifty]))/_xlfn.STDEV.P(Table2[1M Return vs Nifty])</f>
        <v>-1.6746414388784008</v>
      </c>
      <c r="K169">
        <v>10.590670094222199</v>
      </c>
      <c r="L169">
        <f>(Table2[[#This Row],[6M Return vs Nifty]]-AVERAGE(Table2[6M Return vs Nifty]))/_xlfn.STDEV.P(Table2[6M Return vs Nifty])</f>
        <v>0.1292673144946993</v>
      </c>
      <c r="M169">
        <v>-2.2661167893021399</v>
      </c>
      <c r="N169">
        <f>(Table2[[#This Row],[1W Return vs Nifty]]-AVERAGE(Table2[1W Return vs Nifty]))/_xlfn.STDEV.P(Table2[1W Return vs Nifty])</f>
        <v>-0.51006379401692492</v>
      </c>
      <c r="O169">
        <v>223.48</v>
      </c>
      <c r="P169">
        <v>227.02444463791599</v>
      </c>
      <c r="Q169">
        <v>187.84145890012601</v>
      </c>
      <c r="R169">
        <v>18.7728376671832</v>
      </c>
      <c r="S169" s="1">
        <f>(Table2[[#This Row],[Close Price]]-Table2[[#This Row],[20D EMA]])/Table2[[#This Row],[20D EMA]]</f>
        <v>-0.1384016466797923</v>
      </c>
      <c r="T169" s="1">
        <f>(Table2[[#This Row],[Close Price]]-Table2[[#This Row],[50D EMA]])/Table2[[#This Row],[50D EMA]]</f>
        <v>-0.15185344773290685</v>
      </c>
      <c r="U169" s="1">
        <f>(Table2[[#This Row],[Close Price]]-Table2[[#This Row],[200D EMA]])/Table2[[#This Row],[200D EMA]]</f>
        <v>2.5066570114201974E-2</v>
      </c>
      <c r="V169">
        <v>1.7607724630863499</v>
      </c>
      <c r="W169">
        <v>192.55</v>
      </c>
      <c r="X169">
        <v>203</v>
      </c>
      <c r="Y169">
        <v>192.55</v>
      </c>
      <c r="Z169">
        <v>210.95</v>
      </c>
      <c r="AA169">
        <v>192.55</v>
      </c>
      <c r="AB169">
        <v>249.05</v>
      </c>
      <c r="AC169" s="1">
        <f>(Table2[[#This Row],[Close Price]]/Table2[[#This Row],[Day Low]])-1</f>
        <v>0</v>
      </c>
      <c r="AD169" s="1">
        <f>(Table2[[#This Row],[Day High]]/Table2[[#This Row],[Close Price]])-1</f>
        <v>5.4271617761620261E-2</v>
      </c>
      <c r="AE169" s="1">
        <f>(Table2[[#This Row],[Close Price]]/Table2[[#This Row],[Current Week Low]])-1</f>
        <v>0</v>
      </c>
      <c r="AF169" s="1">
        <f>(Table2[[#This Row],[Current Week High]]/Table2[[#This Row],[Close Price]])-1</f>
        <v>9.555959491041266E-2</v>
      </c>
      <c r="AG169" s="1">
        <f>(Table2[[#This Row],[Close Price]]/Table2[[#This Row],[Current Month Low]])-1</f>
        <v>0</v>
      </c>
      <c r="AH169" s="1">
        <f>(Table2[[#This Row],[Current Month High]]/Table2[[#This Row],[Close Price]])-1</f>
        <v>0.29343027784990916</v>
      </c>
      <c r="AI169">
        <v>37.107244871461901</v>
      </c>
      <c r="AJ169">
        <v>101.306847882906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-0.11</v>
      </c>
      <c r="AM169" t="s">
        <v>3107</v>
      </c>
      <c r="AN169">
        <v>-24.64</v>
      </c>
      <c r="AO169" t="s">
        <v>3107</v>
      </c>
      <c r="AP169">
        <v>0.12914153226698699</v>
      </c>
      <c r="AQ169">
        <f>(Table2[[#This Row],[Sharpe Ratio]]-AVERAGE(Table2[Sharpe Ratio]))/_xlfn.STDEV.P(Table2[Sharpe Ratio])</f>
        <v>0.74629593199143629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183</v>
      </c>
      <c r="AT169">
        <f>_xlfn.RANK.AVG(Table2[[#This Row],[6M Return vs Nifty Z-Score]],Table2[6M Return vs Nifty Z-Score])</f>
        <v>274</v>
      </c>
      <c r="AU169">
        <f>_xlfn.RANK.AVG(Table2[[#This Row],[Sharpe Ratio Z-Score]],Table2[Sharpe Ratio Z-Score])</f>
        <v>165</v>
      </c>
      <c r="AV169">
        <f>(Table2[[#This Row],[Rank 1Y]]+Table2[[#This Row],[Rank 6M]]+Table2[[#This Row],[Rank Sharpe]])/3</f>
        <v>207.33333333333334</v>
      </c>
    </row>
    <row r="170" spans="1:48" x14ac:dyDescent="0.3">
      <c r="A170" t="s">
        <v>58</v>
      </c>
      <c r="B170" t="s">
        <v>59</v>
      </c>
      <c r="C170" t="s">
        <v>3068</v>
      </c>
      <c r="D170" t="s">
        <v>60</v>
      </c>
      <c r="E170">
        <v>390086.98382687999</v>
      </c>
      <c r="F170">
        <v>1062.3499999999999</v>
      </c>
      <c r="G170">
        <v>50.684544013055699</v>
      </c>
      <c r="H170">
        <f>(Table2[[#This Row],[1Y Return vs Nifty]]-AVERAGE(Table2[1Y Return vs Nifty]))/_xlfn.STDEV.P(Table2[1Y Return vs Nifty])</f>
        <v>0.28269447833250838</v>
      </c>
      <c r="I170">
        <v>4.61067747378618</v>
      </c>
      <c r="J170">
        <f>(Table2[[#This Row],[1M Return vs Nifty]]-AVERAGE(Table2[1M Return vs Nifty]))/_xlfn.STDEV.P(Table2[1M Return vs Nifty])</f>
        <v>0.4923548345363174</v>
      </c>
      <c r="K170">
        <v>5.1385420201249303</v>
      </c>
      <c r="L170">
        <f>(Table2[[#This Row],[6M Return vs Nifty]]-AVERAGE(Table2[6M Return vs Nifty]))/_xlfn.STDEV.P(Table2[6M Return vs Nifty])</f>
        <v>-5.5902625385982764E-2</v>
      </c>
      <c r="M170">
        <v>2.2190878041331699</v>
      </c>
      <c r="N170">
        <f>(Table2[[#This Row],[1W Return vs Nifty]]-AVERAGE(Table2[1W Return vs Nifty]))/_xlfn.STDEV.P(Table2[1W Return vs Nifty])</f>
        <v>0.30969005798576771</v>
      </c>
      <c r="O170">
        <v>1056.4100000000001</v>
      </c>
      <c r="P170">
        <v>1028.0815028694601</v>
      </c>
      <c r="Q170">
        <v>905.38174919096798</v>
      </c>
      <c r="R170">
        <v>50.471060958835203</v>
      </c>
      <c r="S170" s="1">
        <f>(Table2[[#This Row],[Close Price]]-Table2[[#This Row],[20D EMA]])/Table2[[#This Row],[20D EMA]]</f>
        <v>5.6228168987418016E-3</v>
      </c>
      <c r="T170" s="1">
        <f>(Table2[[#This Row],[Close Price]]-Table2[[#This Row],[50D EMA]])/Table2[[#This Row],[50D EMA]]</f>
        <v>3.3332471243664633E-2</v>
      </c>
      <c r="U170" s="1">
        <f>(Table2[[#This Row],[Close Price]]-Table2[[#This Row],[200D EMA]])/Table2[[#This Row],[200D EMA]]</f>
        <v>0.17337244863760043</v>
      </c>
      <c r="V170">
        <v>1.14288939598627</v>
      </c>
      <c r="W170">
        <v>1047</v>
      </c>
      <c r="X170">
        <v>1067.05</v>
      </c>
      <c r="Y170">
        <v>1047</v>
      </c>
      <c r="Z170">
        <v>1079.9000000000001</v>
      </c>
      <c r="AA170">
        <v>1008.4</v>
      </c>
      <c r="AB170">
        <v>1176</v>
      </c>
      <c r="AC170" s="1">
        <f>(Table2[[#This Row],[Close Price]]/Table2[[#This Row],[Day Low]])-1</f>
        <v>1.4660936007640846E-2</v>
      </c>
      <c r="AD170" s="1">
        <f>(Table2[[#This Row],[Day High]]/Table2[[#This Row],[Close Price]])-1</f>
        <v>4.4241539982114997E-3</v>
      </c>
      <c r="AE170" s="1">
        <f>(Table2[[#This Row],[Close Price]]/Table2[[#This Row],[Current Week Low]])-1</f>
        <v>1.4660936007640846E-2</v>
      </c>
      <c r="AF170" s="1">
        <f>(Table2[[#This Row],[Current Week High]]/Table2[[#This Row],[Close Price]])-1</f>
        <v>1.6519979291194309E-2</v>
      </c>
      <c r="AG170" s="1">
        <f>(Table2[[#This Row],[Close Price]]/Table2[[#This Row],[Current Month Low]])-1</f>
        <v>5.3500595001983342E-2</v>
      </c>
      <c r="AH170" s="1">
        <f>(Table2[[#This Row],[Current Month High]]/Table2[[#This Row],[Close Price]])-1</f>
        <v>0.10697980891419978</v>
      </c>
      <c r="AI170">
        <v>10.980373699816401</v>
      </c>
      <c r="AJ170">
        <v>79.057812236642505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0.05</v>
      </c>
      <c r="AM170" t="s">
        <v>3108</v>
      </c>
      <c r="AN170">
        <v>-5.48</v>
      </c>
      <c r="AO170" t="s">
        <v>3107</v>
      </c>
      <c r="AP170">
        <v>0.180856904306894</v>
      </c>
      <c r="AQ170">
        <f>(Table2[[#This Row],[Sharpe Ratio]]-AVERAGE(Table2[Sharpe Ratio]))/_xlfn.STDEV.P(Table2[Sharpe Ratio])</f>
        <v>1.3353310962495646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2.3641678417181753</v>
      </c>
      <c r="AS170">
        <f>_xlfn.RANK.AVG(Table2[[#This Row],[1Y Return vs Nifty Z-Score]],Table2[1Y Return vs Nifty Z-Score])</f>
        <v>222</v>
      </c>
      <c r="AT170">
        <f>_xlfn.RANK.AVG(Table2[[#This Row],[6M Return vs Nifty Z-Score]],Table2[6M Return vs Nifty Z-Score])</f>
        <v>328</v>
      </c>
      <c r="AU170">
        <f>_xlfn.RANK.AVG(Table2[[#This Row],[Sharpe Ratio Z-Score]],Table2[Sharpe Ratio Z-Score])</f>
        <v>73</v>
      </c>
      <c r="AV170">
        <f>(Table2[[#This Row],[Rank 1Y]]+Table2[[#This Row],[Rank 6M]]+Table2[[#This Row],[Rank Sharpe]])/3</f>
        <v>207.66666666666666</v>
      </c>
    </row>
    <row r="171" spans="1:48" x14ac:dyDescent="0.3">
      <c r="A171" t="s">
        <v>157</v>
      </c>
      <c r="B171" t="s">
        <v>158</v>
      </c>
      <c r="C171" t="s">
        <v>3073</v>
      </c>
      <c r="D171" t="s">
        <v>159</v>
      </c>
      <c r="E171">
        <v>162600.27782088</v>
      </c>
      <c r="F171">
        <v>4209.8999999999996</v>
      </c>
      <c r="G171">
        <v>40.9213337200637</v>
      </c>
      <c r="H171">
        <f>(Table2[[#This Row],[1Y Return vs Nifty]]-AVERAGE(Table2[1Y Return vs Nifty]))/_xlfn.STDEV.P(Table2[1Y Return vs Nifty])</f>
        <v>0.13241464818336515</v>
      </c>
      <c r="I171">
        <v>-0.95298664247014997</v>
      </c>
      <c r="J171">
        <f>(Table2[[#This Row],[1M Return vs Nifty]]-AVERAGE(Table2[1M Return vs Nifty]))/_xlfn.STDEV.P(Table2[1M Return vs Nifty])</f>
        <v>-3.8109406069015708E-2</v>
      </c>
      <c r="K171">
        <v>25.5053357139066</v>
      </c>
      <c r="L171">
        <f>(Table2[[#This Row],[6M Return vs Nifty]]-AVERAGE(Table2[6M Return vs Nifty]))/_xlfn.STDEV.P(Table2[6M Return vs Nifty])</f>
        <v>0.63581222661045333</v>
      </c>
      <c r="M171">
        <v>-1.18573848643647</v>
      </c>
      <c r="N171">
        <f>(Table2[[#This Row],[1W Return vs Nifty]]-AVERAGE(Table2[1W Return vs Nifty]))/_xlfn.STDEV.P(Table2[1W Return vs Nifty])</f>
        <v>-0.31260473569648123</v>
      </c>
      <c r="O171">
        <v>4305.55</v>
      </c>
      <c r="P171">
        <v>4260.5116511710303</v>
      </c>
      <c r="Q171">
        <v>3635.6032423000001</v>
      </c>
      <c r="R171">
        <v>35.2174990543528</v>
      </c>
      <c r="S171" s="1">
        <f>(Table2[[#This Row],[Close Price]]-Table2[[#This Row],[20D EMA]])/Table2[[#This Row],[20D EMA]]</f>
        <v>-2.2215512536145333E-2</v>
      </c>
      <c r="T171" s="1">
        <f>(Table2[[#This Row],[Close Price]]-Table2[[#This Row],[50D EMA]])/Table2[[#This Row],[50D EMA]]</f>
        <v>-1.1879242521756674E-2</v>
      </c>
      <c r="U171" s="1">
        <f>(Table2[[#This Row],[Close Price]]-Table2[[#This Row],[200D EMA]])/Table2[[#This Row],[200D EMA]]</f>
        <v>0.15796464009551295</v>
      </c>
      <c r="V171">
        <v>0.63154940964237205</v>
      </c>
      <c r="W171">
        <v>4197.2</v>
      </c>
      <c r="X171">
        <v>4259</v>
      </c>
      <c r="Y171">
        <v>4197.2</v>
      </c>
      <c r="Z171">
        <v>4319.8500000000004</v>
      </c>
      <c r="AA171">
        <v>4162.95</v>
      </c>
      <c r="AB171">
        <v>4468.6000000000004</v>
      </c>
      <c r="AC171" s="1">
        <f>(Table2[[#This Row],[Close Price]]/Table2[[#This Row],[Day Low]])-1</f>
        <v>3.0258267416372053E-3</v>
      </c>
      <c r="AD171" s="1">
        <f>(Table2[[#This Row],[Day High]]/Table2[[#This Row],[Close Price]])-1</f>
        <v>1.1662984868999304E-2</v>
      </c>
      <c r="AE171" s="1">
        <f>(Table2[[#This Row],[Close Price]]/Table2[[#This Row],[Current Week Low]])-1</f>
        <v>3.0258267416372053E-3</v>
      </c>
      <c r="AF171" s="1">
        <f>(Table2[[#This Row],[Current Week High]]/Table2[[#This Row],[Close Price]])-1</f>
        <v>2.6117009905223476E-2</v>
      </c>
      <c r="AG171" s="1">
        <f>(Table2[[#This Row],[Close Price]]/Table2[[#This Row],[Current Month Low]])-1</f>
        <v>1.1278060029546344E-2</v>
      </c>
      <c r="AH171" s="1">
        <f>(Table2[[#This Row],[Current Month High]]/Table2[[#This Row],[Close Price]])-1</f>
        <v>6.145039074562364E-2</v>
      </c>
      <c r="AI171">
        <v>9.4990379818998107</v>
      </c>
      <c r="AJ171">
        <v>80.422996978593005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-0.03</v>
      </c>
      <c r="AM171" t="s">
        <v>3107</v>
      </c>
      <c r="AN171">
        <v>-5.17</v>
      </c>
      <c r="AO171" t="s">
        <v>3107</v>
      </c>
      <c r="AP171">
        <v>0.113747260656588</v>
      </c>
      <c r="AQ171">
        <f>(Table2[[#This Row],[Sharpe Ratio]]-AVERAGE(Table2[Sharpe Ratio]))/_xlfn.STDEV.P(Table2[Sharpe Ratio])</f>
        <v>0.57095604852954562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0.98846878155786722</v>
      </c>
      <c r="AS171">
        <f>_xlfn.RANK.AVG(Table2[[#This Row],[1Y Return vs Nifty Z-Score]],Table2[1Y Return vs Nifty Z-Score])</f>
        <v>264</v>
      </c>
      <c r="AT171">
        <f>_xlfn.RANK.AVG(Table2[[#This Row],[6M Return vs Nifty Z-Score]],Table2[6M Return vs Nifty Z-Score])</f>
        <v>158</v>
      </c>
      <c r="AU171">
        <f>_xlfn.RANK.AVG(Table2[[#This Row],[Sharpe Ratio Z-Score]],Table2[Sharpe Ratio Z-Score])</f>
        <v>201</v>
      </c>
      <c r="AV171">
        <f>(Table2[[#This Row],[Rank 1Y]]+Table2[[#This Row],[Rank 6M]]+Table2[[#This Row],[Rank Sharpe]])/3</f>
        <v>207.66666666666666</v>
      </c>
    </row>
    <row r="172" spans="1:48" x14ac:dyDescent="0.3">
      <c r="A172" t="s">
        <v>1169</v>
      </c>
      <c r="B172" t="s">
        <v>1170</v>
      </c>
      <c r="C172" t="s">
        <v>3066</v>
      </c>
      <c r="D172" t="s">
        <v>966</v>
      </c>
      <c r="E172">
        <v>10003.32218795</v>
      </c>
      <c r="F172">
        <v>1360.45</v>
      </c>
      <c r="G172">
        <v>55.949047510095703</v>
      </c>
      <c r="H172">
        <f>(Table2[[#This Row],[1Y Return vs Nifty]]-AVERAGE(Table2[1Y Return vs Nifty]))/_xlfn.STDEV.P(Table2[1Y Return vs Nifty])</f>
        <v>0.36372814119672292</v>
      </c>
      <c r="I172">
        <v>-6.4988860436757303</v>
      </c>
      <c r="J172">
        <f>(Table2[[#This Row],[1M Return vs Nifty]]-AVERAGE(Table2[1M Return vs Nifty]))/_xlfn.STDEV.P(Table2[1M Return vs Nifty])</f>
        <v>-0.56687988050118399</v>
      </c>
      <c r="K172">
        <v>38.796038558619003</v>
      </c>
      <c r="L172">
        <f>(Table2[[#This Row],[6M Return vs Nifty]]-AVERAGE(Table2[6M Return vs Nifty]))/_xlfn.STDEV.P(Table2[6M Return vs Nifty])</f>
        <v>1.0872026953009544</v>
      </c>
      <c r="M172">
        <v>-1.0845333373083901</v>
      </c>
      <c r="N172">
        <f>(Table2[[#This Row],[1W Return vs Nifty]]-AVERAGE(Table2[1W Return vs Nifty]))/_xlfn.STDEV.P(Table2[1W Return vs Nifty])</f>
        <v>-0.29410762834898629</v>
      </c>
      <c r="O172">
        <v>1390.7</v>
      </c>
      <c r="P172">
        <v>1325.8251979020499</v>
      </c>
      <c r="Q172">
        <v>1072.16142290062</v>
      </c>
      <c r="R172">
        <v>43.190453807577001</v>
      </c>
      <c r="S172" s="1">
        <f>(Table2[[#This Row],[Close Price]]-Table2[[#This Row],[20D EMA]])/Table2[[#This Row],[20D EMA]]</f>
        <v>-2.1751635866829655E-2</v>
      </c>
      <c r="T172" s="1">
        <f>(Table2[[#This Row],[Close Price]]-Table2[[#This Row],[50D EMA]])/Table2[[#This Row],[50D EMA]]</f>
        <v>2.6115661516118022E-2</v>
      </c>
      <c r="U172" s="1">
        <f>(Table2[[#This Row],[Close Price]]-Table2[[#This Row],[200D EMA]])/Table2[[#This Row],[200D EMA]]</f>
        <v>0.26888542242029717</v>
      </c>
      <c r="V172">
        <v>1.1571559558609901</v>
      </c>
      <c r="W172">
        <v>1340.05</v>
      </c>
      <c r="X172">
        <v>1400.75</v>
      </c>
      <c r="Y172">
        <v>1340.05</v>
      </c>
      <c r="Z172">
        <v>1434</v>
      </c>
      <c r="AA172">
        <v>1268.0999999999999</v>
      </c>
      <c r="AB172">
        <v>1591.25</v>
      </c>
      <c r="AC172" s="1">
        <f>(Table2[[#This Row],[Close Price]]/Table2[[#This Row],[Day Low]])-1</f>
        <v>1.5223312562964164E-2</v>
      </c>
      <c r="AD172" s="1">
        <f>(Table2[[#This Row],[Day High]]/Table2[[#This Row],[Close Price]])-1</f>
        <v>2.9622551361681682E-2</v>
      </c>
      <c r="AE172" s="1">
        <f>(Table2[[#This Row],[Close Price]]/Table2[[#This Row],[Current Week Low]])-1</f>
        <v>1.5223312562964164E-2</v>
      </c>
      <c r="AF172" s="1">
        <f>(Table2[[#This Row],[Current Week High]]/Table2[[#This Row],[Close Price]])-1</f>
        <v>5.4062993862324937E-2</v>
      </c>
      <c r="AG172" s="1">
        <f>(Table2[[#This Row],[Close Price]]/Table2[[#This Row],[Current Month Low]])-1</f>
        <v>7.2825486948978835E-2</v>
      </c>
      <c r="AH172" s="1">
        <f>(Table2[[#This Row],[Current Month High]]/Table2[[#This Row],[Close Price]])-1</f>
        <v>0.16964974824506585</v>
      </c>
      <c r="AI172">
        <v>16.964974824506498</v>
      </c>
      <c r="AJ172">
        <v>107.38567073170699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0.1</v>
      </c>
      <c r="AM172" t="s">
        <v>3108</v>
      </c>
      <c r="AN172">
        <v>-6.53</v>
      </c>
      <c r="AO172" t="s">
        <v>3107</v>
      </c>
      <c r="AP172">
        <v>6.8883452947201995E-2</v>
      </c>
      <c r="AQ172">
        <f>(Table2[[#This Row],[Sharpe Ratio]]-AVERAGE(Table2[Sharpe Ratio]))/_xlfn.STDEV.P(Table2[Sharpe Ratio])</f>
        <v>5.9959814702765207E-2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0.64990314235027224</v>
      </c>
      <c r="AS172">
        <f>_xlfn.RANK.AVG(Table2[[#This Row],[1Y Return vs Nifty Z-Score]],Table2[1Y Return vs Nifty Z-Score])</f>
        <v>197</v>
      </c>
      <c r="AT172">
        <f>_xlfn.RANK.AVG(Table2[[#This Row],[6M Return vs Nifty Z-Score]],Table2[6M Return vs Nifty Z-Score])</f>
        <v>95</v>
      </c>
      <c r="AU172">
        <f>_xlfn.RANK.AVG(Table2[[#This Row],[Sharpe Ratio Z-Score]],Table2[Sharpe Ratio Z-Score])</f>
        <v>332</v>
      </c>
      <c r="AV172">
        <f>(Table2[[#This Row],[Rank 1Y]]+Table2[[#This Row],[Rank 6M]]+Table2[[#This Row],[Rank Sharpe]])/3</f>
        <v>208</v>
      </c>
    </row>
    <row r="173" spans="1:48" x14ac:dyDescent="0.3">
      <c r="A173" t="s">
        <v>347</v>
      </c>
      <c r="B173" t="s">
        <v>348</v>
      </c>
      <c r="C173" t="s">
        <v>3063</v>
      </c>
      <c r="D173" t="s">
        <v>130</v>
      </c>
      <c r="E173">
        <v>71386.02377113</v>
      </c>
      <c r="F173">
        <v>1574.05</v>
      </c>
      <c r="G173">
        <v>91.008910579141599</v>
      </c>
      <c r="H173">
        <f>(Table2[[#This Row],[1Y Return vs Nifty]]-AVERAGE(Table2[1Y Return vs Nifty]))/_xlfn.STDEV.P(Table2[1Y Return vs Nifty])</f>
        <v>0.9033857035100491</v>
      </c>
      <c r="I173">
        <v>2.72280254135896</v>
      </c>
      <c r="J173">
        <f>(Table2[[#This Row],[1M Return vs Nifty]]-AVERAGE(Table2[1M Return vs Nifty]))/_xlfn.STDEV.P(Table2[1M Return vs Nifty])</f>
        <v>0.31235652380764883</v>
      </c>
      <c r="K173">
        <v>56.681694901358298</v>
      </c>
      <c r="L173">
        <f>(Table2[[#This Row],[6M Return vs Nifty]]-AVERAGE(Table2[6M Return vs Nifty]))/_xlfn.STDEV.P(Table2[6M Return vs Nifty])</f>
        <v>1.694650991581107</v>
      </c>
      <c r="M173">
        <v>-1.43142388303344</v>
      </c>
      <c r="N173">
        <f>(Table2[[#This Row],[1W Return vs Nifty]]-AVERAGE(Table2[1W Return vs Nifty]))/_xlfn.STDEV.P(Table2[1W Return vs Nifty])</f>
        <v>-0.35750827265797308</v>
      </c>
      <c r="O173">
        <v>1469.52</v>
      </c>
      <c r="P173">
        <v>1413.85034722817</v>
      </c>
      <c r="Q173">
        <v>1158.7759637196</v>
      </c>
      <c r="R173">
        <v>66.7980181108572</v>
      </c>
      <c r="S173" s="1">
        <f>(Table2[[#This Row],[Close Price]]-Table2[[#This Row],[20D EMA]])/Table2[[#This Row],[20D EMA]]</f>
        <v>7.1132070335891973E-2</v>
      </c>
      <c r="T173" s="1">
        <f>(Table2[[#This Row],[Close Price]]-Table2[[#This Row],[50D EMA]])/Table2[[#This Row],[50D EMA]]</f>
        <v>0.11330736176279102</v>
      </c>
      <c r="U173" s="1">
        <f>(Table2[[#This Row],[Close Price]]-Table2[[#This Row],[200D EMA]])/Table2[[#This Row],[200D EMA]]</f>
        <v>0.35837301539065042</v>
      </c>
      <c r="V173">
        <v>0.92737983377032496</v>
      </c>
      <c r="W173">
        <v>1484.05</v>
      </c>
      <c r="X173">
        <v>1709.95</v>
      </c>
      <c r="Y173">
        <v>1421.3</v>
      </c>
      <c r="Z173">
        <v>1709.95</v>
      </c>
      <c r="AA173">
        <v>1416</v>
      </c>
      <c r="AB173">
        <v>1709.95</v>
      </c>
      <c r="AC173" s="1">
        <f>(Table2[[#This Row],[Close Price]]/Table2[[#This Row],[Day Low]])-1</f>
        <v>6.0644856979212403E-2</v>
      </c>
      <c r="AD173" s="1">
        <f>(Table2[[#This Row],[Day High]]/Table2[[#This Row],[Close Price]])-1</f>
        <v>8.6337791048568979E-2</v>
      </c>
      <c r="AE173" s="1">
        <f>(Table2[[#This Row],[Close Price]]/Table2[[#This Row],[Current Week Low]])-1</f>
        <v>0.10747203264616911</v>
      </c>
      <c r="AF173" s="1">
        <f>(Table2[[#This Row],[Current Week High]]/Table2[[#This Row],[Close Price]])-1</f>
        <v>8.6337791048568979E-2</v>
      </c>
      <c r="AG173" s="1">
        <f>(Table2[[#This Row],[Close Price]]/Table2[[#This Row],[Current Month Low]])-1</f>
        <v>0.11161723163841808</v>
      </c>
      <c r="AH173" s="1">
        <f>(Table2[[#This Row],[Current Month High]]/Table2[[#This Row],[Close Price]])-1</f>
        <v>8.6337791048568979E-2</v>
      </c>
      <c r="AI173">
        <v>8.6337791048568899</v>
      </c>
      <c r="AJ173">
        <v>138.02358989868401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0.08</v>
      </c>
      <c r="AM173" t="s">
        <v>3108</v>
      </c>
      <c r="AN173">
        <v>5.41</v>
      </c>
      <c r="AO173" t="s">
        <v>3108</v>
      </c>
      <c r="AP173">
        <v>1.8934036025187E-2</v>
      </c>
      <c r="AQ173">
        <f>(Table2[[#This Row],[Sharpe Ratio]]-AVERAGE(Table2[Sharpe Ratio]))/_xlfn.STDEV.P(Table2[Sharpe Ratio])</f>
        <v>-0.50896122058540594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2.0439237256554255</v>
      </c>
      <c r="AS173">
        <f>_xlfn.RANK.AVG(Table2[[#This Row],[1Y Return vs Nifty Z-Score]],Table2[1Y Return vs Nifty Z-Score])</f>
        <v>106</v>
      </c>
      <c r="AT173">
        <f>_xlfn.RANK.AVG(Table2[[#This Row],[6M Return vs Nifty Z-Score]],Table2[6M Return vs Nifty Z-Score])</f>
        <v>47</v>
      </c>
      <c r="AU173">
        <f>_xlfn.RANK.AVG(Table2[[#This Row],[Sharpe Ratio Z-Score]],Table2[Sharpe Ratio Z-Score])</f>
        <v>473</v>
      </c>
      <c r="AV173">
        <f>(Table2[[#This Row],[Rank 1Y]]+Table2[[#This Row],[Rank 6M]]+Table2[[#This Row],[Rank Sharpe]])/3</f>
        <v>208.66666666666666</v>
      </c>
    </row>
    <row r="174" spans="1:48" x14ac:dyDescent="0.3">
      <c r="A174" t="s">
        <v>817</v>
      </c>
      <c r="B174" t="s">
        <v>818</v>
      </c>
      <c r="C174" t="s">
        <v>3064</v>
      </c>
      <c r="D174" t="s">
        <v>653</v>
      </c>
      <c r="E174">
        <v>18943.619842167998</v>
      </c>
      <c r="F174">
        <v>131.38999999999999</v>
      </c>
      <c r="G174">
        <v>69.131693728526102</v>
      </c>
      <c r="H174">
        <f>(Table2[[#This Row],[1Y Return vs Nifty]]-AVERAGE(Table2[1Y Return vs Nifty]))/_xlfn.STDEV.P(Table2[1Y Return vs Nifty])</f>
        <v>0.56664150423715465</v>
      </c>
      <c r="I174">
        <v>13.8443088122477</v>
      </c>
      <c r="J174">
        <f>(Table2[[#This Row],[1M Return vs Nifty]]-AVERAGE(Table2[1M Return vs Nifty]))/_xlfn.STDEV.P(Table2[1M Return vs Nifty])</f>
        <v>1.3727299135557225</v>
      </c>
      <c r="K174">
        <v>21.435874899930901</v>
      </c>
      <c r="L174">
        <f>(Table2[[#This Row],[6M Return vs Nifty]]-AVERAGE(Table2[6M Return vs Nifty]))/_xlfn.STDEV.P(Table2[6M Return vs Nifty])</f>
        <v>0.49760164094011605</v>
      </c>
      <c r="M174">
        <v>8.2195319389676307</v>
      </c>
      <c r="N174">
        <f>(Table2[[#This Row],[1W Return vs Nifty]]-AVERAGE(Table2[1W Return vs Nifty]))/_xlfn.STDEV.P(Table2[1W Return vs Nifty])</f>
        <v>1.4063818790137217</v>
      </c>
      <c r="O174">
        <v>129.47999999999999</v>
      </c>
      <c r="P174">
        <v>121.45564591427799</v>
      </c>
      <c r="Q174">
        <v>101.384317449702</v>
      </c>
      <c r="R174">
        <v>49.897654169314798</v>
      </c>
      <c r="S174" s="1">
        <f>(Table2[[#This Row],[Close Price]]-Table2[[#This Row],[20D EMA]])/Table2[[#This Row],[20D EMA]]</f>
        <v>1.4751312944084003E-2</v>
      </c>
      <c r="T174" s="1">
        <f>(Table2[[#This Row],[Close Price]]-Table2[[#This Row],[50D EMA]])/Table2[[#This Row],[50D EMA]]</f>
        <v>8.1794090434738176E-2</v>
      </c>
      <c r="U174" s="1">
        <f>(Table2[[#This Row],[Close Price]]-Table2[[#This Row],[200D EMA]])/Table2[[#This Row],[200D EMA]]</f>
        <v>0.29595980231542396</v>
      </c>
      <c r="V174">
        <v>1.5558362773807499</v>
      </c>
      <c r="W174">
        <v>130.5</v>
      </c>
      <c r="X174">
        <v>137.74</v>
      </c>
      <c r="Y174">
        <v>130.5</v>
      </c>
      <c r="Z174">
        <v>146.19999999999999</v>
      </c>
      <c r="AA174">
        <v>122.27</v>
      </c>
      <c r="AB174">
        <v>146.19999999999999</v>
      </c>
      <c r="AC174" s="1">
        <f>(Table2[[#This Row],[Close Price]]/Table2[[#This Row],[Day Low]])-1</f>
        <v>6.8199233716474961E-3</v>
      </c>
      <c r="AD174" s="1">
        <f>(Table2[[#This Row],[Day High]]/Table2[[#This Row],[Close Price]])-1</f>
        <v>4.8329401019864715E-2</v>
      </c>
      <c r="AE174" s="1">
        <f>(Table2[[#This Row],[Close Price]]/Table2[[#This Row],[Current Week Low]])-1</f>
        <v>6.8199233716474961E-3</v>
      </c>
      <c r="AF174" s="1">
        <f>(Table2[[#This Row],[Current Week High]]/Table2[[#This Row],[Close Price]])-1</f>
        <v>0.11271786285105412</v>
      </c>
      <c r="AG174" s="1">
        <f>(Table2[[#This Row],[Close Price]]/Table2[[#This Row],[Current Month Low]])-1</f>
        <v>7.4589024290504513E-2</v>
      </c>
      <c r="AH174" s="1">
        <f>(Table2[[#This Row],[Current Month High]]/Table2[[#This Row],[Close Price]])-1</f>
        <v>0.11271786285105412</v>
      </c>
      <c r="AI174">
        <v>11.271786285105399</v>
      </c>
      <c r="AJ174">
        <v>113.642276422764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0.16</v>
      </c>
      <c r="AM174" t="s">
        <v>3108</v>
      </c>
      <c r="AN174">
        <v>1.21</v>
      </c>
      <c r="AO174" t="s">
        <v>3108</v>
      </c>
      <c r="AP174">
        <v>8.1501683451194004E-2</v>
      </c>
      <c r="AQ174">
        <f>(Table2[[#This Row],[Sharpe Ratio]]-AVERAGE(Table2[Sharpe Ratio]))/_xlfn.STDEV.P(Table2[Sharpe Ratio])</f>
        <v>0.20368074688189342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4.0470356846286082</v>
      </c>
      <c r="AS174">
        <f>_xlfn.RANK.AVG(Table2[[#This Row],[1Y Return vs Nifty Z-Score]],Table2[1Y Return vs Nifty Z-Score])</f>
        <v>148</v>
      </c>
      <c r="AT174">
        <f>_xlfn.RANK.AVG(Table2[[#This Row],[6M Return vs Nifty Z-Score]],Table2[6M Return vs Nifty Z-Score])</f>
        <v>191</v>
      </c>
      <c r="AU174">
        <f>_xlfn.RANK.AVG(Table2[[#This Row],[Sharpe Ratio Z-Score]],Table2[Sharpe Ratio Z-Score])</f>
        <v>290</v>
      </c>
      <c r="AV174">
        <f>(Table2[[#This Row],[Rank 1Y]]+Table2[[#This Row],[Rank 6M]]+Table2[[#This Row],[Rank Sharpe]])/3</f>
        <v>209.66666666666666</v>
      </c>
    </row>
    <row r="175" spans="1:48" x14ac:dyDescent="0.3">
      <c r="A175" t="s">
        <v>1121</v>
      </c>
      <c r="B175" t="s">
        <v>1122</v>
      </c>
      <c r="C175" t="s">
        <v>3073</v>
      </c>
      <c r="D175" t="s">
        <v>83</v>
      </c>
      <c r="E175">
        <v>10941.69548303</v>
      </c>
      <c r="F175">
        <v>226.33</v>
      </c>
      <c r="G175">
        <v>66.603665605476706</v>
      </c>
      <c r="H175">
        <f>(Table2[[#This Row],[1Y Return vs Nifty]]-AVERAGE(Table2[1Y Return vs Nifty]))/_xlfn.STDEV.P(Table2[1Y Return vs Nifty])</f>
        <v>0.52772893085780015</v>
      </c>
      <c r="I175">
        <v>4.0629875131558801</v>
      </c>
      <c r="J175">
        <f>(Table2[[#This Row],[1M Return vs Nifty]]-AVERAGE(Table2[1M Return vs Nifty]))/_xlfn.STDEV.P(Table2[1M Return vs Nifty])</f>
        <v>0.44013566152692873</v>
      </c>
      <c r="K175">
        <v>19.5640484038951</v>
      </c>
      <c r="L175">
        <f>(Table2[[#This Row],[6M Return vs Nifty]]-AVERAGE(Table2[6M Return vs Nifty]))/_xlfn.STDEV.P(Table2[6M Return vs Nifty])</f>
        <v>0.43402903313863733</v>
      </c>
      <c r="M175">
        <v>9.8200603022675708</v>
      </c>
      <c r="N175">
        <f>(Table2[[#This Row],[1W Return vs Nifty]]-AVERAGE(Table2[1W Return vs Nifty]))/_xlfn.STDEV.P(Table2[1W Return vs Nifty])</f>
        <v>1.6989079530695259</v>
      </c>
      <c r="O175">
        <v>224.97</v>
      </c>
      <c r="P175">
        <v>218.39935093513</v>
      </c>
      <c r="Q175">
        <v>189.96380272635301</v>
      </c>
      <c r="R175">
        <v>49.827956647576102</v>
      </c>
      <c r="S175" s="1">
        <f>(Table2[[#This Row],[Close Price]]-Table2[[#This Row],[20D EMA]])/Table2[[#This Row],[20D EMA]]</f>
        <v>6.0452504778415505E-3</v>
      </c>
      <c r="T175" s="1">
        <f>(Table2[[#This Row],[Close Price]]-Table2[[#This Row],[50D EMA]])/Table2[[#This Row],[50D EMA]]</f>
        <v>3.6312603636013595E-2</v>
      </c>
      <c r="U175" s="1">
        <f>(Table2[[#This Row],[Close Price]]-Table2[[#This Row],[200D EMA]])/Table2[[#This Row],[200D EMA]]</f>
        <v>0.19143750941874596</v>
      </c>
      <c r="V175">
        <v>1.2902793456241199</v>
      </c>
      <c r="W175">
        <v>225</v>
      </c>
      <c r="X175">
        <v>239</v>
      </c>
      <c r="Y175">
        <v>225</v>
      </c>
      <c r="Z175">
        <v>250.69</v>
      </c>
      <c r="AA175">
        <v>211.2</v>
      </c>
      <c r="AB175">
        <v>250.69</v>
      </c>
      <c r="AC175" s="1">
        <f>(Table2[[#This Row],[Close Price]]/Table2[[#This Row],[Day Low]])-1</f>
        <v>5.9111111111112002E-3</v>
      </c>
      <c r="AD175" s="1">
        <f>(Table2[[#This Row],[Day High]]/Table2[[#This Row],[Close Price]])-1</f>
        <v>5.5980205894048396E-2</v>
      </c>
      <c r="AE175" s="1">
        <f>(Table2[[#This Row],[Close Price]]/Table2[[#This Row],[Current Week Low]])-1</f>
        <v>5.9111111111112002E-3</v>
      </c>
      <c r="AF175" s="1">
        <f>(Table2[[#This Row],[Current Week High]]/Table2[[#This Row],[Close Price]])-1</f>
        <v>0.10763045111120917</v>
      </c>
      <c r="AG175" s="1">
        <f>(Table2[[#This Row],[Close Price]]/Table2[[#This Row],[Current Month Low]])-1</f>
        <v>7.1638257575757702E-2</v>
      </c>
      <c r="AH175" s="1">
        <f>(Table2[[#This Row],[Current Month High]]/Table2[[#This Row],[Close Price]])-1</f>
        <v>0.10763045111120917</v>
      </c>
      <c r="AI175">
        <v>10.763045111120899</v>
      </c>
      <c r="AJ175">
        <v>95.871916919082594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0.12</v>
      </c>
      <c r="AM175" t="s">
        <v>3108</v>
      </c>
      <c r="AN175">
        <v>-2.75</v>
      </c>
      <c r="AO175" t="s">
        <v>3107</v>
      </c>
      <c r="AP175">
        <v>8.7697075708361993E-2</v>
      </c>
      <c r="AQ175">
        <f>(Table2[[#This Row],[Sharpe Ratio]]-AVERAGE(Table2[Sharpe Ratio]))/_xlfn.STDEV.P(Table2[Sharpe Ratio])</f>
        <v>0.27424591448870167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3.3750474930815937</v>
      </c>
      <c r="AS175">
        <f>_xlfn.RANK.AVG(Table2[[#This Row],[1Y Return vs Nifty Z-Score]],Table2[1Y Return vs Nifty Z-Score])</f>
        <v>156</v>
      </c>
      <c r="AT175">
        <f>_xlfn.RANK.AVG(Table2[[#This Row],[6M Return vs Nifty Z-Score]],Table2[6M Return vs Nifty Z-Score])</f>
        <v>207</v>
      </c>
      <c r="AU175">
        <f>_xlfn.RANK.AVG(Table2[[#This Row],[Sharpe Ratio Z-Score]],Table2[Sharpe Ratio Z-Score])</f>
        <v>269</v>
      </c>
      <c r="AV175">
        <f>(Table2[[#This Row],[Rank 1Y]]+Table2[[#This Row],[Rank 6M]]+Table2[[#This Row],[Rank Sharpe]])/3</f>
        <v>210.66666666666666</v>
      </c>
    </row>
    <row r="176" spans="1:48" x14ac:dyDescent="0.3">
      <c r="A176" t="s">
        <v>613</v>
      </c>
      <c r="B176" t="s">
        <v>614</v>
      </c>
      <c r="C176" t="s">
        <v>3063</v>
      </c>
      <c r="D176" t="s">
        <v>251</v>
      </c>
      <c r="E176">
        <v>29783.67991984</v>
      </c>
      <c r="F176">
        <v>5886.65</v>
      </c>
      <c r="G176">
        <v>115.32169724892201</v>
      </c>
      <c r="H176">
        <f>(Table2[[#This Row],[1Y Return vs Nifty]]-AVERAGE(Table2[1Y Return vs Nifty]))/_xlfn.STDEV.P(Table2[1Y Return vs Nifty])</f>
        <v>1.2776193153589697</v>
      </c>
      <c r="I176">
        <v>-7.2756018066455201</v>
      </c>
      <c r="J176">
        <f>(Table2[[#This Row],[1M Return vs Nifty]]-AVERAGE(Table2[1M Return vs Nifty]))/_xlfn.STDEV.P(Table2[1M Return vs Nifty])</f>
        <v>-0.64093538219225321</v>
      </c>
      <c r="K176">
        <v>-2.9920059272967299</v>
      </c>
      <c r="L176">
        <f>(Table2[[#This Row],[6M Return vs Nifty]]-AVERAGE(Table2[6M Return vs Nifty]))/_xlfn.STDEV.P(Table2[6M Return vs Nifty])</f>
        <v>-0.33203940246826891</v>
      </c>
      <c r="M176">
        <v>-1.68408593595836</v>
      </c>
      <c r="N176">
        <f>(Table2[[#This Row],[1W Return vs Nifty]]-AVERAGE(Table2[1W Return vs Nifty]))/_xlfn.STDEV.P(Table2[1W Return vs Nifty])</f>
        <v>-0.40368692222130853</v>
      </c>
      <c r="O176">
        <v>6165.84</v>
      </c>
      <c r="P176">
        <v>6336.8993747655804</v>
      </c>
      <c r="Q176">
        <v>5685.7850793943799</v>
      </c>
      <c r="R176">
        <v>21.778239989618999</v>
      </c>
      <c r="S176" s="1">
        <f>(Table2[[#This Row],[Close Price]]-Table2[[#This Row],[20D EMA]])/Table2[[#This Row],[20D EMA]]</f>
        <v>-4.5280124038249533E-2</v>
      </c>
      <c r="T176" s="1">
        <f>(Table2[[#This Row],[Close Price]]-Table2[[#This Row],[50D EMA]])/Table2[[#This Row],[50D EMA]]</f>
        <v>-7.1052000061502751E-2</v>
      </c>
      <c r="U176" s="1">
        <f>(Table2[[#This Row],[Close Price]]-Table2[[#This Row],[200D EMA]])/Table2[[#This Row],[200D EMA]]</f>
        <v>3.5327561242785292E-2</v>
      </c>
      <c r="V176">
        <v>0.64043712111066198</v>
      </c>
      <c r="W176">
        <v>5850.1</v>
      </c>
      <c r="X176">
        <v>6048</v>
      </c>
      <c r="Y176">
        <v>5850.1</v>
      </c>
      <c r="Z176">
        <v>6090</v>
      </c>
      <c r="AA176">
        <v>5850.1</v>
      </c>
      <c r="AB176">
        <v>6401</v>
      </c>
      <c r="AC176" s="1">
        <f>(Table2[[#This Row],[Close Price]]/Table2[[#This Row],[Day Low]])-1</f>
        <v>6.2477564486076442E-3</v>
      </c>
      <c r="AD176" s="1">
        <f>(Table2[[#This Row],[Day High]]/Table2[[#This Row],[Close Price]])-1</f>
        <v>2.7409477376776348E-2</v>
      </c>
      <c r="AE176" s="1">
        <f>(Table2[[#This Row],[Close Price]]/Table2[[#This Row],[Current Week Low]])-1</f>
        <v>6.2477564486076442E-3</v>
      </c>
      <c r="AF176" s="1">
        <f>(Table2[[#This Row],[Current Week High]]/Table2[[#This Row],[Close Price]])-1</f>
        <v>3.4544265414115038E-2</v>
      </c>
      <c r="AG176" s="1">
        <f>(Table2[[#This Row],[Close Price]]/Table2[[#This Row],[Current Month Low]])-1</f>
        <v>6.2477564486076442E-3</v>
      </c>
      <c r="AH176" s="1">
        <f>(Table2[[#This Row],[Current Month High]]/Table2[[#This Row],[Close Price]])-1</f>
        <v>8.7375672071551724E-2</v>
      </c>
      <c r="AI176">
        <v>65.7453730050198</v>
      </c>
      <c r="AJ176">
        <v>145.17492711370201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-0.13</v>
      </c>
      <c r="AM176" t="s">
        <v>3107</v>
      </c>
      <c r="AN176">
        <v>-6.9</v>
      </c>
      <c r="AO176" t="s">
        <v>3107</v>
      </c>
      <c r="AP176">
        <v>0.139167621476185</v>
      </c>
      <c r="AQ176">
        <f>(Table2[[#This Row],[Sharpe Ratio]]-AVERAGE(Table2[Sharpe Ratio]))/_xlfn.STDEV.P(Table2[Sharpe Ratio])</f>
        <v>0.86049252134690601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77</v>
      </c>
      <c r="AT176">
        <f>_xlfn.RANK.AVG(Table2[[#This Row],[6M Return vs Nifty Z-Score]],Table2[6M Return vs Nifty Z-Score])</f>
        <v>419</v>
      </c>
      <c r="AU176">
        <f>_xlfn.RANK.AVG(Table2[[#This Row],[Sharpe Ratio Z-Score]],Table2[Sharpe Ratio Z-Score])</f>
        <v>138</v>
      </c>
      <c r="AV176">
        <f>(Table2[[#This Row],[Rank 1Y]]+Table2[[#This Row],[Rank 6M]]+Table2[[#This Row],[Rank Sharpe]])/3</f>
        <v>211.33333333333334</v>
      </c>
    </row>
    <row r="177" spans="1:48" x14ac:dyDescent="0.3">
      <c r="A177" t="s">
        <v>913</v>
      </c>
      <c r="B177" t="s">
        <v>914</v>
      </c>
      <c r="C177" t="s">
        <v>3065</v>
      </c>
      <c r="D177" t="s">
        <v>222</v>
      </c>
      <c r="E177">
        <v>15854.268837</v>
      </c>
      <c r="F177">
        <v>2272.3000000000002</v>
      </c>
      <c r="G177">
        <v>102.28540009798</v>
      </c>
      <c r="H177">
        <f>(Table2[[#This Row],[1Y Return vs Nifty]]-AVERAGE(Table2[1Y Return vs Nifty]))/_xlfn.STDEV.P(Table2[1Y Return vs Nifty])</f>
        <v>1.0769586245794671</v>
      </c>
      <c r="I177">
        <v>-0.56012112184587903</v>
      </c>
      <c r="J177">
        <f>(Table2[[#This Row],[1M Return vs Nifty]]-AVERAGE(Table2[1M Return vs Nifty]))/_xlfn.STDEV.P(Table2[1M Return vs Nifty])</f>
        <v>-6.5187705516838498E-4</v>
      </c>
      <c r="K177">
        <v>21.612356682457801</v>
      </c>
      <c r="L177">
        <f>(Table2[[#This Row],[6M Return vs Nifty]]-AVERAGE(Table2[6M Return vs Nifty]))/_xlfn.STDEV.P(Table2[6M Return vs Nifty])</f>
        <v>0.5035954695179512</v>
      </c>
      <c r="M177">
        <v>6.1769628187556904</v>
      </c>
      <c r="N177">
        <f>(Table2[[#This Row],[1W Return vs Nifty]]-AVERAGE(Table2[1W Return vs Nifty]))/_xlfn.STDEV.P(Table2[1W Return vs Nifty])</f>
        <v>1.0330647048704951</v>
      </c>
      <c r="O177">
        <v>2213.64</v>
      </c>
      <c r="P177">
        <v>2061.1983020408802</v>
      </c>
      <c r="Q177">
        <v>1692.76768524979</v>
      </c>
      <c r="R177">
        <v>54.927638658363897</v>
      </c>
      <c r="S177" s="1">
        <f>(Table2[[#This Row],[Close Price]]-Table2[[#This Row],[20D EMA]])/Table2[[#This Row],[20D EMA]]</f>
        <v>2.6499340452828965E-2</v>
      </c>
      <c r="T177" s="1">
        <f>(Table2[[#This Row],[Close Price]]-Table2[[#This Row],[50D EMA]])/Table2[[#This Row],[50D EMA]]</f>
        <v>0.10241697645010632</v>
      </c>
      <c r="U177" s="1">
        <f>(Table2[[#This Row],[Close Price]]-Table2[[#This Row],[200D EMA]])/Table2[[#This Row],[200D EMA]]</f>
        <v>0.34235785559947796</v>
      </c>
      <c r="V177">
        <v>0.61370992812327296</v>
      </c>
      <c r="W177">
        <v>2204.9</v>
      </c>
      <c r="X177">
        <v>2300</v>
      </c>
      <c r="Y177">
        <v>2204.9</v>
      </c>
      <c r="Z177">
        <v>2387.6999999999998</v>
      </c>
      <c r="AA177">
        <v>2070</v>
      </c>
      <c r="AB177">
        <v>2412</v>
      </c>
      <c r="AC177" s="1">
        <f>(Table2[[#This Row],[Close Price]]/Table2[[#This Row],[Day Low]])-1</f>
        <v>3.0568279740577742E-2</v>
      </c>
      <c r="AD177" s="1">
        <f>(Table2[[#This Row],[Day High]]/Table2[[#This Row],[Close Price]])-1</f>
        <v>1.2190291774853534E-2</v>
      </c>
      <c r="AE177" s="1">
        <f>(Table2[[#This Row],[Close Price]]/Table2[[#This Row],[Current Week Low]])-1</f>
        <v>3.0568279740577742E-2</v>
      </c>
      <c r="AF177" s="1">
        <f>(Table2[[#This Row],[Current Week High]]/Table2[[#This Row],[Close Price]])-1</f>
        <v>5.0785547682964172E-2</v>
      </c>
      <c r="AG177" s="1">
        <f>(Table2[[#This Row],[Close Price]]/Table2[[#This Row],[Current Month Low]])-1</f>
        <v>9.7729468599033975E-2</v>
      </c>
      <c r="AH177" s="1">
        <f>(Table2[[#This Row],[Current Month High]]/Table2[[#This Row],[Close Price]])-1</f>
        <v>6.14795581569334E-2</v>
      </c>
      <c r="AI177">
        <v>6.14795581569334</v>
      </c>
      <c r="AJ177">
        <v>134.24565744033799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0.34</v>
      </c>
      <c r="AM177" t="s">
        <v>3108</v>
      </c>
      <c r="AN177">
        <v>-0.8</v>
      </c>
      <c r="AO177" t="s">
        <v>3107</v>
      </c>
      <c r="AP177">
        <v>6.1617789338230998E-2</v>
      </c>
      <c r="AQ177">
        <f>(Table2[[#This Row],[Sharpe Ratio]]-AVERAGE(Table2[Sharpe Ratio]))/_xlfn.STDEV.P(Table2[Sharpe Ratio])</f>
        <v>-2.2795683102645771E-2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2.5901712388100995</v>
      </c>
      <c r="AS177">
        <f>_xlfn.RANK.AVG(Table2[[#This Row],[1Y Return vs Nifty Z-Score]],Table2[1Y Return vs Nifty Z-Score])</f>
        <v>90</v>
      </c>
      <c r="AT177">
        <f>_xlfn.RANK.AVG(Table2[[#This Row],[6M Return vs Nifty Z-Score]],Table2[6M Return vs Nifty Z-Score])</f>
        <v>190</v>
      </c>
      <c r="AU177">
        <f>_xlfn.RANK.AVG(Table2[[#This Row],[Sharpe Ratio Z-Score]],Table2[Sharpe Ratio Z-Score])</f>
        <v>355</v>
      </c>
      <c r="AV177">
        <f>(Table2[[#This Row],[Rank 1Y]]+Table2[[#This Row],[Rank 6M]]+Table2[[#This Row],[Rank Sharpe]])/3</f>
        <v>211.66666666666666</v>
      </c>
    </row>
    <row r="178" spans="1:48" x14ac:dyDescent="0.3">
      <c r="A178" t="s">
        <v>945</v>
      </c>
      <c r="B178" t="s">
        <v>946</v>
      </c>
      <c r="C178" t="s">
        <v>3074</v>
      </c>
      <c r="D178" t="s">
        <v>707</v>
      </c>
      <c r="E178">
        <v>15130.9044075</v>
      </c>
      <c r="F178">
        <v>3633.35</v>
      </c>
      <c r="G178">
        <v>63.689483506417098</v>
      </c>
      <c r="H178">
        <f>(Table2[[#This Row],[1Y Return vs Nifty]]-AVERAGE(Table2[1Y Return vs Nifty]))/_xlfn.STDEV.P(Table2[1Y Return vs Nifty])</f>
        <v>0.4828724976019575</v>
      </c>
      <c r="I178">
        <v>-23.1985577412052</v>
      </c>
      <c r="J178">
        <f>(Table2[[#This Row],[1M Return vs Nifty]]-AVERAGE(Table2[1M Return vs Nifty]))/_xlfn.STDEV.P(Table2[1M Return vs Nifty])</f>
        <v>-2.1591001296540191</v>
      </c>
      <c r="K178">
        <v>8.61529318561265</v>
      </c>
      <c r="L178">
        <f>(Table2[[#This Row],[6M Return vs Nifty]]-AVERAGE(Table2[6M Return vs Nifty]))/_xlfn.STDEV.P(Table2[6M Return vs Nifty])</f>
        <v>6.2177837058041398E-2</v>
      </c>
      <c r="M178">
        <v>-3.2958573473284698</v>
      </c>
      <c r="N178">
        <f>(Table2[[#This Row],[1W Return vs Nifty]]-AVERAGE(Table2[1W Return vs Nifty]))/_xlfn.STDEV.P(Table2[1W Return vs Nifty])</f>
        <v>-0.69826787064722795</v>
      </c>
      <c r="O178">
        <v>4249.93</v>
      </c>
      <c r="P178">
        <v>4317.6067716221996</v>
      </c>
      <c r="Q178">
        <v>3553.7212351410199</v>
      </c>
      <c r="R178">
        <v>18.511527601061999</v>
      </c>
      <c r="S178" s="1">
        <f>(Table2[[#This Row],[Close Price]]-Table2[[#This Row],[20D EMA]])/Table2[[#This Row],[20D EMA]]</f>
        <v>-0.14508003661236782</v>
      </c>
      <c r="T178" s="1">
        <f>(Table2[[#This Row],[Close Price]]-Table2[[#This Row],[50D EMA]])/Table2[[#This Row],[50D EMA]]</f>
        <v>-0.15848056754948822</v>
      </c>
      <c r="U178" s="1">
        <f>(Table2[[#This Row],[Close Price]]-Table2[[#This Row],[200D EMA]])/Table2[[#This Row],[200D EMA]]</f>
        <v>2.2407150023915759E-2</v>
      </c>
      <c r="V178">
        <v>0.49447839528704401</v>
      </c>
      <c r="W178">
        <v>3602</v>
      </c>
      <c r="X178">
        <v>3862.9</v>
      </c>
      <c r="Y178">
        <v>3602</v>
      </c>
      <c r="Z178">
        <v>4102</v>
      </c>
      <c r="AA178">
        <v>3602</v>
      </c>
      <c r="AB178">
        <v>4580.8500000000004</v>
      </c>
      <c r="AC178" s="1">
        <f>(Table2[[#This Row],[Close Price]]/Table2[[#This Row],[Day Low]])-1</f>
        <v>8.7034980566351727E-3</v>
      </c>
      <c r="AD178" s="1">
        <f>(Table2[[#This Row],[Day High]]/Table2[[#This Row],[Close Price]])-1</f>
        <v>6.3178609272434683E-2</v>
      </c>
      <c r="AE178" s="1">
        <f>(Table2[[#This Row],[Close Price]]/Table2[[#This Row],[Current Week Low]])-1</f>
        <v>8.7034980566351727E-3</v>
      </c>
      <c r="AF178" s="1">
        <f>(Table2[[#This Row],[Current Week High]]/Table2[[#This Row],[Close Price]])-1</f>
        <v>0.12898564685483094</v>
      </c>
      <c r="AG178" s="1">
        <f>(Table2[[#This Row],[Close Price]]/Table2[[#This Row],[Current Month Low]])-1</f>
        <v>8.7034980566351727E-3</v>
      </c>
      <c r="AH178" s="1">
        <f>(Table2[[#This Row],[Current Month High]]/Table2[[#This Row],[Close Price]])-1</f>
        <v>0.26077862028155852</v>
      </c>
      <c r="AI178">
        <v>51.045178691840803</v>
      </c>
      <c r="AJ178">
        <v>90.722028293220603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-0.23</v>
      </c>
      <c r="AM178" t="s">
        <v>3107</v>
      </c>
      <c r="AN178">
        <v>-21.71</v>
      </c>
      <c r="AO178" t="s">
        <v>3107</v>
      </c>
      <c r="AP178">
        <v>0.12505156720893501</v>
      </c>
      <c r="AQ178">
        <f>(Table2[[#This Row],[Sharpe Ratio]]-AVERAGE(Table2[Sharpe Ratio]))/_xlfn.STDEV.P(Table2[Sharpe Ratio])</f>
        <v>0.69971146117064043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168</v>
      </c>
      <c r="AT178">
        <f>_xlfn.RANK.AVG(Table2[[#This Row],[6M Return vs Nifty Z-Score]],Table2[6M Return vs Nifty Z-Score])</f>
        <v>293</v>
      </c>
      <c r="AU178">
        <f>_xlfn.RANK.AVG(Table2[[#This Row],[Sharpe Ratio Z-Score]],Table2[Sharpe Ratio Z-Score])</f>
        <v>175</v>
      </c>
      <c r="AV178">
        <f>(Table2[[#This Row],[Rank 1Y]]+Table2[[#This Row],[Rank 6M]]+Table2[[#This Row],[Rank Sharpe]])/3</f>
        <v>212</v>
      </c>
    </row>
    <row r="179" spans="1:48" x14ac:dyDescent="0.3">
      <c r="A179" t="s">
        <v>282</v>
      </c>
      <c r="B179" t="s">
        <v>283</v>
      </c>
      <c r="C179" t="s">
        <v>3065</v>
      </c>
      <c r="D179" t="s">
        <v>183</v>
      </c>
      <c r="E179">
        <v>94338.217152900004</v>
      </c>
      <c r="F179">
        <v>3468.5</v>
      </c>
      <c r="G179">
        <v>52.458262461137103</v>
      </c>
      <c r="H179">
        <f>(Table2[[#This Row],[1Y Return vs Nifty]]-AVERAGE(Table2[1Y Return vs Nifty]))/_xlfn.STDEV.P(Table2[1Y Return vs Nifty])</f>
        <v>0.30999636972999339</v>
      </c>
      <c r="I179">
        <v>15.450068466414001</v>
      </c>
      <c r="J179">
        <f>(Table2[[#This Row],[1M Return vs Nifty]]-AVERAGE(Table2[1M Return vs Nifty]))/_xlfn.STDEV.P(Table2[1M Return vs Nifty])</f>
        <v>1.5258301111490966</v>
      </c>
      <c r="K179">
        <v>23.123135756303501</v>
      </c>
      <c r="L179">
        <f>(Table2[[#This Row],[6M Return vs Nifty]]-AVERAGE(Table2[6M Return vs Nifty]))/_xlfn.STDEV.P(Table2[6M Return vs Nifty])</f>
        <v>0.55490586914082152</v>
      </c>
      <c r="M179">
        <v>1.48749447130833</v>
      </c>
      <c r="N179">
        <f>(Table2[[#This Row],[1W Return vs Nifty]]-AVERAGE(Table2[1W Return vs Nifty]))/_xlfn.STDEV.P(Table2[1W Return vs Nifty])</f>
        <v>0.1759778849534763</v>
      </c>
      <c r="O179">
        <v>3321.44</v>
      </c>
      <c r="P179">
        <v>3127.7985910409502</v>
      </c>
      <c r="Q179">
        <v>2685.6915407931001</v>
      </c>
      <c r="R179">
        <v>81.599194083922598</v>
      </c>
      <c r="S179" s="1">
        <f>(Table2[[#This Row],[Close Price]]-Table2[[#This Row],[20D EMA]])/Table2[[#This Row],[20D EMA]]</f>
        <v>4.427597668481139E-2</v>
      </c>
      <c r="T179" s="1">
        <f>(Table2[[#This Row],[Close Price]]-Table2[[#This Row],[50D EMA]])/Table2[[#This Row],[50D EMA]]</f>
        <v>0.10892690147470854</v>
      </c>
      <c r="U179" s="1">
        <f>(Table2[[#This Row],[Close Price]]-Table2[[#This Row],[200D EMA]])/Table2[[#This Row],[200D EMA]]</f>
        <v>0.29147370325921051</v>
      </c>
      <c r="V179">
        <v>0.94509371213600901</v>
      </c>
      <c r="W179">
        <v>3430.2</v>
      </c>
      <c r="X179">
        <v>3482.6</v>
      </c>
      <c r="Y179">
        <v>3430.2</v>
      </c>
      <c r="Z179">
        <v>3493.65</v>
      </c>
      <c r="AA179">
        <v>3302</v>
      </c>
      <c r="AB179">
        <v>3493.65</v>
      </c>
      <c r="AC179" s="1">
        <f>(Table2[[#This Row],[Close Price]]/Table2[[#This Row],[Day Low]])-1</f>
        <v>1.1165529706722799E-2</v>
      </c>
      <c r="AD179" s="1">
        <f>(Table2[[#This Row],[Day High]]/Table2[[#This Row],[Close Price]])-1</f>
        <v>4.0651578492143514E-3</v>
      </c>
      <c r="AE179" s="1">
        <f>(Table2[[#This Row],[Close Price]]/Table2[[#This Row],[Current Week Low]])-1</f>
        <v>1.1165529706722799E-2</v>
      </c>
      <c r="AF179" s="1">
        <f>(Table2[[#This Row],[Current Week High]]/Table2[[#This Row],[Close Price]])-1</f>
        <v>7.2509730431022934E-3</v>
      </c>
      <c r="AG179" s="1">
        <f>(Table2[[#This Row],[Close Price]]/Table2[[#This Row],[Current Month Low]])-1</f>
        <v>5.042398546335547E-2</v>
      </c>
      <c r="AH179" s="1">
        <f>(Table2[[#This Row],[Current Month High]]/Table2[[#This Row],[Close Price]])-1</f>
        <v>7.2509730431022934E-3</v>
      </c>
      <c r="AI179">
        <v>0.72509730431022901</v>
      </c>
      <c r="AJ179">
        <v>81.6919853326348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0.17</v>
      </c>
      <c r="AM179" t="s">
        <v>3108</v>
      </c>
      <c r="AN179">
        <v>8.0500000000000007</v>
      </c>
      <c r="AO179" t="s">
        <v>3108</v>
      </c>
      <c r="AP179">
        <v>9.1977669960891004E-2</v>
      </c>
      <c r="AQ179">
        <f>(Table2[[#This Row],[Sharpe Ratio]]-AVERAGE(Table2[Sharpe Ratio]))/_xlfn.STDEV.P(Table2[Sharpe Ratio])</f>
        <v>0.32300164105903612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2.8897118760324236</v>
      </c>
      <c r="AS179">
        <f>_xlfn.RANK.AVG(Table2[[#This Row],[1Y Return vs Nifty Z-Score]],Table2[1Y Return vs Nifty Z-Score])</f>
        <v>209</v>
      </c>
      <c r="AT179">
        <f>_xlfn.RANK.AVG(Table2[[#This Row],[6M Return vs Nifty Z-Score]],Table2[6M Return vs Nifty Z-Score])</f>
        <v>181</v>
      </c>
      <c r="AU179">
        <f>_xlfn.RANK.AVG(Table2[[#This Row],[Sharpe Ratio Z-Score]],Table2[Sharpe Ratio Z-Score])</f>
        <v>252</v>
      </c>
      <c r="AV179">
        <f>(Table2[[#This Row],[Rank 1Y]]+Table2[[#This Row],[Rank 6M]]+Table2[[#This Row],[Rank Sharpe]])/3</f>
        <v>214</v>
      </c>
    </row>
    <row r="180" spans="1:48" x14ac:dyDescent="0.3">
      <c r="A180" t="s">
        <v>445</v>
      </c>
      <c r="B180" t="s">
        <v>446</v>
      </c>
      <c r="C180" t="s">
        <v>3063</v>
      </c>
      <c r="D180" t="s">
        <v>24</v>
      </c>
      <c r="E180">
        <v>49664.674978379997</v>
      </c>
      <c r="F180">
        <v>202.73</v>
      </c>
      <c r="G180">
        <v>28.197498416847399</v>
      </c>
      <c r="H180">
        <f>(Table2[[#This Row],[1Y Return vs Nifty]]-AVERAGE(Table2[1Y Return vs Nifty]))/_xlfn.STDEV.P(Table2[1Y Return vs Nifty])</f>
        <v>-6.3436485903702849E-2</v>
      </c>
      <c r="I180">
        <v>4.8369619097780703</v>
      </c>
      <c r="J180">
        <f>(Table2[[#This Row],[1M Return vs Nifty]]-AVERAGE(Table2[1M Return vs Nifty]))/_xlfn.STDEV.P(Table2[1M Return vs Nifty])</f>
        <v>0.51392978927675803</v>
      </c>
      <c r="K180">
        <v>25.1026665295106</v>
      </c>
      <c r="L180">
        <f>(Table2[[#This Row],[6M Return vs Nifty]]-AVERAGE(Table2[6M Return vs Nifty]))/_xlfn.STDEV.P(Table2[6M Return vs Nifty])</f>
        <v>0.62213642375823286</v>
      </c>
      <c r="M180">
        <v>5.1235051439161596</v>
      </c>
      <c r="N180">
        <f>(Table2[[#This Row],[1W Return vs Nifty]]-AVERAGE(Table2[1W Return vs Nifty]))/_xlfn.STDEV.P(Table2[1W Return vs Nifty])</f>
        <v>0.84052588777049864</v>
      </c>
      <c r="O180">
        <v>196.42</v>
      </c>
      <c r="P180">
        <v>187.432394303515</v>
      </c>
      <c r="Q180">
        <v>164.71932471257699</v>
      </c>
      <c r="R180">
        <v>67.409068669273907</v>
      </c>
      <c r="S180" s="1">
        <f>(Table2[[#This Row],[Close Price]]-Table2[[#This Row],[20D EMA]])/Table2[[#This Row],[20D EMA]]</f>
        <v>3.2125038183484382E-2</v>
      </c>
      <c r="T180" s="1">
        <f>(Table2[[#This Row],[Close Price]]-Table2[[#This Row],[50D EMA]])/Table2[[#This Row],[50D EMA]]</f>
        <v>8.1616658386773386E-2</v>
      </c>
      <c r="U180" s="1">
        <f>(Table2[[#This Row],[Close Price]]-Table2[[#This Row],[200D EMA]])/Table2[[#This Row],[200D EMA]]</f>
        <v>0.23076026661564336</v>
      </c>
      <c r="V180">
        <v>0.71871753892643697</v>
      </c>
      <c r="W180">
        <v>201.76</v>
      </c>
      <c r="X180">
        <v>204.38</v>
      </c>
      <c r="Y180">
        <v>195</v>
      </c>
      <c r="Z180">
        <v>206.59</v>
      </c>
      <c r="AA180">
        <v>190.26</v>
      </c>
      <c r="AB180">
        <v>206.59</v>
      </c>
      <c r="AC180" s="1">
        <f>(Table2[[#This Row],[Close Price]]/Table2[[#This Row],[Day Low]])-1</f>
        <v>4.8076923076922906E-3</v>
      </c>
      <c r="AD180" s="1">
        <f>(Table2[[#This Row],[Day High]]/Table2[[#This Row],[Close Price]])-1</f>
        <v>8.138903960933197E-3</v>
      </c>
      <c r="AE180" s="1">
        <f>(Table2[[#This Row],[Close Price]]/Table2[[#This Row],[Current Week Low]])-1</f>
        <v>3.9641025641025562E-2</v>
      </c>
      <c r="AF180" s="1">
        <f>(Table2[[#This Row],[Current Week High]]/Table2[[#This Row],[Close Price]])-1</f>
        <v>1.9040102599516606E-2</v>
      </c>
      <c r="AG180" s="1">
        <f>(Table2[[#This Row],[Close Price]]/Table2[[#This Row],[Current Month Low]])-1</f>
        <v>6.554189004520139E-2</v>
      </c>
      <c r="AH180" s="1">
        <f>(Table2[[#This Row],[Current Month High]]/Table2[[#This Row],[Close Price]])-1</f>
        <v>1.9040102599516606E-2</v>
      </c>
      <c r="AI180">
        <v>1.90401025995166</v>
      </c>
      <c r="AJ180">
        <v>55.348659003831401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0.23</v>
      </c>
      <c r="AM180" t="s">
        <v>3108</v>
      </c>
      <c r="AN180">
        <v>0.86</v>
      </c>
      <c r="AO180" t="s">
        <v>3108</v>
      </c>
      <c r="AP180">
        <v>0.12678227475346801</v>
      </c>
      <c r="AQ180">
        <f>(Table2[[#This Row],[Sharpe Ratio]]-AVERAGE(Table2[Sharpe Ratio]))/_xlfn.STDEV.P(Table2[Sharpe Ratio])</f>
        <v>0.71942412227245178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2.6325797371742388</v>
      </c>
      <c r="AS180">
        <f>_xlfn.RANK.AVG(Table2[[#This Row],[1Y Return vs Nifty Z-Score]],Table2[1Y Return vs Nifty Z-Score])</f>
        <v>312</v>
      </c>
      <c r="AT180">
        <f>_xlfn.RANK.AVG(Table2[[#This Row],[6M Return vs Nifty Z-Score]],Table2[6M Return vs Nifty Z-Score])</f>
        <v>162</v>
      </c>
      <c r="AU180">
        <f>_xlfn.RANK.AVG(Table2[[#This Row],[Sharpe Ratio Z-Score]],Table2[Sharpe Ratio Z-Score])</f>
        <v>170</v>
      </c>
      <c r="AV180">
        <f>(Table2[[#This Row],[Rank 1Y]]+Table2[[#This Row],[Rank 6M]]+Table2[[#This Row],[Rank Sharpe]])/3</f>
        <v>214.66666666666666</v>
      </c>
    </row>
    <row r="181" spans="1:48" x14ac:dyDescent="0.3">
      <c r="A181" t="s">
        <v>313</v>
      </c>
      <c r="B181" t="s">
        <v>314</v>
      </c>
      <c r="C181" t="s">
        <v>3071</v>
      </c>
      <c r="D181" t="s">
        <v>315</v>
      </c>
      <c r="E181">
        <v>87035.763519914995</v>
      </c>
      <c r="F181">
        <v>611.45000000000005</v>
      </c>
      <c r="G181">
        <v>35.353945910369198</v>
      </c>
      <c r="H181">
        <f>(Table2[[#This Row],[1Y Return vs Nifty]]-AVERAGE(Table2[1Y Return vs Nifty]))/_xlfn.STDEV.P(Table2[1Y Return vs Nifty])</f>
        <v>4.6718850458322123E-2</v>
      </c>
      <c r="I181">
        <v>4.6212457980875401</v>
      </c>
      <c r="J181">
        <f>(Table2[[#This Row],[1M Return vs Nifty]]-AVERAGE(Table2[1M Return vs Nifty]))/_xlfn.STDEV.P(Table2[1M Return vs Nifty])</f>
        <v>0.4933624651207395</v>
      </c>
      <c r="K181">
        <v>5.3227071268547004</v>
      </c>
      <c r="L181">
        <f>(Table2[[#This Row],[6M Return vs Nifty]]-AVERAGE(Table2[6M Return vs Nifty]))/_xlfn.STDEV.P(Table2[6M Return vs Nifty])</f>
        <v>-4.9647849034838945E-2</v>
      </c>
      <c r="M181">
        <v>2.1115549311664998</v>
      </c>
      <c r="N181">
        <f>(Table2[[#This Row],[1W Return vs Nifty]]-AVERAGE(Table2[1W Return vs Nifty]))/_xlfn.STDEV.P(Table2[1W Return vs Nifty])</f>
        <v>0.29003644241595317</v>
      </c>
      <c r="O181">
        <v>617.22</v>
      </c>
      <c r="P181">
        <v>609.28701191853997</v>
      </c>
      <c r="Q181">
        <v>543.50366567199399</v>
      </c>
      <c r="R181">
        <v>44.055403538904301</v>
      </c>
      <c r="S181" s="1">
        <f>(Table2[[#This Row],[Close Price]]-Table2[[#This Row],[20D EMA]])/Table2[[#This Row],[20D EMA]]</f>
        <v>-9.3483684909756344E-3</v>
      </c>
      <c r="T181" s="1">
        <f>(Table2[[#This Row],[Close Price]]-Table2[[#This Row],[50D EMA]])/Table2[[#This Row],[50D EMA]]</f>
        <v>3.5500314944334585E-3</v>
      </c>
      <c r="U181" s="1">
        <f>(Table2[[#This Row],[Close Price]]-Table2[[#This Row],[200D EMA]])/Table2[[#This Row],[200D EMA]]</f>
        <v>0.12501541133857202</v>
      </c>
      <c r="V181">
        <v>0.58109380013062595</v>
      </c>
      <c r="W181">
        <v>599.54999999999995</v>
      </c>
      <c r="X181">
        <v>613</v>
      </c>
      <c r="Y181">
        <v>599.54999999999995</v>
      </c>
      <c r="Z181">
        <v>621.25</v>
      </c>
      <c r="AA181">
        <v>595</v>
      </c>
      <c r="AB181">
        <v>642.35</v>
      </c>
      <c r="AC181" s="1">
        <f>(Table2[[#This Row],[Close Price]]/Table2[[#This Row],[Day Low]])-1</f>
        <v>1.9848219497957009E-2</v>
      </c>
      <c r="AD181" s="1">
        <f>(Table2[[#This Row],[Day High]]/Table2[[#This Row],[Close Price]])-1</f>
        <v>2.5349578869897638E-3</v>
      </c>
      <c r="AE181" s="1">
        <f>(Table2[[#This Row],[Close Price]]/Table2[[#This Row],[Current Week Low]])-1</f>
        <v>1.9848219497957009E-2</v>
      </c>
      <c r="AF181" s="1">
        <f>(Table2[[#This Row],[Current Week High]]/Table2[[#This Row],[Close Price]])-1</f>
        <v>1.6027475672581559E-2</v>
      </c>
      <c r="AG181" s="1">
        <f>(Table2[[#This Row],[Close Price]]/Table2[[#This Row],[Current Month Low]])-1</f>
        <v>2.764705882352958E-2</v>
      </c>
      <c r="AH181" s="1">
        <f>(Table2[[#This Row],[Current Month High]]/Table2[[#This Row],[Close Price]])-1</f>
        <v>5.0535612069670499E-2</v>
      </c>
      <c r="AI181">
        <v>8.4226020116117297</v>
      </c>
      <c r="AJ181">
        <v>64.545209903121602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-0.01</v>
      </c>
      <c r="AM181" t="s">
        <v>3107</v>
      </c>
      <c r="AN181">
        <v>-5.89</v>
      </c>
      <c r="AO181" t="s">
        <v>3107</v>
      </c>
      <c r="AP181">
        <v>0.205031638881189</v>
      </c>
      <c r="AQ181">
        <f>(Table2[[#This Row],[Sharpe Ratio]]-AVERAGE(Table2[Sharpe Ratio]))/_xlfn.STDEV.P(Table2[Sharpe Ratio])</f>
        <v>1.6106799565435246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2.3911498655037002</v>
      </c>
      <c r="AS181">
        <f>_xlfn.RANK.AVG(Table2[[#This Row],[1Y Return vs Nifty Z-Score]],Table2[1Y Return vs Nifty Z-Score])</f>
        <v>284</v>
      </c>
      <c r="AT181">
        <f>_xlfn.RANK.AVG(Table2[[#This Row],[6M Return vs Nifty Z-Score]],Table2[6M Return vs Nifty Z-Score])</f>
        <v>327</v>
      </c>
      <c r="AU181">
        <f>_xlfn.RANK.AVG(Table2[[#This Row],[Sharpe Ratio Z-Score]],Table2[Sharpe Ratio Z-Score])</f>
        <v>37</v>
      </c>
      <c r="AV181">
        <f>(Table2[[#This Row],[Rank 1Y]]+Table2[[#This Row],[Rank 6M]]+Table2[[#This Row],[Rank Sharpe]])/3</f>
        <v>216</v>
      </c>
    </row>
    <row r="182" spans="1:48" x14ac:dyDescent="0.3">
      <c r="A182" t="s">
        <v>528</v>
      </c>
      <c r="B182" t="s">
        <v>529</v>
      </c>
      <c r="C182" t="s">
        <v>3067</v>
      </c>
      <c r="D182" t="s">
        <v>51</v>
      </c>
      <c r="E182">
        <v>38046.9762344099</v>
      </c>
      <c r="F182">
        <v>3045.9</v>
      </c>
      <c r="G182">
        <v>50.961610756825401</v>
      </c>
      <c r="H182">
        <f>(Table2[[#This Row],[1Y Return vs Nifty]]-AVERAGE(Table2[1Y Return vs Nifty]))/_xlfn.STDEV.P(Table2[1Y Return vs Nifty])</f>
        <v>0.28695921728047252</v>
      </c>
      <c r="I182">
        <v>45.453206051094398</v>
      </c>
      <c r="J182">
        <f>(Table2[[#This Row],[1M Return vs Nifty]]-AVERAGE(Table2[1M Return vs Nifty]))/_xlfn.STDEV.P(Table2[1M Return vs Nifty])</f>
        <v>4.3864613897576392</v>
      </c>
      <c r="K182">
        <v>33.472941125816298</v>
      </c>
      <c r="L182">
        <f>(Table2[[#This Row],[6M Return vs Nifty]]-AVERAGE(Table2[6M Return vs Nifty]))/_xlfn.STDEV.P(Table2[6M Return vs Nifty])</f>
        <v>0.90641500685798027</v>
      </c>
      <c r="M182">
        <v>13.916762598772101</v>
      </c>
      <c r="N182">
        <f>(Table2[[#This Row],[1W Return vs Nifty]]-AVERAGE(Table2[1W Return vs Nifty]))/_xlfn.STDEV.P(Table2[1W Return vs Nifty])</f>
        <v>2.4476558458597819</v>
      </c>
      <c r="O182">
        <v>2755.28</v>
      </c>
      <c r="P182">
        <v>2537.9869631391698</v>
      </c>
      <c r="Q182">
        <v>2206.8280416323801</v>
      </c>
      <c r="R182">
        <v>70.817487206324799</v>
      </c>
      <c r="S182" s="1">
        <f>(Table2[[#This Row],[Close Price]]-Table2[[#This Row],[20D EMA]])/Table2[[#This Row],[20D EMA]]</f>
        <v>0.10547748323219414</v>
      </c>
      <c r="T182" s="1">
        <f>(Table2[[#This Row],[Close Price]]-Table2[[#This Row],[50D EMA]])/Table2[[#This Row],[50D EMA]]</f>
        <v>0.20012436794892197</v>
      </c>
      <c r="U182" s="1">
        <f>(Table2[[#This Row],[Close Price]]-Table2[[#This Row],[200D EMA]])/Table2[[#This Row],[200D EMA]]</f>
        <v>0.38021628443100741</v>
      </c>
      <c r="V182">
        <v>2.2468718218312</v>
      </c>
      <c r="W182">
        <v>3015.5</v>
      </c>
      <c r="X182">
        <v>3389.85</v>
      </c>
      <c r="Y182">
        <v>2980</v>
      </c>
      <c r="Z182">
        <v>3389.85</v>
      </c>
      <c r="AA182">
        <v>2663.85</v>
      </c>
      <c r="AB182">
        <v>3389.85</v>
      </c>
      <c r="AC182" s="1">
        <f>(Table2[[#This Row],[Close Price]]/Table2[[#This Row],[Day Low]])-1</f>
        <v>1.0081246891062934E-2</v>
      </c>
      <c r="AD182" s="1">
        <f>(Table2[[#This Row],[Day High]]/Table2[[#This Row],[Close Price]])-1</f>
        <v>0.11292228897862699</v>
      </c>
      <c r="AE182" s="1">
        <f>(Table2[[#This Row],[Close Price]]/Table2[[#This Row],[Current Week Low]])-1</f>
        <v>2.2114093959731518E-2</v>
      </c>
      <c r="AF182" s="1">
        <f>(Table2[[#This Row],[Current Week High]]/Table2[[#This Row],[Close Price]])-1</f>
        <v>0.11292228897862699</v>
      </c>
      <c r="AG182" s="1">
        <f>(Table2[[#This Row],[Close Price]]/Table2[[#This Row],[Current Month Low]])-1</f>
        <v>0.14342023762599254</v>
      </c>
      <c r="AH182" s="1">
        <f>(Table2[[#This Row],[Current Month High]]/Table2[[#This Row],[Close Price]])-1</f>
        <v>0.11292228897862699</v>
      </c>
      <c r="AI182">
        <v>11.292228897862699</v>
      </c>
      <c r="AJ182">
        <v>84.594406230114203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0.09</v>
      </c>
      <c r="AM182" t="s">
        <v>3108</v>
      </c>
      <c r="AN182">
        <v>25.94</v>
      </c>
      <c r="AO182" t="s">
        <v>3108</v>
      </c>
      <c r="AP182">
        <v>7.2366175613234995E-2</v>
      </c>
      <c r="AQ182">
        <f>(Table2[[#This Row],[Sharpe Ratio]]-AVERAGE(Table2[Sharpe Ratio]))/_xlfn.STDEV.P(Table2[Sharpe Ratio])</f>
        <v>9.9627829003604479E-2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8.1271192887594772</v>
      </c>
      <c r="AS182">
        <f>_xlfn.RANK.AVG(Table2[[#This Row],[1Y Return vs Nifty Z-Score]],Table2[1Y Return vs Nifty Z-Score])</f>
        <v>220</v>
      </c>
      <c r="AT182">
        <f>_xlfn.RANK.AVG(Table2[[#This Row],[6M Return vs Nifty Z-Score]],Table2[6M Return vs Nifty Z-Score])</f>
        <v>120</v>
      </c>
      <c r="AU182">
        <f>_xlfn.RANK.AVG(Table2[[#This Row],[Sharpe Ratio Z-Score]],Table2[Sharpe Ratio Z-Score])</f>
        <v>319</v>
      </c>
      <c r="AV182">
        <f>(Table2[[#This Row],[Rank 1Y]]+Table2[[#This Row],[Rank 6M]]+Table2[[#This Row],[Rank Sharpe]])/3</f>
        <v>219.66666666666666</v>
      </c>
    </row>
    <row r="183" spans="1:48" x14ac:dyDescent="0.3">
      <c r="A183" t="s">
        <v>90</v>
      </c>
      <c r="B183" t="s">
        <v>91</v>
      </c>
      <c r="C183" t="s">
        <v>3069</v>
      </c>
      <c r="D183" t="s">
        <v>92</v>
      </c>
      <c r="E183">
        <v>310175.13736365002</v>
      </c>
      <c r="F183">
        <v>333.5</v>
      </c>
      <c r="G183">
        <v>57.636684316156</v>
      </c>
      <c r="H183">
        <f>(Table2[[#This Row],[1Y Return vs Nifty]]-AVERAGE(Table2[1Y Return vs Nifty]))/_xlfn.STDEV.P(Table2[1Y Return vs Nifty])</f>
        <v>0.38970502430762238</v>
      </c>
      <c r="I183">
        <v>-0.30111961555774203</v>
      </c>
      <c r="J183">
        <f>(Table2[[#This Row],[1M Return vs Nifty]]-AVERAGE(Table2[1M Return vs Nifty]))/_xlfn.STDEV.P(Table2[1M Return vs Nifty])</f>
        <v>2.4042467261436672E-2</v>
      </c>
      <c r="K183">
        <v>11.322950331553001</v>
      </c>
      <c r="L183">
        <f>(Table2[[#This Row],[6M Return vs Nifty]]-AVERAGE(Table2[6M Return vs Nifty]))/_xlfn.STDEV.P(Table2[6M Return vs Nifty])</f>
        <v>0.15413765607133353</v>
      </c>
      <c r="M183">
        <v>-1.57299449907366</v>
      </c>
      <c r="N183">
        <f>(Table2[[#This Row],[1W Return vs Nifty]]-AVERAGE(Table2[1W Return vs Nifty]))/_xlfn.STDEV.P(Table2[1W Return vs Nifty])</f>
        <v>-0.38338291347128706</v>
      </c>
      <c r="O183">
        <v>342.07</v>
      </c>
      <c r="P183">
        <v>333.75061811702699</v>
      </c>
      <c r="Q183">
        <v>286.20777405073301</v>
      </c>
      <c r="R183">
        <v>37.403640101553201</v>
      </c>
      <c r="S183" s="1">
        <f>(Table2[[#This Row],[Close Price]]-Table2[[#This Row],[20D EMA]])/Table2[[#This Row],[20D EMA]]</f>
        <v>-2.5053351653170384E-2</v>
      </c>
      <c r="T183" s="1">
        <f>(Table2[[#This Row],[Close Price]]-Table2[[#This Row],[50D EMA]])/Table2[[#This Row],[50D EMA]]</f>
        <v>-7.5091431572753254E-4</v>
      </c>
      <c r="U183" s="1">
        <f>(Table2[[#This Row],[Close Price]]-Table2[[#This Row],[200D EMA]])/Table2[[#This Row],[200D EMA]]</f>
        <v>0.16523739128373222</v>
      </c>
      <c r="V183">
        <v>0.79704745071962702</v>
      </c>
      <c r="W183">
        <v>332.5</v>
      </c>
      <c r="X183">
        <v>338.35</v>
      </c>
      <c r="Y183">
        <v>332.5</v>
      </c>
      <c r="Z183">
        <v>343.8</v>
      </c>
      <c r="AA183">
        <v>332.5</v>
      </c>
      <c r="AB183">
        <v>362.5</v>
      </c>
      <c r="AC183" s="1">
        <f>(Table2[[#This Row],[Close Price]]/Table2[[#This Row],[Day Low]])-1</f>
        <v>3.0075187969924588E-3</v>
      </c>
      <c r="AD183" s="1">
        <f>(Table2[[#This Row],[Day High]]/Table2[[#This Row],[Close Price]])-1</f>
        <v>1.4542728635682289E-2</v>
      </c>
      <c r="AE183" s="1">
        <f>(Table2[[#This Row],[Close Price]]/Table2[[#This Row],[Current Week Low]])-1</f>
        <v>3.0075187969924588E-3</v>
      </c>
      <c r="AF183" s="1">
        <f>(Table2[[#This Row],[Current Week High]]/Table2[[#This Row],[Close Price]])-1</f>
        <v>3.0884557721139405E-2</v>
      </c>
      <c r="AG183" s="1">
        <f>(Table2[[#This Row],[Close Price]]/Table2[[#This Row],[Current Month Low]])-1</f>
        <v>3.0075187969924588E-3</v>
      </c>
      <c r="AH183" s="1">
        <f>(Table2[[#This Row],[Current Month High]]/Table2[[#This Row],[Close Price]])-1</f>
        <v>8.6956521739130377E-2</v>
      </c>
      <c r="AI183">
        <v>8.6956521739130306</v>
      </c>
      <c r="AJ183">
        <v>85.200610856587502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0.02</v>
      </c>
      <c r="AM183" t="s">
        <v>3108</v>
      </c>
      <c r="AN183">
        <v>-2.59</v>
      </c>
      <c r="AO183" t="s">
        <v>3107</v>
      </c>
      <c r="AP183">
        <v>0.11398157884285499</v>
      </c>
      <c r="AQ183">
        <f>(Table2[[#This Row],[Sharpe Ratio]]-AVERAGE(Table2[Sharpe Ratio]))/_xlfn.STDEV.P(Table2[Sharpe Ratio])</f>
        <v>0.5736249194259968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0.7581271535951023</v>
      </c>
      <c r="AS183">
        <f>_xlfn.RANK.AVG(Table2[[#This Row],[1Y Return vs Nifty Z-Score]],Table2[1Y Return vs Nifty Z-Score])</f>
        <v>189</v>
      </c>
      <c r="AT183">
        <f>_xlfn.RANK.AVG(Table2[[#This Row],[6M Return vs Nifty Z-Score]],Table2[6M Return vs Nifty Z-Score])</f>
        <v>272</v>
      </c>
      <c r="AU183">
        <f>_xlfn.RANK.AVG(Table2[[#This Row],[Sharpe Ratio Z-Score]],Table2[Sharpe Ratio Z-Score])</f>
        <v>200</v>
      </c>
      <c r="AV183">
        <f>(Table2[[#This Row],[Rank 1Y]]+Table2[[#This Row],[Rank 6M]]+Table2[[#This Row],[Rank Sharpe]])/3</f>
        <v>220.33333333333334</v>
      </c>
    </row>
    <row r="184" spans="1:48" x14ac:dyDescent="0.3">
      <c r="A184" t="s">
        <v>1036</v>
      </c>
      <c r="B184" t="s">
        <v>1037</v>
      </c>
      <c r="C184" t="s">
        <v>3062</v>
      </c>
      <c r="D184" t="s">
        <v>21</v>
      </c>
      <c r="E184">
        <v>12445.790323200001</v>
      </c>
      <c r="F184">
        <v>2208</v>
      </c>
      <c r="G184">
        <v>135.778347619458</v>
      </c>
      <c r="H184">
        <f>(Table2[[#This Row],[1Y Return vs Nifty]]-AVERAGE(Table2[1Y Return vs Nifty]))/_xlfn.STDEV.P(Table2[1Y Return vs Nifty])</f>
        <v>1.5924975010015778</v>
      </c>
      <c r="I184">
        <v>-5.9729625373842499</v>
      </c>
      <c r="J184">
        <f>(Table2[[#This Row],[1M Return vs Nifty]]-AVERAGE(Table2[1M Return vs Nifty]))/_xlfn.STDEV.P(Table2[1M Return vs Nifty])</f>
        <v>-0.5167360171133405</v>
      </c>
      <c r="K184">
        <v>47.947389045796101</v>
      </c>
      <c r="L184">
        <f>(Table2[[#This Row],[6M Return vs Nifty]]-AVERAGE(Table2[6M Return vs Nifty]))/_xlfn.STDEV.P(Table2[6M Return vs Nifty])</f>
        <v>1.3980088606198438</v>
      </c>
      <c r="M184">
        <v>4.73023408498634</v>
      </c>
      <c r="N184">
        <f>(Table2[[#This Row],[1W Return vs Nifty]]-AVERAGE(Table2[1W Return vs Nifty]))/_xlfn.STDEV.P(Table2[1W Return vs Nifty])</f>
        <v>0.76864834936104653</v>
      </c>
      <c r="O184">
        <v>2332.94</v>
      </c>
      <c r="P184">
        <v>2335.1924789546702</v>
      </c>
      <c r="Q184">
        <v>1759.8010910103701</v>
      </c>
      <c r="R184">
        <v>38.227105147207702</v>
      </c>
      <c r="S184" s="1">
        <f>(Table2[[#This Row],[Close Price]]-Table2[[#This Row],[20D EMA]])/Table2[[#This Row],[20D EMA]]</f>
        <v>-5.3554742085094365E-2</v>
      </c>
      <c r="T184" s="1">
        <f>(Table2[[#This Row],[Close Price]]-Table2[[#This Row],[50D EMA]])/Table2[[#This Row],[50D EMA]]</f>
        <v>-5.4467663843970081E-2</v>
      </c>
      <c r="U184" s="1">
        <f>(Table2[[#This Row],[Close Price]]-Table2[[#This Row],[200D EMA]])/Table2[[#This Row],[200D EMA]]</f>
        <v>0.25468725487168636</v>
      </c>
      <c r="V184">
        <v>0.98159205517907</v>
      </c>
      <c r="W184">
        <v>2199</v>
      </c>
      <c r="X184">
        <v>2315</v>
      </c>
      <c r="Y184">
        <v>2199</v>
      </c>
      <c r="Z184">
        <v>2449</v>
      </c>
      <c r="AA184">
        <v>2108</v>
      </c>
      <c r="AB184">
        <v>2449</v>
      </c>
      <c r="AC184" s="1">
        <f>(Table2[[#This Row],[Close Price]]/Table2[[#This Row],[Day Low]])-1</f>
        <v>4.0927694406549531E-3</v>
      </c>
      <c r="AD184" s="1">
        <f>(Table2[[#This Row],[Day High]]/Table2[[#This Row],[Close Price]])-1</f>
        <v>4.8460144927536142E-2</v>
      </c>
      <c r="AE184" s="1">
        <f>(Table2[[#This Row],[Close Price]]/Table2[[#This Row],[Current Week Low]])-1</f>
        <v>4.0927694406549531E-3</v>
      </c>
      <c r="AF184" s="1">
        <f>(Table2[[#This Row],[Current Week High]]/Table2[[#This Row],[Close Price]])-1</f>
        <v>0.10914855072463769</v>
      </c>
      <c r="AG184" s="1">
        <f>(Table2[[#This Row],[Close Price]]/Table2[[#This Row],[Current Month Low]])-1</f>
        <v>4.743833017077792E-2</v>
      </c>
      <c r="AH184" s="1">
        <f>(Table2[[#This Row],[Current Month High]]/Table2[[#This Row],[Close Price]])-1</f>
        <v>0.10914855072463769</v>
      </c>
      <c r="AI184">
        <v>25.541213768115899</v>
      </c>
      <c r="AJ184">
        <v>198.943948009748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-0.06</v>
      </c>
      <c r="AM184" t="s">
        <v>3107</v>
      </c>
      <c r="AN184">
        <v>-5.66</v>
      </c>
      <c r="AO184" t="s">
        <v>3107</v>
      </c>
      <c r="AQ184">
        <f>(Table2[[#This Row],[Sharpe Ratio]]-AVERAGE(Table2[Sharpe Ratio]))/_xlfn.STDEV.P(Table2[Sharpe Ratio])</f>
        <v>-0.72461882064209882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50</v>
      </c>
      <c r="AT184">
        <f>_xlfn.RANK.AVG(Table2[[#This Row],[6M Return vs Nifty Z-Score]],Table2[6M Return vs Nifty Z-Score])</f>
        <v>68</v>
      </c>
      <c r="AU184">
        <f>_xlfn.RANK.AVG(Table2[[#This Row],[Sharpe Ratio Z-Score]],Table2[Sharpe Ratio Z-Score])</f>
        <v>545.5</v>
      </c>
      <c r="AV184">
        <f>(Table2[[#This Row],[Rank 1Y]]+Table2[[#This Row],[Rank 6M]]+Table2[[#This Row],[Rank Sharpe]])/3</f>
        <v>221.16666666666666</v>
      </c>
    </row>
    <row r="185" spans="1:48" x14ac:dyDescent="0.3">
      <c r="A185" t="s">
        <v>453</v>
      </c>
      <c r="B185" t="s">
        <v>454</v>
      </c>
      <c r="C185" t="s">
        <v>3074</v>
      </c>
      <c r="D185" t="s">
        <v>258</v>
      </c>
      <c r="E185">
        <v>48439.70175249</v>
      </c>
      <c r="F185">
        <v>4301.1000000000004</v>
      </c>
      <c r="G185">
        <v>43.547983374927298</v>
      </c>
      <c r="H185">
        <f>(Table2[[#This Row],[1Y Return vs Nifty]]-AVERAGE(Table2[1Y Return vs Nifty]))/_xlfn.STDEV.P(Table2[1Y Return vs Nifty])</f>
        <v>0.17284524960936792</v>
      </c>
      <c r="I185">
        <v>-16.430745900974301</v>
      </c>
      <c r="J185">
        <f>(Table2[[#This Row],[1M Return vs Nifty]]-AVERAGE(Table2[1M Return vs Nifty]))/_xlfn.STDEV.P(Table2[1M Return vs Nifty])</f>
        <v>-1.5138271416786859</v>
      </c>
      <c r="K185">
        <v>17.3695061119051</v>
      </c>
      <c r="L185">
        <f>(Table2[[#This Row],[6M Return vs Nifty]]-AVERAGE(Table2[6M Return vs Nifty]))/_xlfn.STDEV.P(Table2[6M Return vs Nifty])</f>
        <v>0.35949606935812567</v>
      </c>
      <c r="M185">
        <v>-3.5005521830092201</v>
      </c>
      <c r="N185">
        <f>(Table2[[#This Row],[1W Return vs Nifty]]-AVERAGE(Table2[1W Return vs Nifty]))/_xlfn.STDEV.P(Table2[1W Return vs Nifty])</f>
        <v>-0.73567962668617204</v>
      </c>
      <c r="O185">
        <v>4691.5200000000004</v>
      </c>
      <c r="P185">
        <v>4874.5882787056698</v>
      </c>
      <c r="Q185">
        <v>4184.1872682697003</v>
      </c>
      <c r="R185">
        <v>21.3624692003193</v>
      </c>
      <c r="S185" s="1">
        <f>(Table2[[#This Row],[Close Price]]-Table2[[#This Row],[20D EMA]])/Table2[[#This Row],[20D EMA]]</f>
        <v>-8.3218232044198898E-2</v>
      </c>
      <c r="T185" s="1">
        <f>(Table2[[#This Row],[Close Price]]-Table2[[#This Row],[50D EMA]])/Table2[[#This Row],[50D EMA]]</f>
        <v>-0.11764855735835511</v>
      </c>
      <c r="U185" s="1">
        <f>(Table2[[#This Row],[Close Price]]-Table2[[#This Row],[200D EMA]])/Table2[[#This Row],[200D EMA]]</f>
        <v>2.7941562897266622E-2</v>
      </c>
      <c r="V185">
        <v>0.46990415502757898</v>
      </c>
      <c r="W185">
        <v>4231.8500000000004</v>
      </c>
      <c r="X185">
        <v>4331.75</v>
      </c>
      <c r="Y185">
        <v>4171.3500000000004</v>
      </c>
      <c r="Z185">
        <v>4395</v>
      </c>
      <c r="AA185">
        <v>4171.3500000000004</v>
      </c>
      <c r="AB185">
        <v>5215.05</v>
      </c>
      <c r="AC185" s="1">
        <f>(Table2[[#This Row],[Close Price]]/Table2[[#This Row],[Day Low]])-1</f>
        <v>1.6364001559601604E-2</v>
      </c>
      <c r="AD185" s="1">
        <f>(Table2[[#This Row],[Day High]]/Table2[[#This Row],[Close Price]])-1</f>
        <v>7.1260840250166879E-3</v>
      </c>
      <c r="AE185" s="1">
        <f>(Table2[[#This Row],[Close Price]]/Table2[[#This Row],[Current Week Low]])-1</f>
        <v>3.1105037937358304E-2</v>
      </c>
      <c r="AF185" s="1">
        <f>(Table2[[#This Row],[Current Week High]]/Table2[[#This Row],[Close Price]])-1</f>
        <v>2.1831624468159117E-2</v>
      </c>
      <c r="AG185" s="1">
        <f>(Table2[[#This Row],[Close Price]]/Table2[[#This Row],[Current Month Low]])-1</f>
        <v>3.1105037937358304E-2</v>
      </c>
      <c r="AH185" s="1">
        <f>(Table2[[#This Row],[Current Month High]]/Table2[[#This Row],[Close Price]])-1</f>
        <v>0.21249215317011916</v>
      </c>
      <c r="AI185">
        <v>35.7780567761735</v>
      </c>
      <c r="AJ185">
        <v>72.026797320267903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-0.2</v>
      </c>
      <c r="AM185" t="s">
        <v>3107</v>
      </c>
      <c r="AN185">
        <v>-14.83</v>
      </c>
      <c r="AO185" t="s">
        <v>3107</v>
      </c>
      <c r="AP185">
        <v>0.12318079168391199</v>
      </c>
      <c r="AQ185">
        <f>(Table2[[#This Row],[Sharpe Ratio]]-AVERAGE(Table2[Sharpe Ratio]))/_xlfn.STDEV.P(Table2[Sharpe Ratio])</f>
        <v>0.67840343368856648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254</v>
      </c>
      <c r="AT185">
        <f>_xlfn.RANK.AVG(Table2[[#This Row],[6M Return vs Nifty Z-Score]],Table2[6M Return vs Nifty Z-Score])</f>
        <v>228</v>
      </c>
      <c r="AU185">
        <f>_xlfn.RANK.AVG(Table2[[#This Row],[Sharpe Ratio Z-Score]],Table2[Sharpe Ratio Z-Score])</f>
        <v>182</v>
      </c>
      <c r="AV185">
        <f>(Table2[[#This Row],[Rank 1Y]]+Table2[[#This Row],[Rank 6M]]+Table2[[#This Row],[Rank Sharpe]])/3</f>
        <v>221.33333333333334</v>
      </c>
    </row>
    <row r="186" spans="1:48" x14ac:dyDescent="0.3">
      <c r="A186" t="s">
        <v>865</v>
      </c>
      <c r="B186" t="s">
        <v>866</v>
      </c>
      <c r="C186" t="s">
        <v>3063</v>
      </c>
      <c r="D186" t="s">
        <v>567</v>
      </c>
      <c r="E186">
        <v>17012.737231755</v>
      </c>
      <c r="F186">
        <v>992.85</v>
      </c>
      <c r="G186">
        <v>137.66552419217999</v>
      </c>
      <c r="H186">
        <f>(Table2[[#This Row],[1Y Return vs Nifty]]-AVERAGE(Table2[1Y Return vs Nifty]))/_xlfn.STDEV.P(Table2[1Y Return vs Nifty])</f>
        <v>1.6215457921168142</v>
      </c>
      <c r="I186">
        <v>36.976062114276999</v>
      </c>
      <c r="J186">
        <f>(Table2[[#This Row],[1M Return vs Nifty]]-AVERAGE(Table2[1M Return vs Nifty]))/_xlfn.STDEV.P(Table2[1M Return vs Nifty])</f>
        <v>3.5782131513697766</v>
      </c>
      <c r="K186">
        <v>47.750735490701601</v>
      </c>
      <c r="L186">
        <f>(Table2[[#This Row],[6M Return vs Nifty]]-AVERAGE(Table2[6M Return vs Nifty]))/_xlfn.STDEV.P(Table2[6M Return vs Nifty])</f>
        <v>1.3913299406679862</v>
      </c>
      <c r="M186">
        <v>20.492442686971302</v>
      </c>
      <c r="N186">
        <f>(Table2[[#This Row],[1W Return vs Nifty]]-AVERAGE(Table2[1W Return vs Nifty]))/_xlfn.STDEV.P(Table2[1W Return vs Nifty])</f>
        <v>3.6494826454060774</v>
      </c>
      <c r="O186">
        <v>880.06</v>
      </c>
      <c r="P186">
        <v>803.90569799052798</v>
      </c>
      <c r="Q186">
        <v>657.14312323429795</v>
      </c>
      <c r="R186">
        <v>66.586618746849396</v>
      </c>
      <c r="S186" s="1">
        <f>(Table2[[#This Row],[Close Price]]-Table2[[#This Row],[20D EMA]])/Table2[[#This Row],[20D EMA]]</f>
        <v>0.12816171624661965</v>
      </c>
      <c r="T186" s="1">
        <f>(Table2[[#This Row],[Close Price]]-Table2[[#This Row],[50D EMA]])/Table2[[#This Row],[50D EMA]]</f>
        <v>0.23503291801732978</v>
      </c>
      <c r="U186" s="1">
        <f>(Table2[[#This Row],[Close Price]]-Table2[[#This Row],[200D EMA]])/Table2[[#This Row],[200D EMA]]</f>
        <v>0.51085808387286291</v>
      </c>
      <c r="V186">
        <v>2.5351933069478099</v>
      </c>
      <c r="W186">
        <v>980.05</v>
      </c>
      <c r="X186">
        <v>1030</v>
      </c>
      <c r="Y186">
        <v>980.05</v>
      </c>
      <c r="Z186">
        <v>1059.8499999999999</v>
      </c>
      <c r="AA186">
        <v>810.6</v>
      </c>
      <c r="AB186">
        <v>1090.8</v>
      </c>
      <c r="AC186" s="1">
        <f>(Table2[[#This Row],[Close Price]]/Table2[[#This Row],[Day Low]])-1</f>
        <v>1.3060558134789124E-2</v>
      </c>
      <c r="AD186" s="1">
        <f>(Table2[[#This Row],[Day High]]/Table2[[#This Row],[Close Price]])-1</f>
        <v>3.7417535377952227E-2</v>
      </c>
      <c r="AE186" s="1">
        <f>(Table2[[#This Row],[Close Price]]/Table2[[#This Row],[Current Week Low]])-1</f>
        <v>1.3060558134789124E-2</v>
      </c>
      <c r="AF186" s="1">
        <f>(Table2[[#This Row],[Current Week High]]/Table2[[#This Row],[Close Price]])-1</f>
        <v>6.7482499874099711E-2</v>
      </c>
      <c r="AG186" s="1">
        <f>(Table2[[#This Row],[Close Price]]/Table2[[#This Row],[Current Month Low]])-1</f>
        <v>0.22483345669874177</v>
      </c>
      <c r="AH186" s="1">
        <f>(Table2[[#This Row],[Current Month High]]/Table2[[#This Row],[Close Price]])-1</f>
        <v>9.8655386009971258E-2</v>
      </c>
      <c r="AI186">
        <v>9.8655386009971195</v>
      </c>
      <c r="AJ186">
        <v>164.76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0.28000000000000003</v>
      </c>
      <c r="AM186" t="s">
        <v>3108</v>
      </c>
      <c r="AN186">
        <v>24.32</v>
      </c>
      <c r="AO186" t="s">
        <v>3108</v>
      </c>
      <c r="AQ186">
        <f>(Table2[[#This Row],[Sharpe Ratio]]-AVERAGE(Table2[Sharpe Ratio]))/_xlfn.STDEV.P(Table2[Sharpe Ratio])</f>
        <v>-0.72461882064209882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9.5159527089185545</v>
      </c>
      <c r="AS186">
        <f>_xlfn.RANK.AVG(Table2[[#This Row],[1Y Return vs Nifty Z-Score]],Table2[1Y Return vs Nifty Z-Score])</f>
        <v>48</v>
      </c>
      <c r="AT186">
        <f>_xlfn.RANK.AVG(Table2[[#This Row],[6M Return vs Nifty Z-Score]],Table2[6M Return vs Nifty Z-Score])</f>
        <v>71</v>
      </c>
      <c r="AU186">
        <f>_xlfn.RANK.AVG(Table2[[#This Row],[Sharpe Ratio Z-Score]],Table2[Sharpe Ratio Z-Score])</f>
        <v>545.5</v>
      </c>
      <c r="AV186">
        <f>(Table2[[#This Row],[Rank 1Y]]+Table2[[#This Row],[Rank 6M]]+Table2[[#This Row],[Rank Sharpe]])/3</f>
        <v>221.5</v>
      </c>
    </row>
    <row r="187" spans="1:48" x14ac:dyDescent="0.3">
      <c r="A187" t="s">
        <v>335</v>
      </c>
      <c r="B187" t="s">
        <v>336</v>
      </c>
      <c r="C187" t="s">
        <v>3068</v>
      </c>
      <c r="D187" t="s">
        <v>133</v>
      </c>
      <c r="E187">
        <v>72967.050407040006</v>
      </c>
      <c r="F187">
        <v>1567.2</v>
      </c>
      <c r="G187">
        <v>40.485937866409301</v>
      </c>
      <c r="H187">
        <f>(Table2[[#This Row],[1Y Return vs Nifty]]-AVERAGE(Table2[1Y Return vs Nifty]))/_xlfn.STDEV.P(Table2[1Y Return vs Nifty])</f>
        <v>0.12571283464342833</v>
      </c>
      <c r="I187">
        <v>-1.3495407051639701</v>
      </c>
      <c r="J187">
        <f>(Table2[[#This Row],[1M Return vs Nifty]]-AVERAGE(Table2[1M Return vs Nifty]))/_xlfn.STDEV.P(Table2[1M Return vs Nifty])</f>
        <v>-7.5918616929031124E-2</v>
      </c>
      <c r="K187">
        <v>31.267167567445998</v>
      </c>
      <c r="L187">
        <f>(Table2[[#This Row],[6M Return vs Nifty]]-AVERAGE(Table2[6M Return vs Nifty]))/_xlfn.STDEV.P(Table2[6M Return vs Nifty])</f>
        <v>0.83150059699033363</v>
      </c>
      <c r="M187">
        <v>2.8734691999878299</v>
      </c>
      <c r="N187">
        <f>(Table2[[#This Row],[1W Return vs Nifty]]-AVERAGE(Table2[1W Return vs Nifty]))/_xlfn.STDEV.P(Table2[1W Return vs Nifty])</f>
        <v>0.42929032565603076</v>
      </c>
      <c r="O187">
        <v>1617.79</v>
      </c>
      <c r="P187">
        <v>1597.5199576143</v>
      </c>
      <c r="Q187">
        <v>1359.35087268503</v>
      </c>
      <c r="R187">
        <v>40.126416030063503</v>
      </c>
      <c r="S187" s="1">
        <f>(Table2[[#This Row],[Close Price]]-Table2[[#This Row],[20D EMA]])/Table2[[#This Row],[20D EMA]]</f>
        <v>-3.1271054957689143E-2</v>
      </c>
      <c r="T187" s="1">
        <f>(Table2[[#This Row],[Close Price]]-Table2[[#This Row],[50D EMA]])/Table2[[#This Row],[50D EMA]]</f>
        <v>-1.8979392069429338E-2</v>
      </c>
      <c r="U187" s="1">
        <f>(Table2[[#This Row],[Close Price]]-Table2[[#This Row],[200D EMA]])/Table2[[#This Row],[200D EMA]]</f>
        <v>0.15290322130328299</v>
      </c>
      <c r="V187">
        <v>1.11120756340178</v>
      </c>
      <c r="W187">
        <v>1553.25</v>
      </c>
      <c r="X187">
        <v>1583.95</v>
      </c>
      <c r="Y187">
        <v>1553.25</v>
      </c>
      <c r="Z187">
        <v>1629.95</v>
      </c>
      <c r="AA187">
        <v>1510.4</v>
      </c>
      <c r="AB187">
        <v>1771.2</v>
      </c>
      <c r="AC187" s="1">
        <f>(Table2[[#This Row],[Close Price]]/Table2[[#This Row],[Day Low]])-1</f>
        <v>8.9811685176244271E-3</v>
      </c>
      <c r="AD187" s="1">
        <f>(Table2[[#This Row],[Day High]]/Table2[[#This Row],[Close Price]])-1</f>
        <v>1.0687850944359312E-2</v>
      </c>
      <c r="AE187" s="1">
        <f>(Table2[[#This Row],[Close Price]]/Table2[[#This Row],[Current Week Low]])-1</f>
        <v>8.9811685176244271E-3</v>
      </c>
      <c r="AF187" s="1">
        <f>(Table2[[#This Row],[Current Week High]]/Table2[[#This Row],[Close Price]])-1</f>
        <v>4.0039561000510426E-2</v>
      </c>
      <c r="AG187" s="1">
        <f>(Table2[[#This Row],[Close Price]]/Table2[[#This Row],[Current Month Low]])-1</f>
        <v>3.7605932203389703E-2</v>
      </c>
      <c r="AH187" s="1">
        <f>(Table2[[#This Row],[Current Month High]]/Table2[[#This Row],[Close Price]])-1</f>
        <v>0.13016845329249627</v>
      </c>
      <c r="AI187">
        <v>15.1416539050535</v>
      </c>
      <c r="AJ187">
        <v>67.462734412566107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-0.05</v>
      </c>
      <c r="AM187" t="s">
        <v>3107</v>
      </c>
      <c r="AN187">
        <v>-9.7799999999999994</v>
      </c>
      <c r="AO187" t="s">
        <v>3107</v>
      </c>
      <c r="AP187">
        <v>8.7786155930393003E-2</v>
      </c>
      <c r="AQ187">
        <f>(Table2[[#This Row],[Sharpe Ratio]]-AVERAGE(Table2[Sharpe Ratio]))/_xlfn.STDEV.P(Table2[Sharpe Ratio])</f>
        <v>0.27526053318226334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1.5858456735430251</v>
      </c>
      <c r="AS187">
        <f>_xlfn.RANK.AVG(Table2[[#This Row],[1Y Return vs Nifty Z-Score]],Table2[1Y Return vs Nifty Z-Score])</f>
        <v>266</v>
      </c>
      <c r="AT187">
        <f>_xlfn.RANK.AVG(Table2[[#This Row],[6M Return vs Nifty Z-Score]],Table2[6M Return vs Nifty Z-Score])</f>
        <v>131</v>
      </c>
      <c r="AU187">
        <f>_xlfn.RANK.AVG(Table2[[#This Row],[Sharpe Ratio Z-Score]],Table2[Sharpe Ratio Z-Score])</f>
        <v>268</v>
      </c>
      <c r="AV187">
        <f>(Table2[[#This Row],[Rank 1Y]]+Table2[[#This Row],[Rank 6M]]+Table2[[#This Row],[Rank Sharpe]])/3</f>
        <v>221.66666666666666</v>
      </c>
    </row>
    <row r="188" spans="1:48" x14ac:dyDescent="0.3">
      <c r="A188" t="s">
        <v>1808</v>
      </c>
      <c r="B188" t="s">
        <v>1809</v>
      </c>
      <c r="C188" t="s">
        <v>3077</v>
      </c>
      <c r="D188" t="s">
        <v>300</v>
      </c>
      <c r="E188">
        <v>3986.1383175000001</v>
      </c>
      <c r="F188">
        <v>1287.45</v>
      </c>
      <c r="G188">
        <v>53.4462662099155</v>
      </c>
      <c r="H188">
        <f>(Table2[[#This Row],[1Y Return vs Nifty]]-AVERAGE(Table2[1Y Return vs Nifty]))/_xlfn.STDEV.P(Table2[1Y Return vs Nifty])</f>
        <v>0.3252041785446525</v>
      </c>
      <c r="I188">
        <v>26.372276519637101</v>
      </c>
      <c r="J188">
        <f>(Table2[[#This Row],[1M Return vs Nifty]]-AVERAGE(Table2[1M Return vs Nifty]))/_xlfn.STDEV.P(Table2[1M Return vs Nifty])</f>
        <v>2.5672015310659764</v>
      </c>
      <c r="K188">
        <v>35.413060540967201</v>
      </c>
      <c r="L188">
        <f>(Table2[[#This Row],[6M Return vs Nifty]]-AVERAGE(Table2[6M Return vs Nifty]))/_xlfn.STDEV.P(Table2[6M Return vs Nifty])</f>
        <v>0.97230703847983824</v>
      </c>
      <c r="M188">
        <v>7.5906124756253002</v>
      </c>
      <c r="N188">
        <f>(Table2[[#This Row],[1W Return vs Nifty]]-AVERAGE(Table2[1W Return vs Nifty]))/_xlfn.STDEV.P(Table2[1W Return vs Nifty])</f>
        <v>1.2914352490586622</v>
      </c>
      <c r="O188">
        <v>1163.06</v>
      </c>
      <c r="P188">
        <v>1046.1252452650001</v>
      </c>
      <c r="Q188">
        <v>877.98031681749399</v>
      </c>
      <c r="R188">
        <v>68.558824630147498</v>
      </c>
      <c r="S188" s="1">
        <f>(Table2[[#This Row],[Close Price]]-Table2[[#This Row],[20D EMA]])/Table2[[#This Row],[20D EMA]]</f>
        <v>0.10695063023403789</v>
      </c>
      <c r="T188" s="1">
        <f>(Table2[[#This Row],[Close Price]]-Table2[[#This Row],[50D EMA]])/Table2[[#This Row],[50D EMA]]</f>
        <v>0.23068438107892958</v>
      </c>
      <c r="U188" s="1">
        <f>(Table2[[#This Row],[Close Price]]-Table2[[#This Row],[200D EMA]])/Table2[[#This Row],[200D EMA]]</f>
        <v>0.46637683708759342</v>
      </c>
      <c r="V188">
        <v>1.5197251629435899</v>
      </c>
      <c r="W188">
        <v>1237.7</v>
      </c>
      <c r="X188">
        <v>1298</v>
      </c>
      <c r="Y188">
        <v>1190.1500000000001</v>
      </c>
      <c r="Z188">
        <v>1344.8</v>
      </c>
      <c r="AA188">
        <v>1128.05</v>
      </c>
      <c r="AB188">
        <v>1344.8</v>
      </c>
      <c r="AC188" s="1">
        <f>(Table2[[#This Row],[Close Price]]/Table2[[#This Row],[Day Low]])-1</f>
        <v>4.0195523955724344E-2</v>
      </c>
      <c r="AD188" s="1">
        <f>(Table2[[#This Row],[Day High]]/Table2[[#This Row],[Close Price]])-1</f>
        <v>8.1944929900190644E-3</v>
      </c>
      <c r="AE188" s="1">
        <f>(Table2[[#This Row],[Close Price]]/Table2[[#This Row],[Current Week Low]])-1</f>
        <v>8.1754400705793318E-2</v>
      </c>
      <c r="AF188" s="1">
        <f>(Table2[[#This Row],[Current Week High]]/Table2[[#This Row],[Close Price]])-1</f>
        <v>4.4545419239581996E-2</v>
      </c>
      <c r="AG188" s="1">
        <f>(Table2[[#This Row],[Close Price]]/Table2[[#This Row],[Current Month Low]])-1</f>
        <v>0.14130579318292646</v>
      </c>
      <c r="AH188" s="1">
        <f>(Table2[[#This Row],[Current Month High]]/Table2[[#This Row],[Close Price]])-1</f>
        <v>4.4545419239581996E-2</v>
      </c>
      <c r="AI188">
        <v>4.4545419239581996</v>
      </c>
      <c r="AJ188">
        <v>107.168718320057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0.63</v>
      </c>
      <c r="AM188" t="s">
        <v>3108</v>
      </c>
      <c r="AN188">
        <v>8.0299999999999994</v>
      </c>
      <c r="AO188" t="s">
        <v>3108</v>
      </c>
      <c r="AP188">
        <v>5.7325333173630998E-2</v>
      </c>
      <c r="AQ188">
        <f>(Table2[[#This Row],[Sharpe Ratio]]-AVERAGE(Table2[Sharpe Ratio]))/_xlfn.STDEV.P(Table2[Sharpe Ratio])</f>
        <v>-7.1686516180959309E-2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5.0844614809681703</v>
      </c>
      <c r="AS188">
        <f>_xlfn.RANK.AVG(Table2[[#This Row],[1Y Return vs Nifty Z-Score]],Table2[1Y Return vs Nifty Z-Score])</f>
        <v>205</v>
      </c>
      <c r="AT188">
        <f>_xlfn.RANK.AVG(Table2[[#This Row],[6M Return vs Nifty Z-Score]],Table2[6M Return vs Nifty Z-Score])</f>
        <v>106</v>
      </c>
      <c r="AU188">
        <f>_xlfn.RANK.AVG(Table2[[#This Row],[Sharpe Ratio Z-Score]],Table2[Sharpe Ratio Z-Score])</f>
        <v>369</v>
      </c>
      <c r="AV188">
        <f>(Table2[[#This Row],[Rank 1Y]]+Table2[[#This Row],[Rank 6M]]+Table2[[#This Row],[Rank Sharpe]])/3</f>
        <v>226.66666666666666</v>
      </c>
    </row>
    <row r="189" spans="1:48" x14ac:dyDescent="0.3">
      <c r="A189" t="s">
        <v>339</v>
      </c>
      <c r="B189" t="s">
        <v>340</v>
      </c>
      <c r="C189" t="s">
        <v>3062</v>
      </c>
      <c r="D189" t="s">
        <v>297</v>
      </c>
      <c r="E189">
        <v>72888.162626509904</v>
      </c>
      <c r="F189">
        <v>4764.1000000000004</v>
      </c>
      <c r="G189">
        <v>68.721682096516005</v>
      </c>
      <c r="H189">
        <f>(Table2[[#This Row],[1Y Return vs Nifty]]-AVERAGE(Table2[1Y Return vs Nifty]))/_xlfn.STDEV.P(Table2[1Y Return vs Nifty])</f>
        <v>0.56033041632973979</v>
      </c>
      <c r="I189">
        <v>-0.61415433593939395</v>
      </c>
      <c r="J189">
        <f>(Table2[[#This Row],[1M Return vs Nifty]]-AVERAGE(Table2[1M Return vs Nifty]))/_xlfn.STDEV.P(Table2[1M Return vs Nifty])</f>
        <v>-5.8036416625667697E-3</v>
      </c>
      <c r="K189">
        <v>2.5623165913552601E-2</v>
      </c>
      <c r="L189">
        <f>(Table2[[#This Row],[6M Return vs Nifty]]-AVERAGE(Table2[6M Return vs Nifty]))/_xlfn.STDEV.P(Table2[6M Return vs Nifty])</f>
        <v>-0.22955204520557962</v>
      </c>
      <c r="M189">
        <v>4.0473457165361602</v>
      </c>
      <c r="N189">
        <f>(Table2[[#This Row],[1W Return vs Nifty]]-AVERAGE(Table2[1W Return vs Nifty]))/_xlfn.STDEV.P(Table2[1W Return vs Nifty])</f>
        <v>0.64383790674618546</v>
      </c>
      <c r="O189">
        <v>4663.63</v>
      </c>
      <c r="P189">
        <v>4438.9033067485698</v>
      </c>
      <c r="Q189">
        <v>3848.9921359116402</v>
      </c>
      <c r="R189">
        <v>58.595188292829697</v>
      </c>
      <c r="S189" s="1">
        <f>(Table2[[#This Row],[Close Price]]-Table2[[#This Row],[20D EMA]])/Table2[[#This Row],[20D EMA]]</f>
        <v>2.1543304250122814E-2</v>
      </c>
      <c r="T189" s="1">
        <f>(Table2[[#This Row],[Close Price]]-Table2[[#This Row],[50D EMA]])/Table2[[#This Row],[50D EMA]]</f>
        <v>7.3260594065436474E-2</v>
      </c>
      <c r="U189" s="1">
        <f>(Table2[[#This Row],[Close Price]]-Table2[[#This Row],[200D EMA]])/Table2[[#This Row],[200D EMA]]</f>
        <v>0.2377525938674373</v>
      </c>
      <c r="V189">
        <v>0.64099244390452004</v>
      </c>
      <c r="W189">
        <v>4681.3500000000004</v>
      </c>
      <c r="X189">
        <v>4788</v>
      </c>
      <c r="Y189">
        <v>4600</v>
      </c>
      <c r="Z189">
        <v>4788</v>
      </c>
      <c r="AA189">
        <v>4409.1000000000004</v>
      </c>
      <c r="AB189">
        <v>4883.45</v>
      </c>
      <c r="AC189" s="1">
        <f>(Table2[[#This Row],[Close Price]]/Table2[[#This Row],[Day Low]])-1</f>
        <v>1.76765249340467E-2</v>
      </c>
      <c r="AD189" s="1">
        <f>(Table2[[#This Row],[Day High]]/Table2[[#This Row],[Close Price]])-1</f>
        <v>5.016687307151324E-3</v>
      </c>
      <c r="AE189" s="1">
        <f>(Table2[[#This Row],[Close Price]]/Table2[[#This Row],[Current Week Low]])-1</f>
        <v>3.5673913043478445E-2</v>
      </c>
      <c r="AF189" s="1">
        <f>(Table2[[#This Row],[Current Week High]]/Table2[[#This Row],[Close Price]])-1</f>
        <v>5.016687307151324E-3</v>
      </c>
      <c r="AG189" s="1">
        <f>(Table2[[#This Row],[Close Price]]/Table2[[#This Row],[Current Month Low]])-1</f>
        <v>8.0515297906602168E-2</v>
      </c>
      <c r="AH189" s="1">
        <f>(Table2[[#This Row],[Current Month High]]/Table2[[#This Row],[Close Price]])-1</f>
        <v>2.5051951050565568E-2</v>
      </c>
      <c r="AI189">
        <v>4.2127579185995101</v>
      </c>
      <c r="AJ189">
        <v>100.25641025641001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0.09</v>
      </c>
      <c r="AM189" t="s">
        <v>3108</v>
      </c>
      <c r="AN189">
        <v>-0.3</v>
      </c>
      <c r="AO189" t="s">
        <v>3107</v>
      </c>
      <c r="AP189">
        <v>0.134165454758602</v>
      </c>
      <c r="AQ189">
        <f>(Table2[[#This Row],[Sharpe Ratio]]-AVERAGE(Table2[Sharpe Ratio]))/_xlfn.STDEV.P(Table2[Sharpe Ratio])</f>
        <v>0.80351812518739729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1.772330761395176</v>
      </c>
      <c r="AS189">
        <f>_xlfn.RANK.AVG(Table2[[#This Row],[1Y Return vs Nifty Z-Score]],Table2[1Y Return vs Nifty Z-Score])</f>
        <v>149</v>
      </c>
      <c r="AT189">
        <f>_xlfn.RANK.AVG(Table2[[#This Row],[6M Return vs Nifty Z-Score]],Table2[6M Return vs Nifty Z-Score])</f>
        <v>383</v>
      </c>
      <c r="AU189">
        <f>_xlfn.RANK.AVG(Table2[[#This Row],[Sharpe Ratio Z-Score]],Table2[Sharpe Ratio Z-Score])</f>
        <v>150</v>
      </c>
      <c r="AV189">
        <f>(Table2[[#This Row],[Rank 1Y]]+Table2[[#This Row],[Rank 6M]]+Table2[[#This Row],[Rank Sharpe]])/3</f>
        <v>227.33333333333334</v>
      </c>
    </row>
    <row r="190" spans="1:48" x14ac:dyDescent="0.3">
      <c r="A190" t="s">
        <v>780</v>
      </c>
      <c r="B190" t="s">
        <v>781</v>
      </c>
      <c r="C190" t="s">
        <v>3073</v>
      </c>
      <c r="D190" t="s">
        <v>782</v>
      </c>
      <c r="E190">
        <v>20034.746326320001</v>
      </c>
      <c r="F190">
        <v>290.39999999999998</v>
      </c>
      <c r="G190">
        <v>73.387164484022804</v>
      </c>
      <c r="H190">
        <f>(Table2[[#This Row],[1Y Return vs Nifty]]-AVERAGE(Table2[1Y Return vs Nifty]))/_xlfn.STDEV.P(Table2[1Y Return vs Nifty])</f>
        <v>0.63214367034328989</v>
      </c>
      <c r="I190">
        <v>11.383363701578601</v>
      </c>
      <c r="J190">
        <f>(Table2[[#This Row],[1M Return vs Nifty]]-AVERAGE(Table2[1M Return vs Nifty]))/_xlfn.STDEV.P(Table2[1M Return vs Nifty])</f>
        <v>1.1380925680897824</v>
      </c>
      <c r="K190">
        <v>35.344938936020903</v>
      </c>
      <c r="L190">
        <f>(Table2[[#This Row],[6M Return vs Nifty]]-AVERAGE(Table2[6M Return vs Nifty]))/_xlfn.STDEV.P(Table2[6M Return vs Nifty])</f>
        <v>0.96999343298102203</v>
      </c>
      <c r="M190">
        <v>-7.0646530382796904</v>
      </c>
      <c r="N190">
        <f>(Table2[[#This Row],[1W Return vs Nifty]]-AVERAGE(Table2[1W Return vs Nifty]))/_xlfn.STDEV.P(Table2[1W Return vs Nifty])</f>
        <v>-1.3870847842815095</v>
      </c>
      <c r="O190">
        <v>272.04000000000002</v>
      </c>
      <c r="P190">
        <v>247.66086064000999</v>
      </c>
      <c r="Q190">
        <v>205.662272001471</v>
      </c>
      <c r="R190">
        <v>62.0656855713423</v>
      </c>
      <c r="S190" s="1">
        <f>(Table2[[#This Row],[Close Price]]-Table2[[#This Row],[20D EMA]])/Table2[[#This Row],[20D EMA]]</f>
        <v>6.749007498897204E-2</v>
      </c>
      <c r="T190" s="1">
        <f>(Table2[[#This Row],[Close Price]]-Table2[[#This Row],[50D EMA]])/Table2[[#This Row],[50D EMA]]</f>
        <v>0.17257123006656233</v>
      </c>
      <c r="U190" s="1">
        <f>(Table2[[#This Row],[Close Price]]-Table2[[#This Row],[200D EMA]])/Table2[[#This Row],[200D EMA]]</f>
        <v>0.41202368900175768</v>
      </c>
      <c r="V190">
        <v>2.6526032589314199</v>
      </c>
      <c r="W190">
        <v>276</v>
      </c>
      <c r="X190">
        <v>293</v>
      </c>
      <c r="Y190">
        <v>275.10000000000002</v>
      </c>
      <c r="Z190">
        <v>293</v>
      </c>
      <c r="AA190">
        <v>272.25</v>
      </c>
      <c r="AB190">
        <v>317.89999999999998</v>
      </c>
      <c r="AC190" s="1">
        <f>(Table2[[#This Row],[Close Price]]/Table2[[#This Row],[Day Low]])-1</f>
        <v>5.2173913043478182E-2</v>
      </c>
      <c r="AD190" s="1">
        <f>(Table2[[#This Row],[Day High]]/Table2[[#This Row],[Close Price]])-1</f>
        <v>8.9531680440773087E-3</v>
      </c>
      <c r="AE190" s="1">
        <f>(Table2[[#This Row],[Close Price]]/Table2[[#This Row],[Current Week Low]])-1</f>
        <v>5.5616139585604962E-2</v>
      </c>
      <c r="AF190" s="1">
        <f>(Table2[[#This Row],[Current Week High]]/Table2[[#This Row],[Close Price]])-1</f>
        <v>8.9531680440773087E-3</v>
      </c>
      <c r="AG190" s="1">
        <f>(Table2[[#This Row],[Close Price]]/Table2[[#This Row],[Current Month Low]])-1</f>
        <v>6.6666666666666652E-2</v>
      </c>
      <c r="AH190" s="1">
        <f>(Table2[[#This Row],[Current Month High]]/Table2[[#This Row],[Close Price]])-1</f>
        <v>9.4696969696969724E-2</v>
      </c>
      <c r="AI190">
        <v>9.4696969696969706</v>
      </c>
      <c r="AJ190">
        <v>100.06889424732999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0.28000000000000003</v>
      </c>
      <c r="AM190" t="s">
        <v>3108</v>
      </c>
      <c r="AN190">
        <v>8.69</v>
      </c>
      <c r="AO190" t="s">
        <v>3108</v>
      </c>
      <c r="AP190">
        <v>3.2867366263149997E-2</v>
      </c>
      <c r="AQ190">
        <f>(Table2[[#This Row],[Sharpe Ratio]]-AVERAGE(Table2[Sharpe Ratio]))/_xlfn.STDEV.P(Table2[Sharpe Ratio])</f>
        <v>-0.35026137677401381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1.0028835103585714</v>
      </c>
      <c r="AS190">
        <f>_xlfn.RANK.AVG(Table2[[#This Row],[1Y Return vs Nifty Z-Score]],Table2[1Y Return vs Nifty Z-Score])</f>
        <v>136</v>
      </c>
      <c r="AT190">
        <f>_xlfn.RANK.AVG(Table2[[#This Row],[6M Return vs Nifty Z-Score]],Table2[6M Return vs Nifty Z-Score])</f>
        <v>107</v>
      </c>
      <c r="AU190">
        <f>_xlfn.RANK.AVG(Table2[[#This Row],[Sharpe Ratio Z-Score]],Table2[Sharpe Ratio Z-Score])</f>
        <v>439</v>
      </c>
      <c r="AV190">
        <f>(Table2[[#This Row],[Rank 1Y]]+Table2[[#This Row],[Rank 6M]]+Table2[[#This Row],[Rank Sharpe]])/3</f>
        <v>227.33333333333334</v>
      </c>
    </row>
    <row r="191" spans="1:48" x14ac:dyDescent="0.3">
      <c r="A191" t="s">
        <v>382</v>
      </c>
      <c r="B191" t="s">
        <v>383</v>
      </c>
      <c r="C191" t="s">
        <v>3077</v>
      </c>
      <c r="D191" t="s">
        <v>300</v>
      </c>
      <c r="E191">
        <v>61094.632409394901</v>
      </c>
      <c r="F191">
        <v>7163.65</v>
      </c>
      <c r="G191">
        <v>22.357766538911399</v>
      </c>
      <c r="H191">
        <f>(Table2[[#This Row],[1Y Return vs Nifty]]-AVERAGE(Table2[1Y Return vs Nifty]))/_xlfn.STDEV.P(Table2[1Y Return vs Nifty])</f>
        <v>-0.15332432897952941</v>
      </c>
      <c r="I191">
        <v>-12.546265646673</v>
      </c>
      <c r="J191">
        <f>(Table2[[#This Row],[1M Return vs Nifty]]-AVERAGE(Table2[1M Return vs Nifty]))/_xlfn.STDEV.P(Table2[1M Return vs Nifty])</f>
        <v>-1.1434636860157892</v>
      </c>
      <c r="K191">
        <v>18.651265487143299</v>
      </c>
      <c r="L191">
        <f>(Table2[[#This Row],[6M Return vs Nifty]]-AVERAGE(Table2[6M Return vs Nifty]))/_xlfn.STDEV.P(Table2[6M Return vs Nifty])</f>
        <v>0.40302830176879878</v>
      </c>
      <c r="M191">
        <v>-5.2313695065215002</v>
      </c>
      <c r="N191">
        <f>(Table2[[#This Row],[1W Return vs Nifty]]-AVERAGE(Table2[1W Return vs Nifty]))/_xlfn.STDEV.P(Table2[1W Return vs Nifty])</f>
        <v>-1.0520184109054802</v>
      </c>
      <c r="O191">
        <v>7883.36</v>
      </c>
      <c r="P191">
        <v>8119.6582411340096</v>
      </c>
      <c r="Q191">
        <v>7149.3160181948197</v>
      </c>
      <c r="R191">
        <v>14.9260202805742</v>
      </c>
      <c r="S191" s="1">
        <f>(Table2[[#This Row],[Close Price]]-Table2[[#This Row],[20D EMA]])/Table2[[#This Row],[20D EMA]]</f>
        <v>-9.1294828601002631E-2</v>
      </c>
      <c r="T191" s="1">
        <f>(Table2[[#This Row],[Close Price]]-Table2[[#This Row],[50D EMA]])/Table2[[#This Row],[50D EMA]]</f>
        <v>-0.11773996056766198</v>
      </c>
      <c r="U191" s="1">
        <f>(Table2[[#This Row],[Close Price]]-Table2[[#This Row],[200D EMA]])/Table2[[#This Row],[200D EMA]]</f>
        <v>2.0049444966064403E-3</v>
      </c>
      <c r="V191">
        <v>0.53832913875499699</v>
      </c>
      <c r="W191">
        <v>7120</v>
      </c>
      <c r="X191">
        <v>7490</v>
      </c>
      <c r="Y191">
        <v>7120</v>
      </c>
      <c r="Z191">
        <v>7698</v>
      </c>
      <c r="AA191">
        <v>7120</v>
      </c>
      <c r="AB191">
        <v>8294.75</v>
      </c>
      <c r="AC191" s="1">
        <f>(Table2[[#This Row],[Close Price]]/Table2[[#This Row],[Day Low]])-1</f>
        <v>6.1306179775280079E-3</v>
      </c>
      <c r="AD191" s="1">
        <f>(Table2[[#This Row],[Day High]]/Table2[[#This Row],[Close Price]])-1</f>
        <v>4.5556385362210738E-2</v>
      </c>
      <c r="AE191" s="1">
        <f>(Table2[[#This Row],[Close Price]]/Table2[[#This Row],[Current Week Low]])-1</f>
        <v>6.1306179775280079E-3</v>
      </c>
      <c r="AF191" s="1">
        <f>(Table2[[#This Row],[Current Week High]]/Table2[[#This Row],[Close Price]])-1</f>
        <v>7.4591863086555188E-2</v>
      </c>
      <c r="AG191" s="1">
        <f>(Table2[[#This Row],[Close Price]]/Table2[[#This Row],[Current Month Low]])-1</f>
        <v>6.1306179775280079E-3</v>
      </c>
      <c r="AH191" s="1">
        <f>(Table2[[#This Row],[Current Month High]]/Table2[[#This Row],[Close Price]])-1</f>
        <v>0.15789436949041336</v>
      </c>
      <c r="AI191">
        <v>38.686982194830797</v>
      </c>
      <c r="AJ191">
        <v>47.0371510673234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-0.2</v>
      </c>
      <c r="AM191" t="s">
        <v>3107</v>
      </c>
      <c r="AN191">
        <v>-9.4</v>
      </c>
      <c r="AO191" t="s">
        <v>3107</v>
      </c>
      <c r="AP191">
        <v>0.13990926021877301</v>
      </c>
      <c r="AQ191">
        <f>(Table2[[#This Row],[Sharpe Ratio]]-AVERAGE(Table2[Sharpe Ratio]))/_xlfn.STDEV.P(Table2[Sharpe Ratio])</f>
        <v>0.86893974470292124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332</v>
      </c>
      <c r="AT191">
        <f>_xlfn.RANK.AVG(Table2[[#This Row],[6M Return vs Nifty Z-Score]],Table2[6M Return vs Nifty Z-Score])</f>
        <v>215</v>
      </c>
      <c r="AU191">
        <f>_xlfn.RANK.AVG(Table2[[#This Row],[Sharpe Ratio Z-Score]],Table2[Sharpe Ratio Z-Score])</f>
        <v>136</v>
      </c>
      <c r="AV191">
        <f>(Table2[[#This Row],[Rank 1Y]]+Table2[[#This Row],[Rank 6M]]+Table2[[#This Row],[Rank Sharpe]])/3</f>
        <v>227.66666666666666</v>
      </c>
    </row>
    <row r="192" spans="1:48" x14ac:dyDescent="0.3">
      <c r="A192" t="s">
        <v>375</v>
      </c>
      <c r="B192" t="s">
        <v>376</v>
      </c>
      <c r="C192" t="s">
        <v>3076</v>
      </c>
      <c r="D192" t="s">
        <v>141</v>
      </c>
      <c r="E192">
        <v>62374.145746164999</v>
      </c>
      <c r="F192">
        <v>1715.45</v>
      </c>
      <c r="G192">
        <v>36.121329306466301</v>
      </c>
      <c r="H192">
        <f>(Table2[[#This Row],[1Y Return vs Nifty]]-AVERAGE(Table2[1Y Return vs Nifty]))/_xlfn.STDEV.P(Table2[1Y Return vs Nifty])</f>
        <v>5.8530769178082073E-2</v>
      </c>
      <c r="I192">
        <v>3.99188308579346</v>
      </c>
      <c r="J192">
        <f>(Table2[[#This Row],[1M Return vs Nifty]]-AVERAGE(Table2[1M Return vs Nifty]))/_xlfn.STDEV.P(Table2[1M Return vs Nifty])</f>
        <v>0.43335625226060098</v>
      </c>
      <c r="K192">
        <v>19.272591996093201</v>
      </c>
      <c r="L192">
        <f>(Table2[[#This Row],[6M Return vs Nifty]]-AVERAGE(Table2[6M Return vs Nifty]))/_xlfn.STDEV.P(Table2[6M Return vs Nifty])</f>
        <v>0.42413033582686277</v>
      </c>
      <c r="M192">
        <v>-0.79340993103938695</v>
      </c>
      <c r="N192">
        <f>(Table2[[#This Row],[1W Return vs Nifty]]-AVERAGE(Table2[1W Return vs Nifty]))/_xlfn.STDEV.P(Table2[1W Return vs Nifty])</f>
        <v>-0.24089945718853234</v>
      </c>
      <c r="O192">
        <v>1762.69</v>
      </c>
      <c r="P192">
        <v>1749.90278393267</v>
      </c>
      <c r="Q192">
        <v>1538.1093693299199</v>
      </c>
      <c r="R192">
        <v>41.028430338880703</v>
      </c>
      <c r="S192" s="1">
        <f>(Table2[[#This Row],[Close Price]]-Table2[[#This Row],[20D EMA]])/Table2[[#This Row],[20D EMA]]</f>
        <v>-2.6799947807044918E-2</v>
      </c>
      <c r="T192" s="1">
        <f>(Table2[[#This Row],[Close Price]]-Table2[[#This Row],[50D EMA]])/Table2[[#This Row],[50D EMA]]</f>
        <v>-1.968839883507241E-2</v>
      </c>
      <c r="U192" s="1">
        <f>(Table2[[#This Row],[Close Price]]-Table2[[#This Row],[200D EMA]])/Table2[[#This Row],[200D EMA]]</f>
        <v>0.11529780274814846</v>
      </c>
      <c r="V192">
        <v>0.76997362194028396</v>
      </c>
      <c r="W192">
        <v>1705</v>
      </c>
      <c r="X192">
        <v>1771</v>
      </c>
      <c r="Y192">
        <v>1705</v>
      </c>
      <c r="Z192">
        <v>1827.75</v>
      </c>
      <c r="AA192">
        <v>1687</v>
      </c>
      <c r="AB192">
        <v>1870</v>
      </c>
      <c r="AC192" s="1">
        <f>(Table2[[#This Row],[Close Price]]/Table2[[#This Row],[Day Low]])-1</f>
        <v>6.1290322580644929E-3</v>
      </c>
      <c r="AD192" s="1">
        <f>(Table2[[#This Row],[Day High]]/Table2[[#This Row],[Close Price]])-1</f>
        <v>3.2382173773645384E-2</v>
      </c>
      <c r="AE192" s="1">
        <f>(Table2[[#This Row],[Close Price]]/Table2[[#This Row],[Current Week Low]])-1</f>
        <v>6.1290322580644929E-3</v>
      </c>
      <c r="AF192" s="1">
        <f>(Table2[[#This Row],[Current Week High]]/Table2[[#This Row],[Close Price]])-1</f>
        <v>6.5463872453292105E-2</v>
      </c>
      <c r="AG192" s="1">
        <f>(Table2[[#This Row],[Close Price]]/Table2[[#This Row],[Current Month Low]])-1</f>
        <v>1.6864256075874273E-2</v>
      </c>
      <c r="AH192" s="1">
        <f>(Table2[[#This Row],[Current Month High]]/Table2[[#This Row],[Close Price]])-1</f>
        <v>9.0092978518756084E-2</v>
      </c>
      <c r="AI192">
        <v>13.8505931388265</v>
      </c>
      <c r="AJ192">
        <v>63.205213585767297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-0.04</v>
      </c>
      <c r="AM192" t="s">
        <v>3107</v>
      </c>
      <c r="AN192">
        <v>-4.37</v>
      </c>
      <c r="AO192" t="s">
        <v>3107</v>
      </c>
      <c r="AP192">
        <v>0.112438704213376</v>
      </c>
      <c r="AQ192">
        <f>(Table2[[#This Row],[Sharpe Ratio]]-AVERAGE(Table2[Sharpe Ratio]))/_xlfn.STDEV.P(Table2[Sharpe Ratio])</f>
        <v>0.55605166460915889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1.2311695646861722</v>
      </c>
      <c r="AS192">
        <f>_xlfn.RANK.AVG(Table2[[#This Row],[1Y Return vs Nifty Z-Score]],Table2[1Y Return vs Nifty Z-Score])</f>
        <v>277</v>
      </c>
      <c r="AT192">
        <f>_xlfn.RANK.AVG(Table2[[#This Row],[6M Return vs Nifty Z-Score]],Table2[6M Return vs Nifty Z-Score])</f>
        <v>208</v>
      </c>
      <c r="AU192">
        <f>_xlfn.RANK.AVG(Table2[[#This Row],[Sharpe Ratio Z-Score]],Table2[Sharpe Ratio Z-Score])</f>
        <v>204</v>
      </c>
      <c r="AV192">
        <f>(Table2[[#This Row],[Rank 1Y]]+Table2[[#This Row],[Rank 6M]]+Table2[[#This Row],[Rank Sharpe]])/3</f>
        <v>229.66666666666666</v>
      </c>
    </row>
    <row r="193" spans="1:48" x14ac:dyDescent="0.3">
      <c r="A193" t="s">
        <v>1017</v>
      </c>
      <c r="B193" t="s">
        <v>1018</v>
      </c>
      <c r="C193" t="s">
        <v>3074</v>
      </c>
      <c r="D193" t="s">
        <v>133</v>
      </c>
      <c r="E193">
        <v>12933.292515019901</v>
      </c>
      <c r="F193">
        <v>966.65</v>
      </c>
      <c r="G193">
        <v>41.447219901121997</v>
      </c>
      <c r="H193">
        <f>(Table2[[#This Row],[1Y Return vs Nifty]]-AVERAGE(Table2[1Y Return vs Nifty]))/_xlfn.STDEV.P(Table2[1Y Return vs Nifty])</f>
        <v>0.14050933052611361</v>
      </c>
      <c r="I193">
        <v>-10.1588810369363</v>
      </c>
      <c r="J193">
        <f>(Table2[[#This Row],[1M Return vs Nifty]]-AVERAGE(Table2[1M Return vs Nifty]))/_xlfn.STDEV.P(Table2[1M Return vs Nifty])</f>
        <v>-0.91583992268749781</v>
      </c>
      <c r="K193">
        <v>17.5189848512567</v>
      </c>
      <c r="L193">
        <f>(Table2[[#This Row],[6M Return vs Nifty]]-AVERAGE(Table2[6M Return vs Nifty]))/_xlfn.STDEV.P(Table2[6M Return vs Nifty])</f>
        <v>0.36457279697769079</v>
      </c>
      <c r="M193">
        <v>-9.8986539898297607</v>
      </c>
      <c r="N193">
        <f>(Table2[[#This Row],[1W Return vs Nifty]]-AVERAGE(Table2[1W Return vs Nifty]))/_xlfn.STDEV.P(Table2[1W Return vs Nifty])</f>
        <v>-1.9050507205540159</v>
      </c>
      <c r="O193">
        <v>1079.4000000000001</v>
      </c>
      <c r="P193">
        <v>1057.2389720777601</v>
      </c>
      <c r="Q193">
        <v>866.89687310255897</v>
      </c>
      <c r="R193">
        <v>22.898269278136699</v>
      </c>
      <c r="S193" s="1">
        <f>(Table2[[#This Row],[Close Price]]-Table2[[#This Row],[20D EMA]])/Table2[[#This Row],[20D EMA]]</f>
        <v>-0.1044561793589032</v>
      </c>
      <c r="T193" s="1">
        <f>(Table2[[#This Row],[Close Price]]-Table2[[#This Row],[50D EMA]])/Table2[[#This Row],[50D EMA]]</f>
        <v>-8.5684480491414639E-2</v>
      </c>
      <c r="U193" s="1">
        <f>(Table2[[#This Row],[Close Price]]-Table2[[#This Row],[200D EMA]])/Table2[[#This Row],[200D EMA]]</f>
        <v>0.11506919680126661</v>
      </c>
      <c r="V193">
        <v>1.08909632064157</v>
      </c>
      <c r="W193">
        <v>961.6</v>
      </c>
      <c r="X193">
        <v>1029</v>
      </c>
      <c r="Y193">
        <v>961.6</v>
      </c>
      <c r="Z193">
        <v>1107.95</v>
      </c>
      <c r="AA193">
        <v>961.6</v>
      </c>
      <c r="AB193">
        <v>1166.95</v>
      </c>
      <c r="AC193" s="1">
        <f>(Table2[[#This Row],[Close Price]]/Table2[[#This Row],[Day Low]])-1</f>
        <v>5.2516638935107274E-3</v>
      </c>
      <c r="AD193" s="1">
        <f>(Table2[[#This Row],[Day High]]/Table2[[#This Row],[Close Price]])-1</f>
        <v>6.4501112088139578E-2</v>
      </c>
      <c r="AE193" s="1">
        <f>(Table2[[#This Row],[Close Price]]/Table2[[#This Row],[Current Week Low]])-1</f>
        <v>5.2516638935107274E-3</v>
      </c>
      <c r="AF193" s="1">
        <f>(Table2[[#This Row],[Current Week High]]/Table2[[#This Row],[Close Price]])-1</f>
        <v>0.14617493405058712</v>
      </c>
      <c r="AG193" s="1">
        <f>(Table2[[#This Row],[Close Price]]/Table2[[#This Row],[Current Month Low]])-1</f>
        <v>5.2516638935107274E-3</v>
      </c>
      <c r="AH193" s="1">
        <f>(Table2[[#This Row],[Current Month High]]/Table2[[#This Row],[Close Price]])-1</f>
        <v>0.20721046914601993</v>
      </c>
      <c r="AI193">
        <v>26.6177003051776</v>
      </c>
      <c r="AJ193">
        <v>74.391123940104606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0.2</v>
      </c>
      <c r="AM193" t="s">
        <v>3108</v>
      </c>
      <c r="AN193">
        <v>-11.95</v>
      </c>
      <c r="AO193" t="s">
        <v>3107</v>
      </c>
      <c r="AP193">
        <v>0.113610187012989</v>
      </c>
      <c r="AQ193">
        <f>(Table2[[#This Row],[Sharpe Ratio]]-AVERAGE(Table2[Sharpe Ratio]))/_xlfn.STDEV.P(Table2[Sharpe Ratio])</f>
        <v>0.56939478747721317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-1.7464137282604961</v>
      </c>
      <c r="AS193">
        <f>_xlfn.RANK.AVG(Table2[[#This Row],[1Y Return vs Nifty Z-Score]],Table2[1Y Return vs Nifty Z-Score])</f>
        <v>263</v>
      </c>
      <c r="AT193">
        <f>_xlfn.RANK.AVG(Table2[[#This Row],[6M Return vs Nifty Z-Score]],Table2[6M Return vs Nifty Z-Score])</f>
        <v>226</v>
      </c>
      <c r="AU193">
        <f>_xlfn.RANK.AVG(Table2[[#This Row],[Sharpe Ratio Z-Score]],Table2[Sharpe Ratio Z-Score])</f>
        <v>202</v>
      </c>
      <c r="AV193">
        <f>(Table2[[#This Row],[Rank 1Y]]+Table2[[#This Row],[Rank 6M]]+Table2[[#This Row],[Rank Sharpe]])/3</f>
        <v>230.33333333333334</v>
      </c>
    </row>
    <row r="194" spans="1:48" x14ac:dyDescent="0.3">
      <c r="A194" t="s">
        <v>457</v>
      </c>
      <c r="B194" t="s">
        <v>458</v>
      </c>
      <c r="C194" t="s">
        <v>3067</v>
      </c>
      <c r="D194" t="s">
        <v>51</v>
      </c>
      <c r="E194">
        <v>47805.535764629902</v>
      </c>
      <c r="F194">
        <v>2821.95</v>
      </c>
      <c r="G194">
        <v>75.185929320266695</v>
      </c>
      <c r="H194">
        <f>(Table2[[#This Row],[1Y Return vs Nifty]]-AVERAGE(Table2[1Y Return vs Nifty]))/_xlfn.STDEV.P(Table2[1Y Return vs Nifty])</f>
        <v>0.65983108728472528</v>
      </c>
      <c r="I194">
        <v>11.2015890857685</v>
      </c>
      <c r="J194">
        <f>(Table2[[#This Row],[1M Return vs Nifty]]-AVERAGE(Table2[1M Return vs Nifty]))/_xlfn.STDEV.P(Table2[1M Return vs Nifty])</f>
        <v>1.1207613756377992</v>
      </c>
      <c r="K194">
        <v>20.492114395119199</v>
      </c>
      <c r="L194">
        <f>(Table2[[#This Row],[6M Return vs Nifty]]-AVERAGE(Table2[6M Return vs Nifty]))/_xlfn.STDEV.P(Table2[6M Return vs Nifty])</f>
        <v>0.4655488216441056</v>
      </c>
      <c r="M194">
        <v>0.93802170472614999</v>
      </c>
      <c r="N194">
        <f>(Table2[[#This Row],[1W Return vs Nifty]]-AVERAGE(Table2[1W Return vs Nifty]))/_xlfn.STDEV.P(Table2[1W Return vs Nifty])</f>
        <v>7.5551603923713267E-2</v>
      </c>
      <c r="O194">
        <v>2760.84</v>
      </c>
      <c r="P194">
        <v>2629.2068235501602</v>
      </c>
      <c r="Q194">
        <v>2208.40910502102</v>
      </c>
      <c r="R194">
        <v>57.260579831951603</v>
      </c>
      <c r="S194" s="1">
        <f>(Table2[[#This Row],[Close Price]]-Table2[[#This Row],[20D EMA]])/Table2[[#This Row],[20D EMA]]</f>
        <v>2.2134567740252846E-2</v>
      </c>
      <c r="T194" s="1">
        <f>(Table2[[#This Row],[Close Price]]-Table2[[#This Row],[50D EMA]])/Table2[[#This Row],[50D EMA]]</f>
        <v>7.3308487838770628E-2</v>
      </c>
      <c r="U194" s="1">
        <f>(Table2[[#This Row],[Close Price]]-Table2[[#This Row],[200D EMA]])/Table2[[#This Row],[200D EMA]]</f>
        <v>0.27782030674662522</v>
      </c>
      <c r="V194">
        <v>0.74028455919845204</v>
      </c>
      <c r="W194">
        <v>2812.95</v>
      </c>
      <c r="X194">
        <v>2869.4</v>
      </c>
      <c r="Y194">
        <v>2812.95</v>
      </c>
      <c r="Z194">
        <v>2944.9</v>
      </c>
      <c r="AA194">
        <v>2702.1</v>
      </c>
      <c r="AB194">
        <v>2944.9</v>
      </c>
      <c r="AC194" s="1">
        <f>(Table2[[#This Row],[Close Price]]/Table2[[#This Row],[Day Low]])-1</f>
        <v>3.1994880819068428E-3</v>
      </c>
      <c r="AD194" s="1">
        <f>(Table2[[#This Row],[Day High]]/Table2[[#This Row],[Close Price]])-1</f>
        <v>1.6814614008044071E-2</v>
      </c>
      <c r="AE194" s="1">
        <f>(Table2[[#This Row],[Close Price]]/Table2[[#This Row],[Current Week Low]])-1</f>
        <v>3.1994880819068428E-3</v>
      </c>
      <c r="AF194" s="1">
        <f>(Table2[[#This Row],[Current Week High]]/Table2[[#This Row],[Close Price]])-1</f>
        <v>4.3569163167313407E-2</v>
      </c>
      <c r="AG194" s="1">
        <f>(Table2[[#This Row],[Close Price]]/Table2[[#This Row],[Current Month Low]])-1</f>
        <v>4.4354391029199469E-2</v>
      </c>
      <c r="AH194" s="1">
        <f>(Table2[[#This Row],[Current Month High]]/Table2[[#This Row],[Close Price]])-1</f>
        <v>4.3569163167313407E-2</v>
      </c>
      <c r="AI194">
        <v>4.3569163167313398</v>
      </c>
      <c r="AJ194">
        <v>103.743547164362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0.04</v>
      </c>
      <c r="AM194" t="s">
        <v>3108</v>
      </c>
      <c r="AN194">
        <v>3.06</v>
      </c>
      <c r="AO194" t="s">
        <v>3108</v>
      </c>
      <c r="AP194">
        <v>6.0024372333289E-2</v>
      </c>
      <c r="AQ194">
        <f>(Table2[[#This Row],[Sharpe Ratio]]-AVERAGE(Table2[Sharpe Ratio]))/_xlfn.STDEV.P(Table2[Sharpe Ratio])</f>
        <v>-4.0944612719035947E-2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2.2807482757713076</v>
      </c>
      <c r="AS194">
        <f>_xlfn.RANK.AVG(Table2[[#This Row],[1Y Return vs Nifty Z-Score]],Table2[1Y Return vs Nifty Z-Score])</f>
        <v>133</v>
      </c>
      <c r="AT194">
        <f>_xlfn.RANK.AVG(Table2[[#This Row],[6M Return vs Nifty Z-Score]],Table2[6M Return vs Nifty Z-Score])</f>
        <v>199</v>
      </c>
      <c r="AU194">
        <f>_xlfn.RANK.AVG(Table2[[#This Row],[Sharpe Ratio Z-Score]],Table2[Sharpe Ratio Z-Score])</f>
        <v>360</v>
      </c>
      <c r="AV194">
        <f>(Table2[[#This Row],[Rank 1Y]]+Table2[[#This Row],[Rank 6M]]+Table2[[#This Row],[Rank Sharpe]])/3</f>
        <v>230.66666666666666</v>
      </c>
    </row>
    <row r="195" spans="1:48" x14ac:dyDescent="0.3">
      <c r="A195" t="s">
        <v>991</v>
      </c>
      <c r="B195" t="s">
        <v>992</v>
      </c>
      <c r="C195" t="s">
        <v>3067</v>
      </c>
      <c r="D195" t="s">
        <v>51</v>
      </c>
      <c r="E195">
        <v>13664.876849414901</v>
      </c>
      <c r="F195">
        <v>862.95</v>
      </c>
      <c r="G195">
        <v>75.664687933376797</v>
      </c>
      <c r="H195">
        <f>(Table2[[#This Row],[1Y Return vs Nifty]]-AVERAGE(Table2[1Y Return vs Nifty]))/_xlfn.STDEV.P(Table2[1Y Return vs Nifty])</f>
        <v>0.66720036039280017</v>
      </c>
      <c r="I195">
        <v>18.544309361593299</v>
      </c>
      <c r="J195">
        <f>(Table2[[#This Row],[1M Return vs Nifty]]-AVERAGE(Table2[1M Return vs Nifty]))/_xlfn.STDEV.P(Table2[1M Return vs Nifty])</f>
        <v>1.8208486659024892</v>
      </c>
      <c r="K195">
        <v>37.280641015545399</v>
      </c>
      <c r="L195">
        <f>(Table2[[#This Row],[6M Return vs Nifty]]-AVERAGE(Table2[6M Return vs Nifty]))/_xlfn.STDEV.P(Table2[6M Return vs Nifty])</f>
        <v>1.035735439188719</v>
      </c>
      <c r="M195">
        <v>1.21334987070325</v>
      </c>
      <c r="N195">
        <f>(Table2[[#This Row],[1W Return vs Nifty]]-AVERAGE(Table2[1W Return vs Nifty]))/_xlfn.STDEV.P(Table2[1W Return vs Nifty])</f>
        <v>0.12587290363764564</v>
      </c>
      <c r="O195">
        <v>809.59</v>
      </c>
      <c r="P195">
        <v>764.03304225467298</v>
      </c>
      <c r="Q195">
        <v>636.554776529641</v>
      </c>
      <c r="R195">
        <v>73.244610861416405</v>
      </c>
      <c r="S195" s="1">
        <f>(Table2[[#This Row],[Close Price]]-Table2[[#This Row],[20D EMA]])/Table2[[#This Row],[20D EMA]]</f>
        <v>6.5909905013648892E-2</v>
      </c>
      <c r="T195" s="1">
        <f>(Table2[[#This Row],[Close Price]]-Table2[[#This Row],[50D EMA]])/Table2[[#This Row],[50D EMA]]</f>
        <v>0.12946685846651559</v>
      </c>
      <c r="U195" s="1">
        <f>(Table2[[#This Row],[Close Price]]-Table2[[#This Row],[200D EMA]])/Table2[[#This Row],[200D EMA]]</f>
        <v>0.35565709632188586</v>
      </c>
      <c r="V195">
        <v>3.08704696684556</v>
      </c>
      <c r="W195">
        <v>827.05</v>
      </c>
      <c r="X195">
        <v>875</v>
      </c>
      <c r="Y195">
        <v>827.05</v>
      </c>
      <c r="Z195">
        <v>876.75</v>
      </c>
      <c r="AA195">
        <v>778.6</v>
      </c>
      <c r="AB195">
        <v>876.8</v>
      </c>
      <c r="AC195" s="1">
        <f>(Table2[[#This Row],[Close Price]]/Table2[[#This Row],[Day Low]])-1</f>
        <v>4.340729097394358E-2</v>
      </c>
      <c r="AD195" s="1">
        <f>(Table2[[#This Row],[Day High]]/Table2[[#This Row],[Close Price]])-1</f>
        <v>1.3963729068891428E-2</v>
      </c>
      <c r="AE195" s="1">
        <f>(Table2[[#This Row],[Close Price]]/Table2[[#This Row],[Current Week Low]])-1</f>
        <v>4.340729097394358E-2</v>
      </c>
      <c r="AF195" s="1">
        <f>(Table2[[#This Row],[Current Week High]]/Table2[[#This Row],[Close Price]])-1</f>
        <v>1.5991656527029274E-2</v>
      </c>
      <c r="AG195" s="1">
        <f>(Table2[[#This Row],[Close Price]]/Table2[[#This Row],[Current Month Low]])-1</f>
        <v>0.10833547392756238</v>
      </c>
      <c r="AH195" s="1">
        <f>(Table2[[#This Row],[Current Month High]]/Table2[[#This Row],[Close Price]])-1</f>
        <v>1.6049597311547537E-2</v>
      </c>
      <c r="AI195">
        <v>1.6049597311547501</v>
      </c>
      <c r="AJ195">
        <v>170.72941176470499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0.08</v>
      </c>
      <c r="AM195" t="s">
        <v>3108</v>
      </c>
      <c r="AN195">
        <v>19.27</v>
      </c>
      <c r="AO195" t="s">
        <v>3108</v>
      </c>
      <c r="AP195">
        <v>2.1185374579961998E-2</v>
      </c>
      <c r="AQ195">
        <f>(Table2[[#This Row],[Sharpe Ratio]]-AVERAGE(Table2[Sharpe Ratio]))/_xlfn.STDEV.P(Table2[Sharpe Ratio])</f>
        <v>-0.48331860170626051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3.1663387674153936</v>
      </c>
      <c r="AS195">
        <f>_xlfn.RANK.AVG(Table2[[#This Row],[1Y Return vs Nifty Z-Score]],Table2[1Y Return vs Nifty Z-Score])</f>
        <v>131</v>
      </c>
      <c r="AT195">
        <f>_xlfn.RANK.AVG(Table2[[#This Row],[6M Return vs Nifty Z-Score]],Table2[6M Return vs Nifty Z-Score])</f>
        <v>98</v>
      </c>
      <c r="AU195">
        <f>_xlfn.RANK.AVG(Table2[[#This Row],[Sharpe Ratio Z-Score]],Table2[Sharpe Ratio Z-Score])</f>
        <v>465</v>
      </c>
      <c r="AV195">
        <f>(Table2[[#This Row],[Rank 1Y]]+Table2[[#This Row],[Rank 6M]]+Table2[[#This Row],[Rank Sharpe]])/3</f>
        <v>231.33333333333334</v>
      </c>
    </row>
    <row r="196" spans="1:48" x14ac:dyDescent="0.3">
      <c r="A196" t="s">
        <v>58</v>
      </c>
      <c r="B196" t="s">
        <v>169</v>
      </c>
      <c r="C196" t="s">
        <v>3068</v>
      </c>
      <c r="D196" t="s">
        <v>60</v>
      </c>
      <c r="E196">
        <v>151860.11489632499</v>
      </c>
      <c r="F196">
        <v>725.5</v>
      </c>
      <c r="G196">
        <v>56.556367805619601</v>
      </c>
      <c r="H196">
        <f>(Table2[[#This Row],[1Y Return vs Nifty]]-AVERAGE(Table2[1Y Return vs Nifty]))/_xlfn.STDEV.P(Table2[1Y Return vs Nifty])</f>
        <v>0.37307629494108818</v>
      </c>
      <c r="I196">
        <v>5.7688453418207901</v>
      </c>
      <c r="J196">
        <f>(Table2[[#This Row],[1M Return vs Nifty]]-AVERAGE(Table2[1M Return vs Nifty]))/_xlfn.STDEV.P(Table2[1M Return vs Nifty])</f>
        <v>0.60277965993427318</v>
      </c>
      <c r="K196">
        <v>8.8561605236180494</v>
      </c>
      <c r="L196">
        <f>(Table2[[#This Row],[6M Return vs Nifty]]-AVERAGE(Table2[6M Return vs Nifty]))/_xlfn.STDEV.P(Table2[6M Return vs Nifty])</f>
        <v>7.0358384156628137E-2</v>
      </c>
      <c r="M196">
        <v>2.1562296198551199</v>
      </c>
      <c r="N196">
        <f>(Table2[[#This Row],[1W Return vs Nifty]]-AVERAGE(Table2[1W Return vs Nifty]))/_xlfn.STDEV.P(Table2[1W Return vs Nifty])</f>
        <v>0.29820156562864203</v>
      </c>
      <c r="O196">
        <v>723.14</v>
      </c>
      <c r="P196">
        <v>699.546903055803</v>
      </c>
      <c r="Q196">
        <v>604.08932624243198</v>
      </c>
      <c r="R196">
        <v>39.2687657472623</v>
      </c>
      <c r="S196" s="1">
        <f>(Table2[[#This Row],[Close Price]]-Table2[[#This Row],[20D EMA]])/Table2[[#This Row],[20D EMA]]</f>
        <v>3.2635450950023698E-3</v>
      </c>
      <c r="T196" s="1">
        <f>(Table2[[#This Row],[Close Price]]-Table2[[#This Row],[50D EMA]])/Table2[[#This Row],[50D EMA]]</f>
        <v>3.7099866829267795E-2</v>
      </c>
      <c r="U196" s="1">
        <f>(Table2[[#This Row],[Close Price]]-Table2[[#This Row],[200D EMA]])/Table2[[#This Row],[200D EMA]]</f>
        <v>0.20098132591212797</v>
      </c>
      <c r="V196">
        <v>1.6003774706717</v>
      </c>
      <c r="W196">
        <v>717.05</v>
      </c>
      <c r="X196">
        <v>730.95</v>
      </c>
      <c r="Y196">
        <v>717.05</v>
      </c>
      <c r="Z196">
        <v>739.5</v>
      </c>
      <c r="AA196">
        <v>695.5</v>
      </c>
      <c r="AB196">
        <v>802.8</v>
      </c>
      <c r="AC196" s="1">
        <f>(Table2[[#This Row],[Close Price]]/Table2[[#This Row],[Day Low]])-1</f>
        <v>1.1784394393696385E-2</v>
      </c>
      <c r="AD196" s="1">
        <f>(Table2[[#This Row],[Day High]]/Table2[[#This Row],[Close Price]])-1</f>
        <v>7.5120606478291663E-3</v>
      </c>
      <c r="AE196" s="1">
        <f>(Table2[[#This Row],[Close Price]]/Table2[[#This Row],[Current Week Low]])-1</f>
        <v>1.1784394393696385E-2</v>
      </c>
      <c r="AF196" s="1">
        <f>(Table2[[#This Row],[Current Week High]]/Table2[[#This Row],[Close Price]])-1</f>
        <v>1.9297036526533473E-2</v>
      </c>
      <c r="AG196" s="1">
        <f>(Table2[[#This Row],[Close Price]]/Table2[[#This Row],[Current Month Low]])-1</f>
        <v>4.3134435657800063E-2</v>
      </c>
      <c r="AH196" s="1">
        <f>(Table2[[#This Row],[Current Month High]]/Table2[[#This Row],[Close Price]])-1</f>
        <v>0.10654720882150226</v>
      </c>
      <c r="AI196">
        <v>10.8614748449345</v>
      </c>
      <c r="AJ196">
        <v>84.629087670187005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7.0000000000000007E-2</v>
      </c>
      <c r="AM196" t="s">
        <v>3108</v>
      </c>
      <c r="AN196">
        <v>-5.59</v>
      </c>
      <c r="AO196" t="s">
        <v>3107</v>
      </c>
      <c r="AP196">
        <v>0.108572439416318</v>
      </c>
      <c r="AQ196">
        <f>(Table2[[#This Row],[Sharpe Ratio]]-AVERAGE(Table2[Sharpe Ratio]))/_xlfn.STDEV.P(Table2[Sharpe Ratio])</f>
        <v>0.51201512711614594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1.8564310317767776</v>
      </c>
      <c r="AS196">
        <f>_xlfn.RANK.AVG(Table2[[#This Row],[1Y Return vs Nifty Z-Score]],Table2[1Y Return vs Nifty Z-Score])</f>
        <v>193</v>
      </c>
      <c r="AT196">
        <f>_xlfn.RANK.AVG(Table2[[#This Row],[6M Return vs Nifty Z-Score]],Table2[6M Return vs Nifty Z-Score])</f>
        <v>291</v>
      </c>
      <c r="AU196">
        <f>_xlfn.RANK.AVG(Table2[[#This Row],[Sharpe Ratio Z-Score]],Table2[Sharpe Ratio Z-Score])</f>
        <v>210</v>
      </c>
      <c r="AV196">
        <f>(Table2[[#This Row],[Rank 1Y]]+Table2[[#This Row],[Rank 6M]]+Table2[[#This Row],[Rank Sharpe]])/3</f>
        <v>231.33333333333334</v>
      </c>
    </row>
    <row r="197" spans="1:48" x14ac:dyDescent="0.3">
      <c r="A197" t="s">
        <v>1146</v>
      </c>
      <c r="B197" t="s">
        <v>1147</v>
      </c>
      <c r="C197" t="s">
        <v>3077</v>
      </c>
      <c r="D197" t="s">
        <v>388</v>
      </c>
      <c r="E197">
        <v>10320.4292867</v>
      </c>
      <c r="F197">
        <v>187.07</v>
      </c>
      <c r="G197">
        <v>50.928103018238502</v>
      </c>
      <c r="H197">
        <f>(Table2[[#This Row],[1Y Return vs Nifty]]-AVERAGE(Table2[1Y Return vs Nifty]))/_xlfn.STDEV.P(Table2[1Y Return vs Nifty])</f>
        <v>0.28644345073315808</v>
      </c>
      <c r="I197">
        <v>-15.8581272973857</v>
      </c>
      <c r="J197">
        <f>(Table2[[#This Row],[1M Return vs Nifty]]-AVERAGE(Table2[1M Return vs Nifty]))/_xlfn.STDEV.P(Table2[1M Return vs Nifty])</f>
        <v>-1.459231162057705</v>
      </c>
      <c r="K197">
        <v>17.319342987528099</v>
      </c>
      <c r="L197">
        <f>(Table2[[#This Row],[6M Return vs Nifty]]-AVERAGE(Table2[6M Return vs Nifty]))/_xlfn.STDEV.P(Table2[6M Return vs Nifty])</f>
        <v>0.35779238547563463</v>
      </c>
      <c r="M197">
        <v>-3.3470930635123599</v>
      </c>
      <c r="N197">
        <f>(Table2[[#This Row],[1W Return vs Nifty]]-AVERAGE(Table2[1W Return vs Nifty]))/_xlfn.STDEV.P(Table2[1W Return vs Nifty])</f>
        <v>-0.70763214262789387</v>
      </c>
      <c r="O197">
        <v>204.23</v>
      </c>
      <c r="P197">
        <v>196.99095247834899</v>
      </c>
      <c r="Q197">
        <v>164.21683260777499</v>
      </c>
      <c r="R197">
        <v>29.161331260689899</v>
      </c>
      <c r="S197" s="1">
        <f>(Table2[[#This Row],[Close Price]]-Table2[[#This Row],[20D EMA]])/Table2[[#This Row],[20D EMA]]</f>
        <v>-8.4022915340547413E-2</v>
      </c>
      <c r="T197" s="1">
        <f>(Table2[[#This Row],[Close Price]]-Table2[[#This Row],[50D EMA]])/Table2[[#This Row],[50D EMA]]</f>
        <v>-5.0362477837348353E-2</v>
      </c>
      <c r="U197" s="1">
        <f>(Table2[[#This Row],[Close Price]]-Table2[[#This Row],[200D EMA]])/Table2[[#This Row],[200D EMA]]</f>
        <v>0.13916458519699276</v>
      </c>
      <c r="V197">
        <v>0.32673770304896299</v>
      </c>
      <c r="W197">
        <v>185.21</v>
      </c>
      <c r="X197">
        <v>192.4</v>
      </c>
      <c r="Y197">
        <v>185.21</v>
      </c>
      <c r="Z197">
        <v>205.4</v>
      </c>
      <c r="AA197">
        <v>185.21</v>
      </c>
      <c r="AB197">
        <v>221.4</v>
      </c>
      <c r="AC197" s="1">
        <f>(Table2[[#This Row],[Close Price]]/Table2[[#This Row],[Day Low]])-1</f>
        <v>1.0042654284325714E-2</v>
      </c>
      <c r="AD197" s="1">
        <f>(Table2[[#This Row],[Day High]]/Table2[[#This Row],[Close Price]])-1</f>
        <v>2.8492008339124464E-2</v>
      </c>
      <c r="AE197" s="1">
        <f>(Table2[[#This Row],[Close Price]]/Table2[[#This Row],[Current Week Low]])-1</f>
        <v>1.0042654284325714E-2</v>
      </c>
      <c r="AF197" s="1">
        <f>(Table2[[#This Row],[Current Week High]]/Table2[[#This Row],[Close Price]])-1</f>
        <v>9.7984711605281438E-2</v>
      </c>
      <c r="AG197" s="1">
        <f>(Table2[[#This Row],[Close Price]]/Table2[[#This Row],[Current Month Low]])-1</f>
        <v>1.0042654284325714E-2</v>
      </c>
      <c r="AH197" s="1">
        <f>(Table2[[#This Row],[Current Month High]]/Table2[[#This Row],[Close Price]])-1</f>
        <v>0.18351419254824397</v>
      </c>
      <c r="AI197">
        <v>30.967017693911298</v>
      </c>
      <c r="AJ197">
        <v>77.738717339667403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0.15</v>
      </c>
      <c r="AM197" t="s">
        <v>3108</v>
      </c>
      <c r="AN197">
        <v>-13.17</v>
      </c>
      <c r="AO197" t="s">
        <v>3107</v>
      </c>
      <c r="AP197">
        <v>9.5932171982667999E-2</v>
      </c>
      <c r="AQ197">
        <f>(Table2[[#This Row],[Sharpe Ratio]]-AVERAGE(Table2[Sharpe Ratio]))/_xlfn.STDEV.P(Table2[Sharpe Ratio])</f>
        <v>0.36804319555387838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-1.1545842729229276</v>
      </c>
      <c r="AS197">
        <f>_xlfn.RANK.AVG(Table2[[#This Row],[1Y Return vs Nifty Z-Score]],Table2[1Y Return vs Nifty Z-Score])</f>
        <v>221</v>
      </c>
      <c r="AT197">
        <f>_xlfn.RANK.AVG(Table2[[#This Row],[6M Return vs Nifty Z-Score]],Table2[6M Return vs Nifty Z-Score])</f>
        <v>230</v>
      </c>
      <c r="AU197">
        <f>_xlfn.RANK.AVG(Table2[[#This Row],[Sharpe Ratio Z-Score]],Table2[Sharpe Ratio Z-Score])</f>
        <v>243</v>
      </c>
      <c r="AV197">
        <f>(Table2[[#This Row],[Rank 1Y]]+Table2[[#This Row],[Rank 6M]]+Table2[[#This Row],[Rank Sharpe]])/3</f>
        <v>231.33333333333334</v>
      </c>
    </row>
    <row r="198" spans="1:48" x14ac:dyDescent="0.3">
      <c r="A198" t="s">
        <v>1294</v>
      </c>
      <c r="B198" t="s">
        <v>1295</v>
      </c>
      <c r="C198" t="s">
        <v>3065</v>
      </c>
      <c r="D198" t="s">
        <v>119</v>
      </c>
      <c r="E198">
        <v>8470.0103433700006</v>
      </c>
      <c r="F198">
        <v>1440.05</v>
      </c>
      <c r="G198">
        <v>6.4508998545585197</v>
      </c>
      <c r="H198">
        <f>(Table2[[#This Row],[1Y Return vs Nifty]]-AVERAGE(Table2[1Y Return vs Nifty]))/_xlfn.STDEV.P(Table2[1Y Return vs Nifty])</f>
        <v>-0.3981701483147429</v>
      </c>
      <c r="I198">
        <v>1.0542924582790201</v>
      </c>
      <c r="J198">
        <f>(Table2[[#This Row],[1M Return vs Nifty]]-AVERAGE(Table2[1M Return vs Nifty]))/_xlfn.STDEV.P(Table2[1M Return vs Nifty])</f>
        <v>0.15327342395314217</v>
      </c>
      <c r="K198">
        <v>29.276202007413101</v>
      </c>
      <c r="L198">
        <f>(Table2[[#This Row],[6M Return vs Nifty]]-AVERAGE(Table2[6M Return vs Nifty]))/_xlfn.STDEV.P(Table2[6M Return vs Nifty])</f>
        <v>0.76388168414650026</v>
      </c>
      <c r="M198">
        <v>6.17776417207864</v>
      </c>
      <c r="N198">
        <f>(Table2[[#This Row],[1W Return vs Nifty]]-AVERAGE(Table2[1W Return vs Nifty]))/_xlfn.STDEV.P(Table2[1W Return vs Nifty])</f>
        <v>1.0332111669681807</v>
      </c>
      <c r="O198">
        <v>1400.32</v>
      </c>
      <c r="P198">
        <v>1376.9593265828701</v>
      </c>
      <c r="Q198">
        <v>1210.89634741439</v>
      </c>
      <c r="R198">
        <v>59.760532203711897</v>
      </c>
      <c r="S198" s="1">
        <f>(Table2[[#This Row],[Close Price]]-Table2[[#This Row],[20D EMA]])/Table2[[#This Row],[20D EMA]]</f>
        <v>2.8372086380255956E-2</v>
      </c>
      <c r="T198" s="1">
        <f>(Table2[[#This Row],[Close Price]]-Table2[[#This Row],[50D EMA]])/Table2[[#This Row],[50D EMA]]</f>
        <v>4.5818835893794194E-2</v>
      </c>
      <c r="U198" s="1">
        <f>(Table2[[#This Row],[Close Price]]-Table2[[#This Row],[200D EMA]])/Table2[[#This Row],[200D EMA]]</f>
        <v>0.18924299596321234</v>
      </c>
      <c r="V198">
        <v>0.86484340876016597</v>
      </c>
      <c r="W198">
        <v>1406</v>
      </c>
      <c r="X198">
        <v>1451</v>
      </c>
      <c r="Y198">
        <v>1400.9</v>
      </c>
      <c r="Z198">
        <v>1466.4</v>
      </c>
      <c r="AA198">
        <v>1314.2</v>
      </c>
      <c r="AB198">
        <v>1466.4</v>
      </c>
      <c r="AC198" s="1">
        <f>(Table2[[#This Row],[Close Price]]/Table2[[#This Row],[Day Low]])-1</f>
        <v>2.4217638691322874E-2</v>
      </c>
      <c r="AD198" s="1">
        <f>(Table2[[#This Row],[Day High]]/Table2[[#This Row],[Close Price]])-1</f>
        <v>7.6039026422694E-3</v>
      </c>
      <c r="AE198" s="1">
        <f>(Table2[[#This Row],[Close Price]]/Table2[[#This Row],[Current Week Low]])-1</f>
        <v>2.7946320222713927E-2</v>
      </c>
      <c r="AF198" s="1">
        <f>(Table2[[#This Row],[Current Week High]]/Table2[[#This Row],[Close Price]])-1</f>
        <v>1.8297975764730579E-2</v>
      </c>
      <c r="AG198" s="1">
        <f>(Table2[[#This Row],[Close Price]]/Table2[[#This Row],[Current Month Low]])-1</f>
        <v>9.57616801095722E-2</v>
      </c>
      <c r="AH198" s="1">
        <f>(Table2[[#This Row],[Current Month High]]/Table2[[#This Row],[Close Price]])-1</f>
        <v>1.8297975764730579E-2</v>
      </c>
      <c r="AI198">
        <v>8.7427519877782007</v>
      </c>
      <c r="AJ198">
        <v>56.868191721132803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7.0000000000000007E-2</v>
      </c>
      <c r="AM198" t="s">
        <v>3108</v>
      </c>
      <c r="AN198">
        <v>1.31</v>
      </c>
      <c r="AO198" t="s">
        <v>3108</v>
      </c>
      <c r="AP198">
        <v>0.140980755136837</v>
      </c>
      <c r="AQ198">
        <f>(Table2[[#This Row],[Sharpe Ratio]]-AVERAGE(Table2[Sharpe Ratio]))/_xlfn.STDEV.P(Table2[Sharpe Ratio])</f>
        <v>0.88114401125207287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2.4333401380051534</v>
      </c>
      <c r="AS198">
        <f>_xlfn.RANK.AVG(Table2[[#This Row],[1Y Return vs Nifty Z-Score]],Table2[1Y Return vs Nifty Z-Score])</f>
        <v>425</v>
      </c>
      <c r="AT198">
        <f>_xlfn.RANK.AVG(Table2[[#This Row],[6M Return vs Nifty Z-Score]],Table2[6M Return vs Nifty Z-Score])</f>
        <v>136</v>
      </c>
      <c r="AU198">
        <f>_xlfn.RANK.AVG(Table2[[#This Row],[Sharpe Ratio Z-Score]],Table2[Sharpe Ratio Z-Score])</f>
        <v>134</v>
      </c>
      <c r="AV198">
        <f>(Table2[[#This Row],[Rank 1Y]]+Table2[[#This Row],[Rank 6M]]+Table2[[#This Row],[Rank Sharpe]])/3</f>
        <v>231.66666666666666</v>
      </c>
    </row>
    <row r="199" spans="1:48" x14ac:dyDescent="0.3">
      <c r="A199" t="s">
        <v>197</v>
      </c>
      <c r="B199" t="s">
        <v>198</v>
      </c>
      <c r="C199" t="s">
        <v>3076</v>
      </c>
      <c r="D199" t="s">
        <v>141</v>
      </c>
      <c r="E199">
        <v>127778.75674493</v>
      </c>
      <c r="F199">
        <v>1284.05</v>
      </c>
      <c r="G199">
        <v>62.8800380993871</v>
      </c>
      <c r="H199">
        <f>(Table2[[#This Row],[1Y Return vs Nifty]]-AVERAGE(Table2[1Y Return vs Nifty]))/_xlfn.STDEV.P(Table2[1Y Return vs Nifty])</f>
        <v>0.47041314103449861</v>
      </c>
      <c r="I199">
        <v>-5.6502419303533502</v>
      </c>
      <c r="J199">
        <f>(Table2[[#This Row],[1M Return vs Nifty]]-AVERAGE(Table2[1M Return vs Nifty]))/_xlfn.STDEV.P(Table2[1M Return vs Nifty])</f>
        <v>-0.48596641309714239</v>
      </c>
      <c r="K199">
        <v>6.6632662578008297</v>
      </c>
      <c r="L199">
        <f>(Table2[[#This Row],[6M Return vs Nifty]]-AVERAGE(Table2[6M Return vs Nifty]))/_xlfn.STDEV.P(Table2[6M Return vs Nifty])</f>
        <v>-4.1186079183057759E-3</v>
      </c>
      <c r="M199">
        <v>6.6122293257428097</v>
      </c>
      <c r="N199">
        <f>(Table2[[#This Row],[1W Return vs Nifty]]-AVERAGE(Table2[1W Return vs Nifty]))/_xlfn.STDEV.P(Table2[1W Return vs Nifty])</f>
        <v>1.1126176858588515</v>
      </c>
      <c r="O199">
        <v>1310.99</v>
      </c>
      <c r="P199">
        <v>1351.26943714969</v>
      </c>
      <c r="Q199">
        <v>1172.90715117943</v>
      </c>
      <c r="R199">
        <v>49.034273214820303</v>
      </c>
      <c r="S199" s="1">
        <f>(Table2[[#This Row],[Close Price]]-Table2[[#This Row],[20D EMA]])/Table2[[#This Row],[20D EMA]]</f>
        <v>-2.054935583032674E-2</v>
      </c>
      <c r="T199" s="1">
        <f>(Table2[[#This Row],[Close Price]]-Table2[[#This Row],[50D EMA]])/Table2[[#This Row],[50D EMA]]</f>
        <v>-4.9745398883201175E-2</v>
      </c>
      <c r="U199" s="1">
        <f>(Table2[[#This Row],[Close Price]]-Table2[[#This Row],[200D EMA]])/Table2[[#This Row],[200D EMA]]</f>
        <v>9.4758437365488821E-2</v>
      </c>
      <c r="V199">
        <v>1.22918727994232</v>
      </c>
      <c r="W199">
        <v>1276.5</v>
      </c>
      <c r="X199">
        <v>1320</v>
      </c>
      <c r="Y199">
        <v>1235</v>
      </c>
      <c r="Z199">
        <v>1336</v>
      </c>
      <c r="AA199">
        <v>1147.9000000000001</v>
      </c>
      <c r="AB199">
        <v>1336</v>
      </c>
      <c r="AC199" s="1">
        <f>(Table2[[#This Row],[Close Price]]/Table2[[#This Row],[Day Low]])-1</f>
        <v>5.9146102624363373E-3</v>
      </c>
      <c r="AD199" s="1">
        <f>(Table2[[#This Row],[Day High]]/Table2[[#This Row],[Close Price]])-1</f>
        <v>2.7997352128032338E-2</v>
      </c>
      <c r="AE199" s="1">
        <f>(Table2[[#This Row],[Close Price]]/Table2[[#This Row],[Current Week Low]])-1</f>
        <v>3.9716599190283475E-2</v>
      </c>
      <c r="AF199" s="1">
        <f>(Table2[[#This Row],[Current Week High]]/Table2[[#This Row],[Close Price]])-1</f>
        <v>4.0457926093220742E-2</v>
      </c>
      <c r="AG199" s="1">
        <f>(Table2[[#This Row],[Close Price]]/Table2[[#This Row],[Current Month Low]])-1</f>
        <v>0.11860789267357763</v>
      </c>
      <c r="AH199" s="1">
        <f>(Table2[[#This Row],[Current Month High]]/Table2[[#This Row],[Close Price]])-1</f>
        <v>4.0457926093220742E-2</v>
      </c>
      <c r="AI199">
        <v>28.495775086639899</v>
      </c>
      <c r="AJ199">
        <v>100.304188440839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-0.04</v>
      </c>
      <c r="AM199" t="s">
        <v>3107</v>
      </c>
      <c r="AN199">
        <v>-5.65</v>
      </c>
      <c r="AO199" t="s">
        <v>3107</v>
      </c>
      <c r="AP199">
        <v>0.105440483304354</v>
      </c>
      <c r="AQ199">
        <f>(Table2[[#This Row],[Sharpe Ratio]]-AVERAGE(Table2[Sharpe Ratio]))/_xlfn.STDEV.P(Table2[Sharpe Ratio])</f>
        <v>0.47634232403863219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169</v>
      </c>
      <c r="AT199">
        <f>_xlfn.RANK.AVG(Table2[[#This Row],[6M Return vs Nifty Z-Score]],Table2[6M Return vs Nifty Z-Score])</f>
        <v>309</v>
      </c>
      <c r="AU199">
        <f>_xlfn.RANK.AVG(Table2[[#This Row],[Sharpe Ratio Z-Score]],Table2[Sharpe Ratio Z-Score])</f>
        <v>219</v>
      </c>
      <c r="AV199">
        <f>(Table2[[#This Row],[Rank 1Y]]+Table2[[#This Row],[Rank 6M]]+Table2[[#This Row],[Rank Sharpe]])/3</f>
        <v>232.33333333333334</v>
      </c>
    </row>
    <row r="200" spans="1:48" x14ac:dyDescent="0.3">
      <c r="A200" t="s">
        <v>743</v>
      </c>
      <c r="B200" t="s">
        <v>744</v>
      </c>
      <c r="C200" t="s">
        <v>3063</v>
      </c>
      <c r="D200" t="s">
        <v>423</v>
      </c>
      <c r="E200">
        <v>21698.1076038299</v>
      </c>
      <c r="F200">
        <v>6113.7</v>
      </c>
      <c r="G200">
        <v>109.786151868658</v>
      </c>
      <c r="H200">
        <f>(Table2[[#This Row],[1Y Return vs Nifty]]-AVERAGE(Table2[1Y Return vs Nifty]))/_xlfn.STDEV.P(Table2[1Y Return vs Nifty])</f>
        <v>1.1924136509755987</v>
      </c>
      <c r="I200">
        <v>30.738864810200901</v>
      </c>
      <c r="J200">
        <f>(Table2[[#This Row],[1M Return vs Nifty]]-AVERAGE(Table2[1M Return vs Nifty]))/_xlfn.STDEV.P(Table2[1M Return vs Nifty])</f>
        <v>2.9835312902299189</v>
      </c>
      <c r="K200">
        <v>47.932388939370099</v>
      </c>
      <c r="L200">
        <f>(Table2[[#This Row],[6M Return vs Nifty]]-AVERAGE(Table2[6M Return vs Nifty]))/_xlfn.STDEV.P(Table2[6M Return vs Nifty])</f>
        <v>1.397499413892372</v>
      </c>
      <c r="M200">
        <v>4.2139231077006798</v>
      </c>
      <c r="N200">
        <f>(Table2[[#This Row],[1W Return vs Nifty]]-AVERAGE(Table2[1W Return vs Nifty]))/_xlfn.STDEV.P(Table2[1W Return vs Nifty])</f>
        <v>0.67428299686839233</v>
      </c>
      <c r="O200">
        <v>5866.81</v>
      </c>
      <c r="P200">
        <v>5456.9609673717396</v>
      </c>
      <c r="Q200">
        <v>4313.2283464515203</v>
      </c>
      <c r="R200">
        <v>55.776295780822799</v>
      </c>
      <c r="S200" s="1">
        <f>(Table2[[#This Row],[Close Price]]-Table2[[#This Row],[20D EMA]])/Table2[[#This Row],[20D EMA]]</f>
        <v>4.2082494575416518E-2</v>
      </c>
      <c r="T200" s="1">
        <f>(Table2[[#This Row],[Close Price]]-Table2[[#This Row],[50D EMA]])/Table2[[#This Row],[50D EMA]]</f>
        <v>0.12034886020901271</v>
      </c>
      <c r="U200" s="1">
        <f>(Table2[[#This Row],[Close Price]]-Table2[[#This Row],[200D EMA]])/Table2[[#This Row],[200D EMA]]</f>
        <v>0.41743017269876798</v>
      </c>
      <c r="V200">
        <v>1.1744986153371999</v>
      </c>
      <c r="W200">
        <v>5973.85</v>
      </c>
      <c r="X200">
        <v>6213.9</v>
      </c>
      <c r="Y200">
        <v>5973.85</v>
      </c>
      <c r="Z200">
        <v>6453.8</v>
      </c>
      <c r="AA200">
        <v>5758.7</v>
      </c>
      <c r="AB200">
        <v>6719</v>
      </c>
      <c r="AC200" s="1">
        <f>(Table2[[#This Row],[Close Price]]/Table2[[#This Row],[Day Low]])-1</f>
        <v>2.3410363500924847E-2</v>
      </c>
      <c r="AD200" s="1">
        <f>(Table2[[#This Row],[Day High]]/Table2[[#This Row],[Close Price]])-1</f>
        <v>1.6389420481868644E-2</v>
      </c>
      <c r="AE200" s="1">
        <f>(Table2[[#This Row],[Close Price]]/Table2[[#This Row],[Current Week Low]])-1</f>
        <v>2.3410363500924847E-2</v>
      </c>
      <c r="AF200" s="1">
        <f>(Table2[[#This Row],[Current Week High]]/Table2[[#This Row],[Close Price]])-1</f>
        <v>5.5629160737360461E-2</v>
      </c>
      <c r="AG200" s="1">
        <f>(Table2[[#This Row],[Close Price]]/Table2[[#This Row],[Current Month Low]])-1</f>
        <v>6.1645857572021567E-2</v>
      </c>
      <c r="AH200" s="1">
        <f>(Table2[[#This Row],[Current Month High]]/Table2[[#This Row],[Close Price]])-1</f>
        <v>9.9007147880988633E-2</v>
      </c>
      <c r="AI200">
        <v>9.9007147880988597</v>
      </c>
      <c r="AJ200">
        <v>191.12857142857101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0.22</v>
      </c>
      <c r="AM200" t="s">
        <v>3108</v>
      </c>
      <c r="AN200">
        <v>1.73</v>
      </c>
      <c r="AO200" t="s">
        <v>3108</v>
      </c>
      <c r="AQ200">
        <f>(Table2[[#This Row],[Sharpe Ratio]]-AVERAGE(Table2[Sharpe Ratio]))/_xlfn.STDEV.P(Table2[Sharpe Ratio])</f>
        <v>-0.72461882064209882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5.5231085313241826</v>
      </c>
      <c r="AS200">
        <f>_xlfn.RANK.AVG(Table2[[#This Row],[1Y Return vs Nifty Z-Score]],Table2[1Y Return vs Nifty Z-Score])</f>
        <v>83</v>
      </c>
      <c r="AT200">
        <f>_xlfn.RANK.AVG(Table2[[#This Row],[6M Return vs Nifty Z-Score]],Table2[6M Return vs Nifty Z-Score])</f>
        <v>69</v>
      </c>
      <c r="AU200">
        <f>_xlfn.RANK.AVG(Table2[[#This Row],[Sharpe Ratio Z-Score]],Table2[Sharpe Ratio Z-Score])</f>
        <v>545.5</v>
      </c>
      <c r="AV200">
        <f>(Table2[[#This Row],[Rank 1Y]]+Table2[[#This Row],[Rank 6M]]+Table2[[#This Row],[Rank Sharpe]])/3</f>
        <v>232.5</v>
      </c>
    </row>
    <row r="201" spans="1:48" x14ac:dyDescent="0.3">
      <c r="A201" t="s">
        <v>223</v>
      </c>
      <c r="B201" t="s">
        <v>224</v>
      </c>
      <c r="C201" t="s">
        <v>3067</v>
      </c>
      <c r="D201" t="s">
        <v>51</v>
      </c>
      <c r="E201">
        <v>113336.91671999999</v>
      </c>
      <c r="F201">
        <v>3348.75</v>
      </c>
      <c r="G201">
        <v>45.592447450774102</v>
      </c>
      <c r="H201">
        <f>(Table2[[#This Row],[1Y Return vs Nifty]]-AVERAGE(Table2[1Y Return vs Nifty]))/_xlfn.STDEV.P(Table2[1Y Return vs Nifty])</f>
        <v>0.20431458242552369</v>
      </c>
      <c r="I201">
        <v>15.478220568940101</v>
      </c>
      <c r="J201">
        <f>(Table2[[#This Row],[1M Return vs Nifty]]-AVERAGE(Table2[1M Return vs Nifty]))/_xlfn.STDEV.P(Table2[1M Return vs Nifty])</f>
        <v>1.5285142565928009</v>
      </c>
      <c r="K201">
        <v>18.039832413069501</v>
      </c>
      <c r="L201">
        <f>(Table2[[#This Row],[6M Return vs Nifty]]-AVERAGE(Table2[6M Return vs Nifty]))/_xlfn.STDEV.P(Table2[6M Return vs Nifty])</f>
        <v>0.38226227719479755</v>
      </c>
      <c r="M201">
        <v>4.6758411311451002</v>
      </c>
      <c r="N201">
        <f>(Table2[[#This Row],[1W Return vs Nifty]]-AVERAGE(Table2[1W Return vs Nifty]))/_xlfn.STDEV.P(Table2[1W Return vs Nifty])</f>
        <v>0.75870703397525063</v>
      </c>
      <c r="O201">
        <v>3204.6</v>
      </c>
      <c r="P201">
        <v>3031.2727015508899</v>
      </c>
      <c r="Q201">
        <v>2614.4727408277099</v>
      </c>
      <c r="R201">
        <v>71.242678116591094</v>
      </c>
      <c r="S201" s="1">
        <f>(Table2[[#This Row],[Close Price]]-Table2[[#This Row],[20D EMA]])/Table2[[#This Row],[20D EMA]]</f>
        <v>4.4982213068713757E-2</v>
      </c>
      <c r="T201" s="1">
        <f>(Table2[[#This Row],[Close Price]]-Table2[[#This Row],[50D EMA]])/Table2[[#This Row],[50D EMA]]</f>
        <v>0.10473399449897042</v>
      </c>
      <c r="U201" s="1">
        <f>(Table2[[#This Row],[Close Price]]-Table2[[#This Row],[200D EMA]])/Table2[[#This Row],[200D EMA]]</f>
        <v>0.2808509906054048</v>
      </c>
      <c r="V201">
        <v>1.26098802095914</v>
      </c>
      <c r="W201">
        <v>3260.9</v>
      </c>
      <c r="X201">
        <v>3383</v>
      </c>
      <c r="Y201">
        <v>3260.9</v>
      </c>
      <c r="Z201">
        <v>3383.9</v>
      </c>
      <c r="AA201">
        <v>3156.45</v>
      </c>
      <c r="AB201">
        <v>3383.9</v>
      </c>
      <c r="AC201" s="1">
        <f>(Table2[[#This Row],[Close Price]]/Table2[[#This Row],[Day Low]])-1</f>
        <v>2.6940415222791225E-2</v>
      </c>
      <c r="AD201" s="1">
        <f>(Table2[[#This Row],[Day High]]/Table2[[#This Row],[Close Price]])-1</f>
        <v>1.022769690182912E-2</v>
      </c>
      <c r="AE201" s="1">
        <f>(Table2[[#This Row],[Close Price]]/Table2[[#This Row],[Current Week Low]])-1</f>
        <v>2.6940415222791225E-2</v>
      </c>
      <c r="AF201" s="1">
        <f>(Table2[[#This Row],[Current Week High]]/Table2[[#This Row],[Close Price]])-1</f>
        <v>1.0496453900709302E-2</v>
      </c>
      <c r="AG201" s="1">
        <f>(Table2[[#This Row],[Close Price]]/Table2[[#This Row],[Current Month Low]])-1</f>
        <v>6.0922872214038026E-2</v>
      </c>
      <c r="AH201" s="1">
        <f>(Table2[[#This Row],[Current Month High]]/Table2[[#This Row],[Close Price]])-1</f>
        <v>1.0496453900709302E-2</v>
      </c>
      <c r="AI201">
        <v>1.0496453900709299</v>
      </c>
      <c r="AJ201">
        <v>88.976044693998404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0.09</v>
      </c>
      <c r="AM201" t="s">
        <v>3108</v>
      </c>
      <c r="AN201">
        <v>4.7</v>
      </c>
      <c r="AO201" t="s">
        <v>3108</v>
      </c>
      <c r="AP201">
        <v>9.8044891011081006E-2</v>
      </c>
      <c r="AQ201">
        <f>(Table2[[#This Row],[Sharpe Ratio]]-AVERAGE(Table2[Sharpe Ratio]))/_xlfn.STDEV.P(Table2[Sharpe Ratio])</f>
        <v>0.39210694586340367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3.2659050960517764</v>
      </c>
      <c r="AS201">
        <f>_xlfn.RANK.AVG(Table2[[#This Row],[1Y Return vs Nifty Z-Score]],Table2[1Y Return vs Nifty Z-Score])</f>
        <v>243</v>
      </c>
      <c r="AT201">
        <f>_xlfn.RANK.AVG(Table2[[#This Row],[6M Return vs Nifty Z-Score]],Table2[6M Return vs Nifty Z-Score])</f>
        <v>221</v>
      </c>
      <c r="AU201">
        <f>_xlfn.RANK.AVG(Table2[[#This Row],[Sharpe Ratio Z-Score]],Table2[Sharpe Ratio Z-Score])</f>
        <v>235</v>
      </c>
      <c r="AV201">
        <f>(Table2[[#This Row],[Rank 1Y]]+Table2[[#This Row],[Rank 6M]]+Table2[[#This Row],[Rank Sharpe]])/3</f>
        <v>233</v>
      </c>
    </row>
    <row r="202" spans="1:48" x14ac:dyDescent="0.3">
      <c r="A202" t="s">
        <v>436</v>
      </c>
      <c r="B202" t="s">
        <v>437</v>
      </c>
      <c r="C202" t="s">
        <v>3075</v>
      </c>
      <c r="D202" t="s">
        <v>351</v>
      </c>
      <c r="E202">
        <v>51297.061242199998</v>
      </c>
      <c r="F202">
        <v>1550.3</v>
      </c>
      <c r="G202">
        <v>66.385597693388704</v>
      </c>
      <c r="H202">
        <f>(Table2[[#This Row],[1Y Return vs Nifty]]-AVERAGE(Table2[1Y Return vs Nifty]))/_xlfn.STDEV.P(Table2[1Y Return vs Nifty])</f>
        <v>0.52437232910426768</v>
      </c>
      <c r="I202">
        <v>4.8399750768141301</v>
      </c>
      <c r="J202">
        <f>(Table2[[#This Row],[1M Return vs Nifty]]-AVERAGE(Table2[1M Return vs Nifty]))/_xlfn.STDEV.P(Table2[1M Return vs Nifty])</f>
        <v>0.51421707789271354</v>
      </c>
      <c r="K202">
        <v>32.192026407791197</v>
      </c>
      <c r="L202">
        <f>(Table2[[#This Row],[6M Return vs Nifty]]-AVERAGE(Table2[6M Return vs Nifty]))/_xlfn.STDEV.P(Table2[6M Return vs Nifty])</f>
        <v>0.86291146143397424</v>
      </c>
      <c r="M202">
        <v>7.5906329518196802</v>
      </c>
      <c r="N202">
        <f>(Table2[[#This Row],[1W Return vs Nifty]]-AVERAGE(Table2[1W Return vs Nifty]))/_xlfn.STDEV.P(Table2[1W Return vs Nifty])</f>
        <v>1.2914389914607907</v>
      </c>
      <c r="O202">
        <v>1501.81</v>
      </c>
      <c r="P202">
        <v>1464.64245842952</v>
      </c>
      <c r="Q202">
        <v>1239.1848089308401</v>
      </c>
      <c r="R202">
        <v>60.363237939244499</v>
      </c>
      <c r="S202" s="1">
        <f>(Table2[[#This Row],[Close Price]]-Table2[[#This Row],[20D EMA]])/Table2[[#This Row],[20D EMA]]</f>
        <v>3.2287706167890749E-2</v>
      </c>
      <c r="T202" s="1">
        <f>(Table2[[#This Row],[Close Price]]-Table2[[#This Row],[50D EMA]])/Table2[[#This Row],[50D EMA]]</f>
        <v>5.8483584903258369E-2</v>
      </c>
      <c r="U202" s="1">
        <f>(Table2[[#This Row],[Close Price]]-Table2[[#This Row],[200D EMA]])/Table2[[#This Row],[200D EMA]]</f>
        <v>0.25106440042433048</v>
      </c>
      <c r="V202">
        <v>1.5463291690127901</v>
      </c>
      <c r="W202">
        <v>1546.45</v>
      </c>
      <c r="X202">
        <v>1580.35</v>
      </c>
      <c r="Y202">
        <v>1463.15</v>
      </c>
      <c r="Z202">
        <v>1598.9</v>
      </c>
      <c r="AA202">
        <v>1418.55</v>
      </c>
      <c r="AB202">
        <v>1598.9</v>
      </c>
      <c r="AC202" s="1">
        <f>(Table2[[#This Row],[Close Price]]/Table2[[#This Row],[Day Low]])-1</f>
        <v>2.4895728927543104E-3</v>
      </c>
      <c r="AD202" s="1">
        <f>(Table2[[#This Row],[Day High]]/Table2[[#This Row],[Close Price]])-1</f>
        <v>1.938334515900153E-2</v>
      </c>
      <c r="AE202" s="1">
        <f>(Table2[[#This Row],[Close Price]]/Table2[[#This Row],[Current Week Low]])-1</f>
        <v>5.9563271024843489E-2</v>
      </c>
      <c r="AF202" s="1">
        <f>(Table2[[#This Row],[Current Week High]]/Table2[[#This Row],[Close Price]])-1</f>
        <v>3.1348771205573112E-2</v>
      </c>
      <c r="AG202" s="1">
        <f>(Table2[[#This Row],[Close Price]]/Table2[[#This Row],[Current Month Low]])-1</f>
        <v>9.2876528849881845E-2</v>
      </c>
      <c r="AH202" s="1">
        <f>(Table2[[#This Row],[Current Month High]]/Table2[[#This Row],[Close Price]])-1</f>
        <v>3.1348771205573112E-2</v>
      </c>
      <c r="AI202">
        <v>3.1348771205573098</v>
      </c>
      <c r="AJ202">
        <v>95.202719717955105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0.01</v>
      </c>
      <c r="AM202" t="s">
        <v>3108</v>
      </c>
      <c r="AN202">
        <v>2.25</v>
      </c>
      <c r="AO202" t="s">
        <v>3108</v>
      </c>
      <c r="AP202">
        <v>3.8837147059985998E-2</v>
      </c>
      <c r="AQ202">
        <f>(Table2[[#This Row],[Sharpe Ratio]]-AVERAGE(Table2[Sharpe Ratio]))/_xlfn.STDEV.P(Table2[Sharpe Ratio])</f>
        <v>-0.28226591094741549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2.9106739489443307</v>
      </c>
      <c r="AS202">
        <f>_xlfn.RANK.AVG(Table2[[#This Row],[1Y Return vs Nifty Z-Score]],Table2[1Y Return vs Nifty Z-Score])</f>
        <v>158</v>
      </c>
      <c r="AT202">
        <f>_xlfn.RANK.AVG(Table2[[#This Row],[6M Return vs Nifty Z-Score]],Table2[6M Return vs Nifty Z-Score])</f>
        <v>124</v>
      </c>
      <c r="AU202">
        <f>_xlfn.RANK.AVG(Table2[[#This Row],[Sharpe Ratio Z-Score]],Table2[Sharpe Ratio Z-Score])</f>
        <v>417</v>
      </c>
      <c r="AV202">
        <f>(Table2[[#This Row],[Rank 1Y]]+Table2[[#This Row],[Rank 6M]]+Table2[[#This Row],[Rank Sharpe]])/3</f>
        <v>233</v>
      </c>
    </row>
    <row r="203" spans="1:48" x14ac:dyDescent="0.3">
      <c r="A203" t="s">
        <v>668</v>
      </c>
      <c r="B203" t="s">
        <v>669</v>
      </c>
      <c r="C203" t="s">
        <v>3067</v>
      </c>
      <c r="D203" t="s">
        <v>51</v>
      </c>
      <c r="E203">
        <v>26130.338934300002</v>
      </c>
      <c r="F203">
        <v>1458.9</v>
      </c>
      <c r="G203">
        <v>52.530300950837301</v>
      </c>
      <c r="H203">
        <f>(Table2[[#This Row],[1Y Return vs Nifty]]-AVERAGE(Table2[1Y Return vs Nifty]))/_xlfn.STDEV.P(Table2[1Y Return vs Nifty])</f>
        <v>0.31110521934722613</v>
      </c>
      <c r="I203">
        <v>25.8335394550299</v>
      </c>
      <c r="J203">
        <f>(Table2[[#This Row],[1M Return vs Nifty]]-AVERAGE(Table2[1M Return vs Nifty]))/_xlfn.STDEV.P(Table2[1M Return vs Nifty])</f>
        <v>2.5158359665942123</v>
      </c>
      <c r="K203">
        <v>54.336666936064603</v>
      </c>
      <c r="L203">
        <f>(Table2[[#This Row],[6M Return vs Nifty]]-AVERAGE(Table2[6M Return vs Nifty]))/_xlfn.STDEV.P(Table2[6M Return vs Nifty])</f>
        <v>1.6150071018098915</v>
      </c>
      <c r="M203">
        <v>8.3790285481547109</v>
      </c>
      <c r="N203">
        <f>(Table2[[#This Row],[1W Return vs Nifty]]-AVERAGE(Table2[1W Return vs Nifty]))/_xlfn.STDEV.P(Table2[1W Return vs Nifty])</f>
        <v>1.435532825651439</v>
      </c>
      <c r="O203">
        <v>1367.82</v>
      </c>
      <c r="P203">
        <v>1261.6878819541</v>
      </c>
      <c r="Q203">
        <v>1035.6943292654501</v>
      </c>
      <c r="R203">
        <v>67.213583667955703</v>
      </c>
      <c r="S203" s="1">
        <f>(Table2[[#This Row],[Close Price]]-Table2[[#This Row],[20D EMA]])/Table2[[#This Row],[20D EMA]]</f>
        <v>6.6587708909067095E-2</v>
      </c>
      <c r="T203" s="1">
        <f>(Table2[[#This Row],[Close Price]]-Table2[[#This Row],[50D EMA]])/Table2[[#This Row],[50D EMA]]</f>
        <v>0.15630816532885952</v>
      </c>
      <c r="U203" s="1">
        <f>(Table2[[#This Row],[Close Price]]-Table2[[#This Row],[200D EMA]])/Table2[[#This Row],[200D EMA]]</f>
        <v>0.4086202451593049</v>
      </c>
      <c r="V203">
        <v>1.21316833859643</v>
      </c>
      <c r="W203">
        <v>1434.95</v>
      </c>
      <c r="X203">
        <v>1503.95</v>
      </c>
      <c r="Y203">
        <v>1420.6</v>
      </c>
      <c r="Z203">
        <v>1539.7</v>
      </c>
      <c r="AA203">
        <v>1291.95</v>
      </c>
      <c r="AB203">
        <v>1539.7</v>
      </c>
      <c r="AC203" s="1">
        <f>(Table2[[#This Row],[Close Price]]/Table2[[#This Row],[Day Low]])-1</f>
        <v>1.6690477020105288E-2</v>
      </c>
      <c r="AD203" s="1">
        <f>(Table2[[#This Row],[Day High]]/Table2[[#This Row],[Close Price]])-1</f>
        <v>3.087942970731361E-2</v>
      </c>
      <c r="AE203" s="1">
        <f>(Table2[[#This Row],[Close Price]]/Table2[[#This Row],[Current Week Low]])-1</f>
        <v>2.6960439251020762E-2</v>
      </c>
      <c r="AF203" s="1">
        <f>(Table2[[#This Row],[Current Week High]]/Table2[[#This Row],[Close Price]])-1</f>
        <v>5.5384193570498397E-2</v>
      </c>
      <c r="AG203" s="1">
        <f>(Table2[[#This Row],[Close Price]]/Table2[[#This Row],[Current Month Low]])-1</f>
        <v>0.12922326715430166</v>
      </c>
      <c r="AH203" s="1">
        <f>(Table2[[#This Row],[Current Month High]]/Table2[[#This Row],[Close Price]])-1</f>
        <v>5.5384193570498397E-2</v>
      </c>
      <c r="AI203">
        <v>5.5384193570498397</v>
      </c>
      <c r="AJ203">
        <v>101.449875724937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0.23</v>
      </c>
      <c r="AM203" t="s">
        <v>3108</v>
      </c>
      <c r="AN203">
        <v>8.32</v>
      </c>
      <c r="AO203" t="s">
        <v>3108</v>
      </c>
      <c r="AP203">
        <v>3.2433621222787E-2</v>
      </c>
      <c r="AQ203">
        <f>(Table2[[#This Row],[Sharpe Ratio]]-AVERAGE(Table2[Sharpe Ratio]))/_xlfn.STDEV.P(Table2[Sharpe Ratio])</f>
        <v>-0.35520170826576469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5.5222794051370041</v>
      </c>
      <c r="AS203">
        <f>_xlfn.RANK.AVG(Table2[[#This Row],[1Y Return vs Nifty Z-Score]],Table2[1Y Return vs Nifty Z-Score])</f>
        <v>208</v>
      </c>
      <c r="AT203">
        <f>_xlfn.RANK.AVG(Table2[[#This Row],[6M Return vs Nifty Z-Score]],Table2[6M Return vs Nifty Z-Score])</f>
        <v>53</v>
      </c>
      <c r="AU203">
        <f>_xlfn.RANK.AVG(Table2[[#This Row],[Sharpe Ratio Z-Score]],Table2[Sharpe Ratio Z-Score])</f>
        <v>441</v>
      </c>
      <c r="AV203">
        <f>(Table2[[#This Row],[Rank 1Y]]+Table2[[#This Row],[Rank 6M]]+Table2[[#This Row],[Rank Sharpe]])/3</f>
        <v>234</v>
      </c>
    </row>
    <row r="204" spans="1:48" x14ac:dyDescent="0.3">
      <c r="A204" t="s">
        <v>1391</v>
      </c>
      <c r="B204" t="s">
        <v>1392</v>
      </c>
      <c r="C204" t="s">
        <v>3066</v>
      </c>
      <c r="D204" t="s">
        <v>46</v>
      </c>
      <c r="E204">
        <v>7683.774706016</v>
      </c>
      <c r="F204">
        <v>45.74</v>
      </c>
      <c r="G204">
        <v>60.449040901451298</v>
      </c>
      <c r="H204">
        <f>(Table2[[#This Row],[1Y Return vs Nifty]]-AVERAGE(Table2[1Y Return vs Nifty]))/_xlfn.STDEV.P(Table2[1Y Return vs Nifty])</f>
        <v>0.43299411235076041</v>
      </c>
      <c r="I204">
        <v>-4.9480349705402498</v>
      </c>
      <c r="J204">
        <f>(Table2[[#This Row],[1M Return vs Nifty]]-AVERAGE(Table2[1M Return vs Nifty]))/_xlfn.STDEV.P(Table2[1M Return vs Nifty])</f>
        <v>-0.41901490885434484</v>
      </c>
      <c r="K204">
        <v>0.66031095017064301</v>
      </c>
      <c r="L204">
        <f>(Table2[[#This Row],[6M Return vs Nifty]]-AVERAGE(Table2[6M Return vs Nifty]))/_xlfn.STDEV.P(Table2[6M Return vs Nifty])</f>
        <v>-0.20799622383516034</v>
      </c>
      <c r="M204">
        <v>0.71741932213959403</v>
      </c>
      <c r="N204">
        <f>(Table2[[#This Row],[1W Return vs Nifty]]-AVERAGE(Table2[1W Return vs Nifty]))/_xlfn.STDEV.P(Table2[1W Return vs Nifty])</f>
        <v>3.5232450333488263E-2</v>
      </c>
      <c r="O204">
        <v>49.17</v>
      </c>
      <c r="P204">
        <v>47.564406181040397</v>
      </c>
      <c r="Q204">
        <v>38.604993695941602</v>
      </c>
      <c r="R204">
        <v>35.019240484614301</v>
      </c>
      <c r="S204" s="1">
        <f>(Table2[[#This Row],[Close Price]]-Table2[[#This Row],[20D EMA]])/Table2[[#This Row],[20D EMA]]</f>
        <v>-6.9757982509660352E-2</v>
      </c>
      <c r="T204" s="1">
        <f>(Table2[[#This Row],[Close Price]]-Table2[[#This Row],[50D EMA]])/Table2[[#This Row],[50D EMA]]</f>
        <v>-3.8356542791605788E-2</v>
      </c>
      <c r="U204" s="1">
        <f>(Table2[[#This Row],[Close Price]]-Table2[[#This Row],[200D EMA]])/Table2[[#This Row],[200D EMA]]</f>
        <v>0.18482081256779165</v>
      </c>
      <c r="V204">
        <v>0.73796751502066105</v>
      </c>
      <c r="W204">
        <v>45.6</v>
      </c>
      <c r="X204">
        <v>47.55</v>
      </c>
      <c r="Y204">
        <v>45.6</v>
      </c>
      <c r="Z204">
        <v>49.79</v>
      </c>
      <c r="AA204">
        <v>45.55</v>
      </c>
      <c r="AB204">
        <v>56.04</v>
      </c>
      <c r="AC204" s="1">
        <f>(Table2[[#This Row],[Close Price]]/Table2[[#This Row],[Day Low]])-1</f>
        <v>3.0701754385964453E-3</v>
      </c>
      <c r="AD204" s="1">
        <f>(Table2[[#This Row],[Day High]]/Table2[[#This Row],[Close Price]])-1</f>
        <v>3.9571491036291873E-2</v>
      </c>
      <c r="AE204" s="1">
        <f>(Table2[[#This Row],[Close Price]]/Table2[[#This Row],[Current Week Low]])-1</f>
        <v>3.0701754385964453E-3</v>
      </c>
      <c r="AF204" s="1">
        <f>(Table2[[#This Row],[Current Week High]]/Table2[[#This Row],[Close Price]])-1</f>
        <v>8.8543944031482136E-2</v>
      </c>
      <c r="AG204" s="1">
        <f>(Table2[[#This Row],[Close Price]]/Table2[[#This Row],[Current Month Low]])-1</f>
        <v>4.1712403951701393E-3</v>
      </c>
      <c r="AH204" s="1">
        <f>(Table2[[#This Row],[Current Month High]]/Table2[[#This Row],[Close Price]])-1</f>
        <v>0.22518583296895489</v>
      </c>
      <c r="AI204">
        <v>25.710537822474802</v>
      </c>
      <c r="AJ204">
        <v>104.05768475203099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0.18</v>
      </c>
      <c r="AM204" t="s">
        <v>3108</v>
      </c>
      <c r="AN204">
        <v>-17.05</v>
      </c>
      <c r="AO204" t="s">
        <v>3107</v>
      </c>
      <c r="AP204">
        <v>0.13543626246321799</v>
      </c>
      <c r="AQ204">
        <f>(Table2[[#This Row],[Sharpe Ratio]]-AVERAGE(Table2[Sharpe Ratio]))/_xlfn.STDEV.P(Table2[Sharpe Ratio])</f>
        <v>0.81799255310897045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0.65920798310371387</v>
      </c>
      <c r="AS204">
        <f>_xlfn.RANK.AVG(Table2[[#This Row],[1Y Return vs Nifty Z-Score]],Table2[1Y Return vs Nifty Z-Score])</f>
        <v>179</v>
      </c>
      <c r="AT204">
        <f>_xlfn.RANK.AVG(Table2[[#This Row],[6M Return vs Nifty Z-Score]],Table2[6M Return vs Nifty Z-Score])</f>
        <v>375</v>
      </c>
      <c r="AU204">
        <f>_xlfn.RANK.AVG(Table2[[#This Row],[Sharpe Ratio Z-Score]],Table2[Sharpe Ratio Z-Score])</f>
        <v>148</v>
      </c>
      <c r="AV204">
        <f>(Table2[[#This Row],[Rank 1Y]]+Table2[[#This Row],[Rank 6M]]+Table2[[#This Row],[Rank Sharpe]])/3</f>
        <v>234</v>
      </c>
    </row>
    <row r="205" spans="1:48" x14ac:dyDescent="0.3">
      <c r="A205" t="s">
        <v>1282</v>
      </c>
      <c r="B205" t="s">
        <v>1283</v>
      </c>
      <c r="C205" t="s">
        <v>3075</v>
      </c>
      <c r="D205" t="s">
        <v>95</v>
      </c>
      <c r="E205">
        <v>8543.6400964000004</v>
      </c>
      <c r="F205">
        <v>1099.25</v>
      </c>
      <c r="G205">
        <v>146.55350636997301</v>
      </c>
      <c r="H205">
        <f>(Table2[[#This Row],[1Y Return vs Nifty]]-AVERAGE(Table2[1Y Return vs Nifty]))/_xlfn.STDEV.P(Table2[1Y Return vs Nifty])</f>
        <v>1.7583537079522538</v>
      </c>
      <c r="I205">
        <v>12.523062542176</v>
      </c>
      <c r="J205">
        <f>(Table2[[#This Row],[1M Return vs Nifty]]-AVERAGE(Table2[1M Return vs Nifty]))/_xlfn.STDEV.P(Table2[1M Return vs Nifty])</f>
        <v>1.2467564750696811</v>
      </c>
      <c r="K205">
        <v>33.701012247375701</v>
      </c>
      <c r="L205">
        <f>(Table2[[#This Row],[6M Return vs Nifty]]-AVERAGE(Table2[6M Return vs Nifty]))/_xlfn.STDEV.P(Table2[6M Return vs Nifty])</f>
        <v>0.91416095766722771</v>
      </c>
      <c r="M205">
        <v>6.4912384721721903</v>
      </c>
      <c r="N205">
        <f>(Table2[[#This Row],[1W Return vs Nifty]]-AVERAGE(Table2[1W Return vs Nifty]))/_xlfn.STDEV.P(Table2[1W Return vs Nifty])</f>
        <v>1.090504376152361</v>
      </c>
      <c r="O205">
        <v>1016</v>
      </c>
      <c r="P205">
        <v>989.61164945394103</v>
      </c>
      <c r="Q205">
        <v>825.98332161818496</v>
      </c>
      <c r="R205">
        <v>85.864159903242296</v>
      </c>
      <c r="S205" s="1">
        <f>(Table2[[#This Row],[Close Price]]-Table2[[#This Row],[20D EMA]])/Table2[[#This Row],[20D EMA]]</f>
        <v>8.1938976377952749E-2</v>
      </c>
      <c r="T205" s="1">
        <f>(Table2[[#This Row],[Close Price]]-Table2[[#This Row],[50D EMA]])/Table2[[#This Row],[50D EMA]]</f>
        <v>0.11078926830192071</v>
      </c>
      <c r="U205" s="1">
        <f>(Table2[[#This Row],[Close Price]]-Table2[[#This Row],[200D EMA]])/Table2[[#This Row],[200D EMA]]</f>
        <v>0.33083800995697826</v>
      </c>
      <c r="V205">
        <v>1.04400624422835</v>
      </c>
      <c r="W205">
        <v>1084.05</v>
      </c>
      <c r="X205">
        <v>1176</v>
      </c>
      <c r="Y205">
        <v>1011.55</v>
      </c>
      <c r="Z205">
        <v>1176</v>
      </c>
      <c r="AA205">
        <v>955</v>
      </c>
      <c r="AB205">
        <v>1176</v>
      </c>
      <c r="AC205" s="1">
        <f>(Table2[[#This Row],[Close Price]]/Table2[[#This Row],[Day Low]])-1</f>
        <v>1.4021493473548308E-2</v>
      </c>
      <c r="AD205" s="1">
        <f>(Table2[[#This Row],[Day High]]/Table2[[#This Row],[Close Price]])-1</f>
        <v>6.9820332044575828E-2</v>
      </c>
      <c r="AE205" s="1">
        <f>(Table2[[#This Row],[Close Price]]/Table2[[#This Row],[Current Week Low]])-1</f>
        <v>8.6698630814097122E-2</v>
      </c>
      <c r="AF205" s="1">
        <f>(Table2[[#This Row],[Current Week High]]/Table2[[#This Row],[Close Price]])-1</f>
        <v>6.9820332044575828E-2</v>
      </c>
      <c r="AG205" s="1">
        <f>(Table2[[#This Row],[Close Price]]/Table2[[#This Row],[Current Month Low]])-1</f>
        <v>0.15104712041884816</v>
      </c>
      <c r="AH205" s="1">
        <f>(Table2[[#This Row],[Current Month High]]/Table2[[#This Row],[Close Price]])-1</f>
        <v>6.9820332044575828E-2</v>
      </c>
      <c r="AI205">
        <v>7.0730043211280504</v>
      </c>
      <c r="AJ205">
        <v>189.27631578947299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0.17</v>
      </c>
      <c r="AM205" t="s">
        <v>3108</v>
      </c>
      <c r="AN205">
        <v>15.61</v>
      </c>
      <c r="AO205" t="s">
        <v>3108</v>
      </c>
      <c r="AQ205">
        <f>(Table2[[#This Row],[Sharpe Ratio]]-AVERAGE(Table2[Sharpe Ratio]))/_xlfn.STDEV.P(Table2[Sharpe Ratio])</f>
        <v>-0.72461882064209882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4.2851566961994241</v>
      </c>
      <c r="AS205">
        <f>_xlfn.RANK.AVG(Table2[[#This Row],[1Y Return vs Nifty Z-Score]],Table2[1Y Return vs Nifty Z-Score])</f>
        <v>41</v>
      </c>
      <c r="AT205">
        <f>_xlfn.RANK.AVG(Table2[[#This Row],[6M Return vs Nifty Z-Score]],Table2[6M Return vs Nifty Z-Score])</f>
        <v>119</v>
      </c>
      <c r="AU205">
        <f>_xlfn.RANK.AVG(Table2[[#This Row],[Sharpe Ratio Z-Score]],Table2[Sharpe Ratio Z-Score])</f>
        <v>545.5</v>
      </c>
      <c r="AV205">
        <f>(Table2[[#This Row],[Rank 1Y]]+Table2[[#This Row],[Rank 6M]]+Table2[[#This Row],[Rank Sharpe]])/3</f>
        <v>235.16666666666666</v>
      </c>
    </row>
    <row r="206" spans="1:48" x14ac:dyDescent="0.3">
      <c r="A206" t="s">
        <v>154</v>
      </c>
      <c r="B206" t="s">
        <v>155</v>
      </c>
      <c r="C206" t="s">
        <v>3070</v>
      </c>
      <c r="D206" t="s">
        <v>156</v>
      </c>
      <c r="E206">
        <v>164037.84223111899</v>
      </c>
      <c r="F206">
        <v>420.2</v>
      </c>
      <c r="G206">
        <v>56.260379979729002</v>
      </c>
      <c r="H206">
        <f>(Table2[[#This Row],[1Y Return vs Nifty]]-AVERAGE(Table2[1Y Return vs Nifty]))/_xlfn.STDEV.P(Table2[1Y Return vs Nifty])</f>
        <v>0.36852031398132318</v>
      </c>
      <c r="I206">
        <v>-4.9728051136065501</v>
      </c>
      <c r="J206">
        <f>(Table2[[#This Row],[1M Return vs Nifty]]-AVERAGE(Table2[1M Return vs Nifty]))/_xlfn.STDEV.P(Table2[1M Return vs Nifty])</f>
        <v>-0.4213766033881608</v>
      </c>
      <c r="K206">
        <v>39.711199862620603</v>
      </c>
      <c r="L206">
        <f>(Table2[[#This Row],[6M Return vs Nifty]]-AVERAGE(Table2[6M Return vs Nifty]))/_xlfn.STDEV.P(Table2[6M Return vs Nifty])</f>
        <v>1.1182842035377472</v>
      </c>
      <c r="M206">
        <v>0.33769144305309701</v>
      </c>
      <c r="N206">
        <f>(Table2[[#This Row],[1W Return vs Nifty]]-AVERAGE(Table2[1W Return vs Nifty]))/_xlfn.STDEV.P(Table2[1W Return vs Nifty])</f>
        <v>-3.416982220711625E-2</v>
      </c>
      <c r="O206">
        <v>434.09</v>
      </c>
      <c r="P206">
        <v>434.26573810872497</v>
      </c>
      <c r="Q206">
        <v>363.12007336674401</v>
      </c>
      <c r="R206">
        <v>39.1498082621723</v>
      </c>
      <c r="S206" s="1">
        <f>(Table2[[#This Row],[Close Price]]-Table2[[#This Row],[20D EMA]])/Table2[[#This Row],[20D EMA]]</f>
        <v>-3.1997972770623571E-2</v>
      </c>
      <c r="T206" s="1">
        <f>(Table2[[#This Row],[Close Price]]-Table2[[#This Row],[50D EMA]])/Table2[[#This Row],[50D EMA]]</f>
        <v>-3.2389702604637478E-2</v>
      </c>
      <c r="U206" s="1">
        <f>(Table2[[#This Row],[Close Price]]-Table2[[#This Row],[200D EMA]])/Table2[[#This Row],[200D EMA]]</f>
        <v>0.15719298055882028</v>
      </c>
      <c r="V206">
        <v>0.74162266917505104</v>
      </c>
      <c r="W206">
        <v>405.2</v>
      </c>
      <c r="X206">
        <v>428.5</v>
      </c>
      <c r="Y206">
        <v>405.2</v>
      </c>
      <c r="Z206">
        <v>436</v>
      </c>
      <c r="AA206">
        <v>404.25</v>
      </c>
      <c r="AB206">
        <v>462.25</v>
      </c>
      <c r="AC206" s="1">
        <f>(Table2[[#This Row],[Close Price]]/Table2[[#This Row],[Day Low]])-1</f>
        <v>3.7018756169792777E-2</v>
      </c>
      <c r="AD206" s="1">
        <f>(Table2[[#This Row],[Day High]]/Table2[[#This Row],[Close Price]])-1</f>
        <v>1.9752498810090557E-2</v>
      </c>
      <c r="AE206" s="1">
        <f>(Table2[[#This Row],[Close Price]]/Table2[[#This Row],[Current Week Low]])-1</f>
        <v>3.7018756169792777E-2</v>
      </c>
      <c r="AF206" s="1">
        <f>(Table2[[#This Row],[Current Week High]]/Table2[[#This Row],[Close Price]])-1</f>
        <v>3.7601142313184122E-2</v>
      </c>
      <c r="AG206" s="1">
        <f>(Table2[[#This Row],[Close Price]]/Table2[[#This Row],[Current Month Low]])-1</f>
        <v>3.9455782312925125E-2</v>
      </c>
      <c r="AH206" s="1">
        <f>(Table2[[#This Row],[Current Month High]]/Table2[[#This Row],[Close Price]])-1</f>
        <v>0.10007139457401237</v>
      </c>
      <c r="AI206">
        <v>20.5973346025702</v>
      </c>
      <c r="AJ206">
        <v>102.01923076923001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0.02</v>
      </c>
      <c r="AM206" t="s">
        <v>3108</v>
      </c>
      <c r="AN206">
        <v>-6.4</v>
      </c>
      <c r="AO206" t="s">
        <v>3107</v>
      </c>
      <c r="AP206">
        <v>3.6401649092805001E-2</v>
      </c>
      <c r="AQ206">
        <f>(Table2[[#This Row],[Sharpe Ratio]]-AVERAGE(Table2[Sharpe Ratio]))/_xlfn.STDEV.P(Table2[Sharpe Ratio])</f>
        <v>-0.310006095124023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195</v>
      </c>
      <c r="AT206">
        <f>_xlfn.RANK.AVG(Table2[[#This Row],[6M Return vs Nifty Z-Score]],Table2[6M Return vs Nifty Z-Score])</f>
        <v>91</v>
      </c>
      <c r="AU206">
        <f>_xlfn.RANK.AVG(Table2[[#This Row],[Sharpe Ratio Z-Score]],Table2[Sharpe Ratio Z-Score])</f>
        <v>422</v>
      </c>
      <c r="AV206">
        <f>(Table2[[#This Row],[Rank 1Y]]+Table2[[#This Row],[Rank 6M]]+Table2[[#This Row],[Rank Sharpe]])/3</f>
        <v>236</v>
      </c>
    </row>
    <row r="207" spans="1:48" x14ac:dyDescent="0.3">
      <c r="A207" t="s">
        <v>1100</v>
      </c>
      <c r="B207" t="s">
        <v>1101</v>
      </c>
      <c r="C207" t="s">
        <v>3072</v>
      </c>
      <c r="D207" t="s">
        <v>80</v>
      </c>
      <c r="E207">
        <v>11332.940640569999</v>
      </c>
      <c r="F207">
        <v>365.7</v>
      </c>
      <c r="G207">
        <v>20.9455843920076</v>
      </c>
      <c r="H207">
        <f>(Table2[[#This Row],[1Y Return vs Nifty]]-AVERAGE(Table2[1Y Return vs Nifty]))/_xlfn.STDEV.P(Table2[1Y Return vs Nifty])</f>
        <v>-0.17506128709142094</v>
      </c>
      <c r="I207">
        <v>24.0937771680404</v>
      </c>
      <c r="J207">
        <f>(Table2[[#This Row],[1M Return vs Nifty]]-AVERAGE(Table2[1M Return vs Nifty]))/_xlfn.STDEV.P(Table2[1M Return vs Nifty])</f>
        <v>2.3499593678065289</v>
      </c>
      <c r="K207">
        <v>45.168361958203697</v>
      </c>
      <c r="L207">
        <f>(Table2[[#This Row],[6M Return vs Nifty]]-AVERAGE(Table2[6M Return vs Nifty]))/_xlfn.STDEV.P(Table2[6M Return vs Nifty])</f>
        <v>1.3036251132568519</v>
      </c>
      <c r="M207">
        <v>0.400413736436731</v>
      </c>
      <c r="N207">
        <f>(Table2[[#This Row],[1W Return vs Nifty]]-AVERAGE(Table2[1W Return vs Nifty]))/_xlfn.STDEV.P(Table2[1W Return vs Nifty])</f>
        <v>-2.2706166416936173E-2</v>
      </c>
      <c r="O207">
        <v>353.43</v>
      </c>
      <c r="P207">
        <v>313.43167146891102</v>
      </c>
      <c r="Q207">
        <v>256.97559582807202</v>
      </c>
      <c r="R207">
        <v>60.4575549459718</v>
      </c>
      <c r="S207" s="1">
        <f>(Table2[[#This Row],[Close Price]]-Table2[[#This Row],[20D EMA]])/Table2[[#This Row],[20D EMA]]</f>
        <v>3.4716917069858196E-2</v>
      </c>
      <c r="T207" s="1">
        <f>(Table2[[#This Row],[Close Price]]-Table2[[#This Row],[50D EMA]])/Table2[[#This Row],[50D EMA]]</f>
        <v>0.16676147718617967</v>
      </c>
      <c r="U207" s="1">
        <f>(Table2[[#This Row],[Close Price]]-Table2[[#This Row],[200D EMA]])/Table2[[#This Row],[200D EMA]]</f>
        <v>0.42309233225659831</v>
      </c>
      <c r="V207">
        <v>0.24763913586491501</v>
      </c>
      <c r="W207">
        <v>362.1</v>
      </c>
      <c r="X207">
        <v>366.8</v>
      </c>
      <c r="Y207">
        <v>362.1</v>
      </c>
      <c r="Z207">
        <v>368.65</v>
      </c>
      <c r="AA207">
        <v>359</v>
      </c>
      <c r="AB207">
        <v>375.45</v>
      </c>
      <c r="AC207" s="1">
        <f>(Table2[[#This Row],[Close Price]]/Table2[[#This Row],[Day Low]])-1</f>
        <v>9.9420049710023939E-3</v>
      </c>
      <c r="AD207" s="1">
        <f>(Table2[[#This Row],[Day High]]/Table2[[#This Row],[Close Price]])-1</f>
        <v>3.0079299972656237E-3</v>
      </c>
      <c r="AE207" s="1">
        <f>(Table2[[#This Row],[Close Price]]/Table2[[#This Row],[Current Week Low]])-1</f>
        <v>9.9420049710023939E-3</v>
      </c>
      <c r="AF207" s="1">
        <f>(Table2[[#This Row],[Current Week High]]/Table2[[#This Row],[Close Price]])-1</f>
        <v>8.0667213563030415E-3</v>
      </c>
      <c r="AG207" s="1">
        <f>(Table2[[#This Row],[Close Price]]/Table2[[#This Row],[Current Month Low]])-1</f>
        <v>1.8662952646239628E-2</v>
      </c>
      <c r="AH207" s="1">
        <f>(Table2[[#This Row],[Current Month High]]/Table2[[#This Row],[Close Price]])-1</f>
        <v>2.6661197703035322E-2</v>
      </c>
      <c r="AI207">
        <v>5.2775499042931404</v>
      </c>
      <c r="AJ207">
        <v>111.93856853086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0.68</v>
      </c>
      <c r="AM207" t="s">
        <v>3108</v>
      </c>
      <c r="AN207">
        <v>-1.92</v>
      </c>
      <c r="AO207" t="s">
        <v>3107</v>
      </c>
      <c r="AP207">
        <v>7.9967453343940995E-2</v>
      </c>
      <c r="AQ207">
        <f>(Table2[[#This Row],[Sharpe Ratio]]-AVERAGE(Table2[Sharpe Ratio]))/_xlfn.STDEV.P(Table2[Sharpe Ratio])</f>
        <v>0.18620595268456702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3.6420229802395911</v>
      </c>
      <c r="AS207">
        <f>_xlfn.RANK.AVG(Table2[[#This Row],[1Y Return vs Nifty Z-Score]],Table2[1Y Return vs Nifty Z-Score])</f>
        <v>340</v>
      </c>
      <c r="AT207">
        <f>_xlfn.RANK.AVG(Table2[[#This Row],[6M Return vs Nifty Z-Score]],Table2[6M Return vs Nifty Z-Score])</f>
        <v>78</v>
      </c>
      <c r="AU207">
        <f>_xlfn.RANK.AVG(Table2[[#This Row],[Sharpe Ratio Z-Score]],Table2[Sharpe Ratio Z-Score])</f>
        <v>292</v>
      </c>
      <c r="AV207">
        <f>(Table2[[#This Row],[Rank 1Y]]+Table2[[#This Row],[Rank 6M]]+Table2[[#This Row],[Rank Sharpe]])/3</f>
        <v>236.66666666666666</v>
      </c>
    </row>
    <row r="208" spans="1:48" x14ac:dyDescent="0.3">
      <c r="A208" t="s">
        <v>503</v>
      </c>
      <c r="B208" t="s">
        <v>504</v>
      </c>
      <c r="C208" t="s">
        <v>3074</v>
      </c>
      <c r="D208" t="s">
        <v>505</v>
      </c>
      <c r="E208">
        <v>39738.967571549998</v>
      </c>
      <c r="F208">
        <v>3659.5</v>
      </c>
      <c r="G208">
        <v>17.010556506406399</v>
      </c>
      <c r="H208">
        <f>(Table2[[#This Row],[1Y Return vs Nifty]]-AVERAGE(Table2[1Y Return vs Nifty]))/_xlfn.STDEV.P(Table2[1Y Return vs Nifty])</f>
        <v>-0.23563104893551065</v>
      </c>
      <c r="I208">
        <v>-4.1652966967632796</v>
      </c>
      <c r="J208">
        <f>(Table2[[#This Row],[1M Return vs Nifty]]-AVERAGE(Table2[1M Return vs Nifty]))/_xlfn.STDEV.P(Table2[1M Return vs Nifty])</f>
        <v>-0.34438519445828264</v>
      </c>
      <c r="K208">
        <v>19.694851398364602</v>
      </c>
      <c r="L208">
        <f>(Table2[[#This Row],[6M Return vs Nifty]]-AVERAGE(Table2[6M Return vs Nifty]))/_xlfn.STDEV.P(Table2[6M Return vs Nifty])</f>
        <v>0.43847147878425635</v>
      </c>
      <c r="M208">
        <v>-0.46858454313578202</v>
      </c>
      <c r="N208">
        <f>(Table2[[#This Row],[1W Return vs Nifty]]-AVERAGE(Table2[1W Return vs Nifty]))/_xlfn.STDEV.P(Table2[1W Return vs Nifty])</f>
        <v>-0.18153162737939044</v>
      </c>
      <c r="O208">
        <v>3871.29</v>
      </c>
      <c r="P208">
        <v>3900.8643598069698</v>
      </c>
      <c r="Q208">
        <v>3423.50160686245</v>
      </c>
      <c r="R208">
        <v>24.602409542835002</v>
      </c>
      <c r="S208" s="1">
        <f>(Table2[[#This Row],[Close Price]]-Table2[[#This Row],[20D EMA]])/Table2[[#This Row],[20D EMA]]</f>
        <v>-5.4707862237135418E-2</v>
      </c>
      <c r="T208" s="1">
        <f>(Table2[[#This Row],[Close Price]]-Table2[[#This Row],[50D EMA]])/Table2[[#This Row],[50D EMA]]</f>
        <v>-6.1874584077799992E-2</v>
      </c>
      <c r="U208" s="1">
        <f>(Table2[[#This Row],[Close Price]]-Table2[[#This Row],[200D EMA]])/Table2[[#This Row],[200D EMA]]</f>
        <v>6.8934798413556583E-2</v>
      </c>
      <c r="V208">
        <v>1.1304827114611899</v>
      </c>
      <c r="W208">
        <v>3637</v>
      </c>
      <c r="X208">
        <v>3718.35</v>
      </c>
      <c r="Y208">
        <v>3637</v>
      </c>
      <c r="Z208">
        <v>3768.5</v>
      </c>
      <c r="AA208">
        <v>3637</v>
      </c>
      <c r="AB208">
        <v>4234.45</v>
      </c>
      <c r="AC208" s="1">
        <f>(Table2[[#This Row],[Close Price]]/Table2[[#This Row],[Day Low]])-1</f>
        <v>6.1864173769590192E-3</v>
      </c>
      <c r="AD208" s="1">
        <f>(Table2[[#This Row],[Day High]]/Table2[[#This Row],[Close Price]])-1</f>
        <v>1.6081431889602316E-2</v>
      </c>
      <c r="AE208" s="1">
        <f>(Table2[[#This Row],[Close Price]]/Table2[[#This Row],[Current Week Low]])-1</f>
        <v>6.1864173769590192E-3</v>
      </c>
      <c r="AF208" s="1">
        <f>(Table2[[#This Row],[Current Week High]]/Table2[[#This Row],[Close Price]])-1</f>
        <v>2.97854898210137E-2</v>
      </c>
      <c r="AG208" s="1">
        <f>(Table2[[#This Row],[Close Price]]/Table2[[#This Row],[Current Month Low]])-1</f>
        <v>6.1864173769590192E-3</v>
      </c>
      <c r="AH208" s="1">
        <f>(Table2[[#This Row],[Current Month High]]/Table2[[#This Row],[Close Price]])-1</f>
        <v>0.1571116272714852</v>
      </c>
      <c r="AI208">
        <v>20.495969394726</v>
      </c>
      <c r="AJ208">
        <v>43.701405795963197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-0.1</v>
      </c>
      <c r="AM208" t="s">
        <v>3107</v>
      </c>
      <c r="AN208">
        <v>-11.73</v>
      </c>
      <c r="AO208" t="s">
        <v>3107</v>
      </c>
      <c r="AP208">
        <v>0.133527406854279</v>
      </c>
      <c r="AQ208">
        <f>(Table2[[#This Row],[Sharpe Ratio]]-AVERAGE(Table2[Sharpe Ratio]))/_xlfn.STDEV.P(Table2[Sharpe Ratio])</f>
        <v>0.796250795623618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364</v>
      </c>
      <c r="AT208">
        <f>_xlfn.RANK.AVG(Table2[[#This Row],[6M Return vs Nifty Z-Score]],Table2[6M Return vs Nifty Z-Score])</f>
        <v>205</v>
      </c>
      <c r="AU208">
        <f>_xlfn.RANK.AVG(Table2[[#This Row],[Sharpe Ratio Z-Score]],Table2[Sharpe Ratio Z-Score])</f>
        <v>151</v>
      </c>
      <c r="AV208">
        <f>(Table2[[#This Row],[Rank 1Y]]+Table2[[#This Row],[Rank 6M]]+Table2[[#This Row],[Rank Sharpe]])/3</f>
        <v>240</v>
      </c>
    </row>
    <row r="209" spans="1:48" x14ac:dyDescent="0.3">
      <c r="A209" t="s">
        <v>1484</v>
      </c>
      <c r="B209" t="s">
        <v>1485</v>
      </c>
      <c r="C209" t="s">
        <v>3067</v>
      </c>
      <c r="D209" t="s">
        <v>51</v>
      </c>
      <c r="E209">
        <v>6599.9083809200001</v>
      </c>
      <c r="F209">
        <v>674.9</v>
      </c>
      <c r="G209">
        <v>76.214427433776393</v>
      </c>
      <c r="H209">
        <f>(Table2[[#This Row],[1Y Return vs Nifty]]-AVERAGE(Table2[1Y Return vs Nifty]))/_xlfn.STDEV.P(Table2[1Y Return vs Nifty])</f>
        <v>0.67566220401462884</v>
      </c>
      <c r="I209">
        <v>3.0285381606713999</v>
      </c>
      <c r="J209">
        <f>(Table2[[#This Row],[1M Return vs Nifty]]-AVERAGE(Table2[1M Return vs Nifty]))/_xlfn.STDEV.P(Table2[1M Return vs Nifty])</f>
        <v>0.34150670428865593</v>
      </c>
      <c r="K209">
        <v>70.366033808963394</v>
      </c>
      <c r="L209">
        <f>(Table2[[#This Row],[6M Return vs Nifty]]-AVERAGE(Table2[6M Return vs Nifty]))/_xlfn.STDEV.P(Table2[6M Return vs Nifty])</f>
        <v>2.1594104723546153</v>
      </c>
      <c r="M209">
        <v>-0.39913452742336702</v>
      </c>
      <c r="N209">
        <f>(Table2[[#This Row],[1W Return vs Nifty]]-AVERAGE(Table2[1W Return vs Nifty]))/_xlfn.STDEV.P(Table2[1W Return vs Nifty])</f>
        <v>-0.16883835626635649</v>
      </c>
      <c r="O209">
        <v>672.09</v>
      </c>
      <c r="P209">
        <v>626.80360791544297</v>
      </c>
      <c r="Q209">
        <v>496.96823637664198</v>
      </c>
      <c r="R209">
        <v>47.054557788655501</v>
      </c>
      <c r="S209" s="1">
        <f>(Table2[[#This Row],[Close Price]]-Table2[[#This Row],[20D EMA]])/Table2[[#This Row],[20D EMA]]</f>
        <v>4.1809876653423582E-3</v>
      </c>
      <c r="T209" s="1">
        <f>(Table2[[#This Row],[Close Price]]-Table2[[#This Row],[50D EMA]])/Table2[[#This Row],[50D EMA]]</f>
        <v>7.673279393606379E-2</v>
      </c>
      <c r="U209" s="1">
        <f>(Table2[[#This Row],[Close Price]]-Table2[[#This Row],[200D EMA]])/Table2[[#This Row],[200D EMA]]</f>
        <v>0.35803447906579522</v>
      </c>
      <c r="V209">
        <v>0.95345327492506404</v>
      </c>
      <c r="W209">
        <v>666.95</v>
      </c>
      <c r="X209">
        <v>687</v>
      </c>
      <c r="Y209">
        <v>666.05</v>
      </c>
      <c r="Z209">
        <v>707.55</v>
      </c>
      <c r="AA209">
        <v>656</v>
      </c>
      <c r="AB209">
        <v>739.4</v>
      </c>
      <c r="AC209" s="1">
        <f>(Table2[[#This Row],[Close Price]]/Table2[[#This Row],[Day Low]])-1</f>
        <v>1.1919934028038037E-2</v>
      </c>
      <c r="AD209" s="1">
        <f>(Table2[[#This Row],[Day High]]/Table2[[#This Row],[Close Price]])-1</f>
        <v>1.7928582012149974E-2</v>
      </c>
      <c r="AE209" s="1">
        <f>(Table2[[#This Row],[Close Price]]/Table2[[#This Row],[Current Week Low]])-1</f>
        <v>1.3287290743938085E-2</v>
      </c>
      <c r="AF209" s="1">
        <f>(Table2[[#This Row],[Current Week High]]/Table2[[#This Row],[Close Price]])-1</f>
        <v>4.8377537412950034E-2</v>
      </c>
      <c r="AG209" s="1">
        <f>(Table2[[#This Row],[Close Price]]/Table2[[#This Row],[Current Month Low]])-1</f>
        <v>2.8810975609756095E-2</v>
      </c>
      <c r="AH209" s="1">
        <f>(Table2[[#This Row],[Current Month High]]/Table2[[#This Row],[Close Price]])-1</f>
        <v>9.5569714031708441E-2</v>
      </c>
      <c r="AI209">
        <v>9.5569714031708397</v>
      </c>
      <c r="AJ209">
        <v>127.392183288409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0.19</v>
      </c>
      <c r="AM209" t="s">
        <v>3108</v>
      </c>
      <c r="AN209">
        <v>0.38</v>
      </c>
      <c r="AO209" t="s">
        <v>3108</v>
      </c>
      <c r="AP209">
        <v>-4.3008046040099999E-4</v>
      </c>
      <c r="AQ209">
        <f>(Table2[[#This Row],[Sharpe Ratio]]-AVERAGE(Table2[Sharpe Ratio]))/_xlfn.STDEV.P(Table2[Sharpe Ratio])</f>
        <v>-0.72951741277522753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2.2782236116163159</v>
      </c>
      <c r="AS209">
        <f>_xlfn.RANK.AVG(Table2[[#This Row],[1Y Return vs Nifty Z-Score]],Table2[1Y Return vs Nifty Z-Score])</f>
        <v>127</v>
      </c>
      <c r="AT209">
        <f>_xlfn.RANK.AVG(Table2[[#This Row],[6M Return vs Nifty Z-Score]],Table2[6M Return vs Nifty Z-Score])</f>
        <v>26</v>
      </c>
      <c r="AU209">
        <f>_xlfn.RANK.AVG(Table2[[#This Row],[Sharpe Ratio Z-Score]],Table2[Sharpe Ratio Z-Score])</f>
        <v>568</v>
      </c>
      <c r="AV209">
        <f>(Table2[[#This Row],[Rank 1Y]]+Table2[[#This Row],[Rank 6M]]+Table2[[#This Row],[Rank Sharpe]])/3</f>
        <v>240.33333333333334</v>
      </c>
    </row>
    <row r="210" spans="1:48" x14ac:dyDescent="0.3">
      <c r="A210" t="s">
        <v>626</v>
      </c>
      <c r="B210" t="s">
        <v>627</v>
      </c>
      <c r="C210" t="s">
        <v>3070</v>
      </c>
      <c r="D210" t="s">
        <v>628</v>
      </c>
      <c r="E210">
        <v>28880.172357300002</v>
      </c>
      <c r="F210">
        <v>298.64999999999998</v>
      </c>
      <c r="G210">
        <v>71.733493917409803</v>
      </c>
      <c r="H210">
        <f>(Table2[[#This Row],[1Y Return vs Nifty]]-AVERAGE(Table2[1Y Return vs Nifty]))/_xlfn.STDEV.P(Table2[1Y Return vs Nifty])</f>
        <v>0.60668961123615162</v>
      </c>
      <c r="I210">
        <v>-4.0189987938071203</v>
      </c>
      <c r="J210">
        <f>(Table2[[#This Row],[1M Return vs Nifty]]-AVERAGE(Table2[1M Return vs Nifty]))/_xlfn.STDEV.P(Table2[1M Return vs Nifty])</f>
        <v>-0.33043650805806712</v>
      </c>
      <c r="K210">
        <v>4.5608314034645296</v>
      </c>
      <c r="L210">
        <f>(Table2[[#This Row],[6M Return vs Nifty]]-AVERAGE(Table2[6M Return vs Nifty]))/_xlfn.STDEV.P(Table2[6M Return vs Nifty])</f>
        <v>-7.5523338381275049E-2</v>
      </c>
      <c r="M210">
        <v>8.7329538618957798</v>
      </c>
      <c r="N210">
        <f>(Table2[[#This Row],[1W Return vs Nifty]]-AVERAGE(Table2[1W Return vs Nifty]))/_xlfn.STDEV.P(Table2[1W Return vs Nifty])</f>
        <v>1.5002192035449131</v>
      </c>
      <c r="O210">
        <v>308.83999999999997</v>
      </c>
      <c r="P210">
        <v>320.17824470660901</v>
      </c>
      <c r="Q210">
        <v>284.18479302356701</v>
      </c>
      <c r="R210">
        <v>42.889132298945199</v>
      </c>
      <c r="S210" s="1">
        <f>(Table2[[#This Row],[Close Price]]-Table2[[#This Row],[20D EMA]])/Table2[[#This Row],[20D EMA]]</f>
        <v>-3.2994430773215899E-2</v>
      </c>
      <c r="T210" s="1">
        <f>(Table2[[#This Row],[Close Price]]-Table2[[#This Row],[50D EMA]])/Table2[[#This Row],[50D EMA]]</f>
        <v>-6.7238311979429283E-2</v>
      </c>
      <c r="U210" s="1">
        <f>(Table2[[#This Row],[Close Price]]-Table2[[#This Row],[200D EMA]])/Table2[[#This Row],[200D EMA]]</f>
        <v>5.0900707326846262E-2</v>
      </c>
      <c r="V210">
        <v>0.81321751443256896</v>
      </c>
      <c r="W210">
        <v>295.10000000000002</v>
      </c>
      <c r="X210">
        <v>317.3</v>
      </c>
      <c r="Y210">
        <v>295.10000000000002</v>
      </c>
      <c r="Z210">
        <v>319.5</v>
      </c>
      <c r="AA210">
        <v>282.10000000000002</v>
      </c>
      <c r="AB210">
        <v>329.7</v>
      </c>
      <c r="AC210" s="1">
        <f>(Table2[[#This Row],[Close Price]]/Table2[[#This Row],[Day Low]])-1</f>
        <v>1.2029820399864333E-2</v>
      </c>
      <c r="AD210" s="1">
        <f>(Table2[[#This Row],[Day High]]/Table2[[#This Row],[Close Price]])-1</f>
        <v>6.2447681232211671E-2</v>
      </c>
      <c r="AE210" s="1">
        <f>(Table2[[#This Row],[Close Price]]/Table2[[#This Row],[Current Week Low]])-1</f>
        <v>1.2029820399864333E-2</v>
      </c>
      <c r="AF210" s="1">
        <f>(Table2[[#This Row],[Current Week High]]/Table2[[#This Row],[Close Price]])-1</f>
        <v>6.9814163736815704E-2</v>
      </c>
      <c r="AG210" s="1">
        <f>(Table2[[#This Row],[Close Price]]/Table2[[#This Row],[Current Month Low]])-1</f>
        <v>5.8667139312300387E-2</v>
      </c>
      <c r="AH210" s="1">
        <f>(Table2[[#This Row],[Current Month High]]/Table2[[#This Row],[Close Price]])-1</f>
        <v>0.10396785534907083</v>
      </c>
      <c r="AI210">
        <v>39.226519337016597</v>
      </c>
      <c r="AJ210">
        <v>121.05847520355201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-0.1</v>
      </c>
      <c r="AM210" t="s">
        <v>3107</v>
      </c>
      <c r="AN210">
        <v>-5.43</v>
      </c>
      <c r="AO210" t="s">
        <v>3107</v>
      </c>
      <c r="AP210">
        <v>9.2660142335897006E-2</v>
      </c>
      <c r="AQ210">
        <f>(Table2[[#This Row],[Sharpe Ratio]]-AVERAGE(Table2[Sharpe Ratio]))/_xlfn.STDEV.P(Table2[Sharpe Ratio])</f>
        <v>0.3307749628327456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142</v>
      </c>
      <c r="AT210">
        <f>_xlfn.RANK.AVG(Table2[[#This Row],[6M Return vs Nifty Z-Score]],Table2[6M Return vs Nifty Z-Score])</f>
        <v>331</v>
      </c>
      <c r="AU210">
        <f>_xlfn.RANK.AVG(Table2[[#This Row],[Sharpe Ratio Z-Score]],Table2[Sharpe Ratio Z-Score])</f>
        <v>251</v>
      </c>
      <c r="AV210">
        <f>(Table2[[#This Row],[Rank 1Y]]+Table2[[#This Row],[Rank 6M]]+Table2[[#This Row],[Rank Sharpe]])/3</f>
        <v>241.33333333333334</v>
      </c>
    </row>
    <row r="211" spans="1:48" x14ac:dyDescent="0.3">
      <c r="A211" t="s">
        <v>284</v>
      </c>
      <c r="B211" t="s">
        <v>285</v>
      </c>
      <c r="C211" t="s">
        <v>3069</v>
      </c>
      <c r="D211" t="s">
        <v>101</v>
      </c>
      <c r="E211">
        <v>94101.886053239999</v>
      </c>
      <c r="F211">
        <v>93.68</v>
      </c>
      <c r="G211">
        <v>61.8265238105203</v>
      </c>
      <c r="H211">
        <f>(Table2[[#This Row],[1Y Return vs Nifty]]-AVERAGE(Table2[1Y Return vs Nifty]))/_xlfn.STDEV.P(Table2[1Y Return vs Nifty])</f>
        <v>0.45419696381006236</v>
      </c>
      <c r="I211">
        <v>-14.974062925987599</v>
      </c>
      <c r="J211">
        <f>(Table2[[#This Row],[1M Return vs Nifty]]-AVERAGE(Table2[1M Return vs Nifty]))/_xlfn.STDEV.P(Table2[1M Return vs Nifty])</f>
        <v>-1.3749405712490923</v>
      </c>
      <c r="K211">
        <v>-4.7547156769195196</v>
      </c>
      <c r="L211">
        <f>(Table2[[#This Row],[6M Return vs Nifty]]-AVERAGE(Table2[6M Return vs Nifty]))/_xlfn.STDEV.P(Table2[6M Return vs Nifty])</f>
        <v>-0.39190609193865295</v>
      </c>
      <c r="M211">
        <v>-4.9927769407563503</v>
      </c>
      <c r="N211">
        <f>(Table2[[#This Row],[1W Return vs Nifty]]-AVERAGE(Table2[1W Return vs Nifty]))/_xlfn.STDEV.P(Table2[1W Return vs Nifty])</f>
        <v>-1.0084112195788113</v>
      </c>
      <c r="O211">
        <v>100.66</v>
      </c>
      <c r="P211">
        <v>101.45905978637499</v>
      </c>
      <c r="Q211">
        <v>87.258702185217601</v>
      </c>
      <c r="R211">
        <v>21.9947443726854</v>
      </c>
      <c r="S211" s="1">
        <f>(Table2[[#This Row],[Close Price]]-Table2[[#This Row],[20D EMA]])/Table2[[#This Row],[20D EMA]]</f>
        <v>-6.9342340552354359E-2</v>
      </c>
      <c r="T211" s="1">
        <f>(Table2[[#This Row],[Close Price]]-Table2[[#This Row],[50D EMA]])/Table2[[#This Row],[50D EMA]]</f>
        <v>-7.667190887392436E-2</v>
      </c>
      <c r="U211" s="1">
        <f>(Table2[[#This Row],[Close Price]]-Table2[[#This Row],[200D EMA]])/Table2[[#This Row],[200D EMA]]</f>
        <v>7.3589196882075922E-2</v>
      </c>
      <c r="V211">
        <v>0.39373554660160698</v>
      </c>
      <c r="W211">
        <v>93.05</v>
      </c>
      <c r="X211">
        <v>96.05</v>
      </c>
      <c r="Y211">
        <v>93.05</v>
      </c>
      <c r="Z211">
        <v>97.79</v>
      </c>
      <c r="AA211">
        <v>93.05</v>
      </c>
      <c r="AB211">
        <v>106.3</v>
      </c>
      <c r="AC211" s="1">
        <f>(Table2[[#This Row],[Close Price]]/Table2[[#This Row],[Day Low]])-1</f>
        <v>6.7705534658786259E-3</v>
      </c>
      <c r="AD211" s="1">
        <f>(Table2[[#This Row],[Day High]]/Table2[[#This Row],[Close Price]])-1</f>
        <v>2.5298889837745309E-2</v>
      </c>
      <c r="AE211" s="1">
        <f>(Table2[[#This Row],[Close Price]]/Table2[[#This Row],[Current Week Low]])-1</f>
        <v>6.7705534658786259E-3</v>
      </c>
      <c r="AF211" s="1">
        <f>(Table2[[#This Row],[Current Week High]]/Table2[[#This Row],[Close Price]])-1</f>
        <v>4.3872758326216843E-2</v>
      </c>
      <c r="AG211" s="1">
        <f>(Table2[[#This Row],[Close Price]]/Table2[[#This Row],[Current Month Low]])-1</f>
        <v>6.7705534658786259E-3</v>
      </c>
      <c r="AH211" s="1">
        <f>(Table2[[#This Row],[Current Month High]]/Table2[[#This Row],[Close Price]])-1</f>
        <v>0.13471391972672908</v>
      </c>
      <c r="AI211">
        <v>26.387702818104099</v>
      </c>
      <c r="AJ211">
        <v>93.553719008264395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-0.11</v>
      </c>
      <c r="AM211" t="s">
        <v>3107</v>
      </c>
      <c r="AN211">
        <v>-11.09</v>
      </c>
      <c r="AO211" t="s">
        <v>3107</v>
      </c>
      <c r="AP211">
        <v>0.15121225254746701</v>
      </c>
      <c r="AQ211">
        <f>(Table2[[#This Row],[Sharpe Ratio]]-AVERAGE(Table2[Sharpe Ratio]))/_xlfn.STDEV.P(Table2[Sharpe Ratio])</f>
        <v>0.99768018841089623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174</v>
      </c>
      <c r="AT211">
        <f>_xlfn.RANK.AVG(Table2[[#This Row],[6M Return vs Nifty Z-Score]],Table2[6M Return vs Nifty Z-Score])</f>
        <v>437</v>
      </c>
      <c r="AU211">
        <f>_xlfn.RANK.AVG(Table2[[#This Row],[Sharpe Ratio Z-Score]],Table2[Sharpe Ratio Z-Score])</f>
        <v>115</v>
      </c>
      <c r="AV211">
        <f>(Table2[[#This Row],[Rank 1Y]]+Table2[[#This Row],[Rank 6M]]+Table2[[#This Row],[Rank Sharpe]])/3</f>
        <v>242</v>
      </c>
    </row>
    <row r="212" spans="1:48" x14ac:dyDescent="0.3">
      <c r="A212" t="s">
        <v>1802</v>
      </c>
      <c r="B212" t="s">
        <v>1803</v>
      </c>
      <c r="C212" t="s">
        <v>3061</v>
      </c>
      <c r="D212" t="s">
        <v>300</v>
      </c>
      <c r="E212">
        <v>4037.2989416</v>
      </c>
      <c r="F212">
        <v>2375.6</v>
      </c>
      <c r="G212">
        <v>85.822421837738801</v>
      </c>
      <c r="H212">
        <f>(Table2[[#This Row],[1Y Return vs Nifty]]-AVERAGE(Table2[1Y Return vs Nifty]))/_xlfn.STDEV.P(Table2[1Y Return vs Nifty])</f>
        <v>0.82355287970127333</v>
      </c>
      <c r="I212">
        <v>2.3863857083706801</v>
      </c>
      <c r="J212">
        <f>(Table2[[#This Row],[1M Return vs Nifty]]-AVERAGE(Table2[1M Return vs Nifty]))/_xlfn.STDEV.P(Table2[1M Return vs Nifty])</f>
        <v>0.28028106128708624</v>
      </c>
      <c r="K212">
        <v>37.492079337316703</v>
      </c>
      <c r="L212">
        <f>(Table2[[#This Row],[6M Return vs Nifty]]-AVERAGE(Table2[6M Return vs Nifty]))/_xlfn.STDEV.P(Table2[6M Return vs Nifty])</f>
        <v>1.0429164923112373</v>
      </c>
      <c r="M212">
        <v>-1.82470872821839</v>
      </c>
      <c r="N212">
        <f>(Table2[[#This Row],[1W Return vs Nifty]]-AVERAGE(Table2[1W Return vs Nifty]))/_xlfn.STDEV.P(Table2[1W Return vs Nifty])</f>
        <v>-0.42938833075978533</v>
      </c>
      <c r="O212">
        <v>2437.29</v>
      </c>
      <c r="P212">
        <v>2284.6271480380601</v>
      </c>
      <c r="Q212">
        <v>1798.16434196261</v>
      </c>
      <c r="R212">
        <v>38.738343909350299</v>
      </c>
      <c r="S212" s="1">
        <f>(Table2[[#This Row],[Close Price]]-Table2[[#This Row],[20D EMA]])/Table2[[#This Row],[20D EMA]]</f>
        <v>-2.5310898579980246E-2</v>
      </c>
      <c r="T212" s="1">
        <f>(Table2[[#This Row],[Close Price]]-Table2[[#This Row],[50D EMA]])/Table2[[#This Row],[50D EMA]]</f>
        <v>3.9819561822183276E-2</v>
      </c>
      <c r="U212" s="1">
        <f>(Table2[[#This Row],[Close Price]]-Table2[[#This Row],[200D EMA]])/Table2[[#This Row],[200D EMA]]</f>
        <v>0.32112507436731091</v>
      </c>
      <c r="V212">
        <v>0.56790268371205599</v>
      </c>
      <c r="W212">
        <v>2343.8000000000002</v>
      </c>
      <c r="X212">
        <v>2424.3000000000002</v>
      </c>
      <c r="Y212">
        <v>2343.8000000000002</v>
      </c>
      <c r="Z212">
        <v>2589.4</v>
      </c>
      <c r="AA212">
        <v>2343.8000000000002</v>
      </c>
      <c r="AB212">
        <v>2750</v>
      </c>
      <c r="AC212" s="1">
        <f>(Table2[[#This Row],[Close Price]]/Table2[[#This Row],[Day Low]])-1</f>
        <v>1.3567710555508095E-2</v>
      </c>
      <c r="AD212" s="1">
        <f>(Table2[[#This Row],[Day High]]/Table2[[#This Row],[Close Price]])-1</f>
        <v>2.0500084189257528E-2</v>
      </c>
      <c r="AE212" s="1">
        <f>(Table2[[#This Row],[Close Price]]/Table2[[#This Row],[Current Week Low]])-1</f>
        <v>1.3567710555508095E-2</v>
      </c>
      <c r="AF212" s="1">
        <f>(Table2[[#This Row],[Current Week High]]/Table2[[#This Row],[Close Price]])-1</f>
        <v>8.9998316214850993E-2</v>
      </c>
      <c r="AG212" s="1">
        <f>(Table2[[#This Row],[Close Price]]/Table2[[#This Row],[Current Month Low]])-1</f>
        <v>1.3567710555508095E-2</v>
      </c>
      <c r="AH212" s="1">
        <f>(Table2[[#This Row],[Current Month High]]/Table2[[#This Row],[Close Price]])-1</f>
        <v>0.15760228994780268</v>
      </c>
      <c r="AI212">
        <v>17.187236908570402</v>
      </c>
      <c r="AJ212">
        <v>114.51081312926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0.21</v>
      </c>
      <c r="AM212" t="s">
        <v>3108</v>
      </c>
      <c r="AN212">
        <v>-9.99</v>
      </c>
      <c r="AO212" t="s">
        <v>3107</v>
      </c>
      <c r="AP212">
        <v>3.4219839685849999E-3</v>
      </c>
      <c r="AQ212">
        <f>(Table2[[#This Row],[Sharpe Ratio]]-AVERAGE(Table2[Sharpe Ratio]))/_xlfn.STDEV.P(Table2[Sharpe Ratio])</f>
        <v>-0.6856426166718611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1.0317194858679506</v>
      </c>
      <c r="AS212">
        <f>_xlfn.RANK.AVG(Table2[[#This Row],[1Y Return vs Nifty Z-Score]],Table2[1Y Return vs Nifty Z-Score])</f>
        <v>115</v>
      </c>
      <c r="AT212">
        <f>_xlfn.RANK.AVG(Table2[[#This Row],[6M Return vs Nifty Z-Score]],Table2[6M Return vs Nifty Z-Score])</f>
        <v>97</v>
      </c>
      <c r="AU212">
        <f>_xlfn.RANK.AVG(Table2[[#This Row],[Sharpe Ratio Z-Score]],Table2[Sharpe Ratio Z-Score])</f>
        <v>516</v>
      </c>
      <c r="AV212">
        <f>(Table2[[#This Row],[Rank 1Y]]+Table2[[#This Row],[Rank 6M]]+Table2[[#This Row],[Rank Sharpe]])/3</f>
        <v>242.66666666666666</v>
      </c>
    </row>
    <row r="213" spans="1:48" x14ac:dyDescent="0.3">
      <c r="A213" t="s">
        <v>997</v>
      </c>
      <c r="B213" t="s">
        <v>998</v>
      </c>
      <c r="C213" t="s">
        <v>3074</v>
      </c>
      <c r="D213" t="s">
        <v>153</v>
      </c>
      <c r="E213">
        <v>13379.845826250001</v>
      </c>
      <c r="F213">
        <v>596.25</v>
      </c>
      <c r="G213">
        <v>19.331197499321501</v>
      </c>
      <c r="H213">
        <f>(Table2[[#This Row],[1Y Return vs Nifty]]-AVERAGE(Table2[1Y Return vs Nifty]))/_xlfn.STDEV.P(Table2[1Y Return vs Nifty])</f>
        <v>-0.19991067379386804</v>
      </c>
      <c r="I213">
        <v>-6.8492083717675296</v>
      </c>
      <c r="J213">
        <f>(Table2[[#This Row],[1M Return vs Nifty]]-AVERAGE(Table2[1M Return vs Nifty]))/_xlfn.STDEV.P(Table2[1M Return vs Nifty])</f>
        <v>-0.6002811541681774</v>
      </c>
      <c r="K213">
        <v>4.2920859002799698</v>
      </c>
      <c r="L213">
        <f>(Table2[[#This Row],[6M Return vs Nifty]]-AVERAGE(Table2[6M Return vs Nifty]))/_xlfn.STDEV.P(Table2[6M Return vs Nifty])</f>
        <v>-8.4650708096655064E-2</v>
      </c>
      <c r="M213">
        <v>3.3371080734010299</v>
      </c>
      <c r="N213">
        <f>(Table2[[#This Row],[1W Return vs Nifty]]-AVERAGE(Table2[1W Return vs Nifty]))/_xlfn.STDEV.P(Table2[1W Return vs Nifty])</f>
        <v>0.51402887982922096</v>
      </c>
      <c r="O213">
        <v>608.45000000000005</v>
      </c>
      <c r="P213">
        <v>609.57349780322295</v>
      </c>
      <c r="Q213">
        <v>527.91416191195106</v>
      </c>
      <c r="R213">
        <v>45.4522775259017</v>
      </c>
      <c r="S213" s="1">
        <f>(Table2[[#This Row],[Close Price]]-Table2[[#This Row],[20D EMA]])/Table2[[#This Row],[20D EMA]]</f>
        <v>-2.0050949133043051E-2</v>
      </c>
      <c r="T213" s="1">
        <f>(Table2[[#This Row],[Close Price]]-Table2[[#This Row],[50D EMA]])/Table2[[#This Row],[50D EMA]]</f>
        <v>-2.1857081797745613E-2</v>
      </c>
      <c r="U213" s="1">
        <f>(Table2[[#This Row],[Close Price]]-Table2[[#This Row],[200D EMA]])/Table2[[#This Row],[200D EMA]]</f>
        <v>0.12944497991975906</v>
      </c>
      <c r="V213">
        <v>0.483001542966282</v>
      </c>
      <c r="W213">
        <v>583</v>
      </c>
      <c r="X213">
        <v>601.45000000000005</v>
      </c>
      <c r="Y213">
        <v>565.70000000000005</v>
      </c>
      <c r="Z213">
        <v>613.65</v>
      </c>
      <c r="AA213">
        <v>562</v>
      </c>
      <c r="AB213">
        <v>642</v>
      </c>
      <c r="AC213" s="1">
        <f>(Table2[[#This Row],[Close Price]]/Table2[[#This Row],[Day Low]])-1</f>
        <v>2.2727272727272707E-2</v>
      </c>
      <c r="AD213" s="1">
        <f>(Table2[[#This Row],[Day High]]/Table2[[#This Row],[Close Price]])-1</f>
        <v>8.721174004193033E-3</v>
      </c>
      <c r="AE213" s="1">
        <f>(Table2[[#This Row],[Close Price]]/Table2[[#This Row],[Current Week Low]])-1</f>
        <v>5.4003888987095516E-2</v>
      </c>
      <c r="AF213" s="1">
        <f>(Table2[[#This Row],[Current Week High]]/Table2[[#This Row],[Close Price]])-1</f>
        <v>2.9182389937106867E-2</v>
      </c>
      <c r="AG213" s="1">
        <f>(Table2[[#This Row],[Close Price]]/Table2[[#This Row],[Current Month Low]])-1</f>
        <v>6.0943060498220625E-2</v>
      </c>
      <c r="AH213" s="1">
        <f>(Table2[[#This Row],[Current Month High]]/Table2[[#This Row],[Close Price]])-1</f>
        <v>7.6729559748427656E-2</v>
      </c>
      <c r="AI213">
        <v>20.209643605869999</v>
      </c>
      <c r="AJ213">
        <v>72.289243661056105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0</v>
      </c>
      <c r="AM213" t="s">
        <v>3109</v>
      </c>
      <c r="AN213">
        <v>-6.84</v>
      </c>
      <c r="AO213" t="s">
        <v>3107</v>
      </c>
      <c r="AP213">
        <v>0.196048442393153</v>
      </c>
      <c r="AQ213">
        <f>(Table2[[#This Row],[Sharpe Ratio]]-AVERAGE(Table2[Sharpe Ratio]))/_xlfn.STDEV.P(Table2[Sharpe Ratio])</f>
        <v>1.508361856331268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3">
        <f>_xlfn.RANK.AVG(Table2[[#This Row],[1Y Return vs Nifty Z-Score]],Table2[1Y Return vs Nifty Z-Score])</f>
        <v>347</v>
      </c>
      <c r="AT213">
        <f>_xlfn.RANK.AVG(Table2[[#This Row],[6M Return vs Nifty Z-Score]],Table2[6M Return vs Nifty Z-Score])</f>
        <v>336</v>
      </c>
      <c r="AU213">
        <f>_xlfn.RANK.AVG(Table2[[#This Row],[Sharpe Ratio Z-Score]],Table2[Sharpe Ratio Z-Score])</f>
        <v>46</v>
      </c>
      <c r="AV213">
        <f>(Table2[[#This Row],[Rank 1Y]]+Table2[[#This Row],[Rank 6M]]+Table2[[#This Row],[Rank Sharpe]])/3</f>
        <v>243</v>
      </c>
    </row>
    <row r="214" spans="1:48" x14ac:dyDescent="0.3">
      <c r="A214" t="s">
        <v>1022</v>
      </c>
      <c r="B214" t="s">
        <v>1023</v>
      </c>
      <c r="C214" t="s">
        <v>3074</v>
      </c>
      <c r="D214" t="s">
        <v>46</v>
      </c>
      <c r="E214">
        <v>12879.78307616</v>
      </c>
      <c r="F214">
        <v>700.7</v>
      </c>
      <c r="G214">
        <v>23.924123097801299</v>
      </c>
      <c r="H214">
        <f>(Table2[[#This Row],[1Y Return vs Nifty]]-AVERAGE(Table2[1Y Return vs Nifty]))/_xlfn.STDEV.P(Table2[1Y Return vs Nifty])</f>
        <v>-0.12921424729953793</v>
      </c>
      <c r="I214">
        <v>1.7965389859985399</v>
      </c>
      <c r="J214">
        <f>(Table2[[#This Row],[1M Return vs Nifty]]-AVERAGE(Table2[1M Return vs Nifty]))/_xlfn.STDEV.P(Table2[1M Return vs Nifty])</f>
        <v>0.22404247694435983</v>
      </c>
      <c r="K214">
        <v>30.2395702914996</v>
      </c>
      <c r="L214">
        <f>(Table2[[#This Row],[6M Return vs Nifty]]-AVERAGE(Table2[6M Return vs Nifty]))/_xlfn.STDEV.P(Table2[6M Return vs Nifty])</f>
        <v>0.79660043998328223</v>
      </c>
      <c r="M214">
        <v>10.2161144836574</v>
      </c>
      <c r="N214">
        <f>(Table2[[#This Row],[1W Return vs Nifty]]-AVERAGE(Table2[1W Return vs Nifty]))/_xlfn.STDEV.P(Table2[1W Return vs Nifty])</f>
        <v>1.7712941584326611</v>
      </c>
      <c r="O214">
        <v>694.81</v>
      </c>
      <c r="P214">
        <v>671.40959607451202</v>
      </c>
      <c r="Q214">
        <v>579.65085060136096</v>
      </c>
      <c r="R214">
        <v>52.441191693923898</v>
      </c>
      <c r="S214" s="1">
        <f>(Table2[[#This Row],[Close Price]]-Table2[[#This Row],[20D EMA]])/Table2[[#This Row],[20D EMA]]</f>
        <v>8.4771376347492124E-3</v>
      </c>
      <c r="T214" s="1">
        <f>(Table2[[#This Row],[Close Price]]-Table2[[#This Row],[50D EMA]])/Table2[[#This Row],[50D EMA]]</f>
        <v>4.362523874656897E-2</v>
      </c>
      <c r="U214" s="1">
        <f>(Table2[[#This Row],[Close Price]]-Table2[[#This Row],[200D EMA]])/Table2[[#This Row],[200D EMA]]</f>
        <v>0.20883114252839652</v>
      </c>
      <c r="V214">
        <v>0.70190366312617203</v>
      </c>
      <c r="W214">
        <v>697.45</v>
      </c>
      <c r="X214">
        <v>739.9</v>
      </c>
      <c r="Y214">
        <v>662.6</v>
      </c>
      <c r="Z214">
        <v>742.2</v>
      </c>
      <c r="AA214">
        <v>650</v>
      </c>
      <c r="AB214">
        <v>742.2</v>
      </c>
      <c r="AC214" s="1">
        <f>(Table2[[#This Row],[Close Price]]/Table2[[#This Row],[Day Low]])-1</f>
        <v>4.6598322460391639E-3</v>
      </c>
      <c r="AD214" s="1">
        <f>(Table2[[#This Row],[Day High]]/Table2[[#This Row],[Close Price]])-1</f>
        <v>5.5944055944055826E-2</v>
      </c>
      <c r="AE214" s="1">
        <f>(Table2[[#This Row],[Close Price]]/Table2[[#This Row],[Current Week Low]])-1</f>
        <v>5.7500754603078796E-2</v>
      </c>
      <c r="AF214" s="1">
        <f>(Table2[[#This Row],[Current Week High]]/Table2[[#This Row],[Close Price]])-1</f>
        <v>5.9226487797916283E-2</v>
      </c>
      <c r="AG214" s="1">
        <f>(Table2[[#This Row],[Close Price]]/Table2[[#This Row],[Current Month Low]])-1</f>
        <v>7.8000000000000069E-2</v>
      </c>
      <c r="AH214" s="1">
        <f>(Table2[[#This Row],[Current Month High]]/Table2[[#This Row],[Close Price]])-1</f>
        <v>5.9226487797916283E-2</v>
      </c>
      <c r="AI214">
        <v>8.1704010275438907</v>
      </c>
      <c r="AJ214">
        <v>56.40625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0.33</v>
      </c>
      <c r="AM214" t="s">
        <v>3108</v>
      </c>
      <c r="AN214">
        <v>-0.43</v>
      </c>
      <c r="AO214" t="s">
        <v>3107</v>
      </c>
      <c r="AP214">
        <v>8.7448667270418001E-2</v>
      </c>
      <c r="AQ214">
        <f>(Table2[[#This Row],[Sharpe Ratio]]-AVERAGE(Table2[Sharpe Ratio]))/_xlfn.STDEV.P(Table2[Sharpe Ratio])</f>
        <v>0.27141655642211882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2.9341393844828838</v>
      </c>
      <c r="AS214">
        <f>_xlfn.RANK.AVG(Table2[[#This Row],[1Y Return vs Nifty Z-Score]],Table2[1Y Return vs Nifty Z-Score])</f>
        <v>324</v>
      </c>
      <c r="AT214">
        <f>_xlfn.RANK.AVG(Table2[[#This Row],[6M Return vs Nifty Z-Score]],Table2[6M Return vs Nifty Z-Score])</f>
        <v>134</v>
      </c>
      <c r="AU214">
        <f>_xlfn.RANK.AVG(Table2[[#This Row],[Sharpe Ratio Z-Score]],Table2[Sharpe Ratio Z-Score])</f>
        <v>271</v>
      </c>
      <c r="AV214">
        <f>(Table2[[#This Row],[Rank 1Y]]+Table2[[#This Row],[Rank 6M]]+Table2[[#This Row],[Rank Sharpe]])/3</f>
        <v>243</v>
      </c>
    </row>
    <row r="215" spans="1:48" x14ac:dyDescent="0.3">
      <c r="A215" t="s">
        <v>497</v>
      </c>
      <c r="B215" t="s">
        <v>498</v>
      </c>
      <c r="C215" t="s">
        <v>3063</v>
      </c>
      <c r="D215" t="s">
        <v>251</v>
      </c>
      <c r="E215">
        <v>40434.671585700002</v>
      </c>
      <c r="F215">
        <v>639</v>
      </c>
      <c r="G215">
        <v>78.85171739031</v>
      </c>
      <c r="H215">
        <f>(Table2[[#This Row],[1Y Return vs Nifty]]-AVERAGE(Table2[1Y Return vs Nifty]))/_xlfn.STDEV.P(Table2[1Y Return vs Nifty])</f>
        <v>0.71625658586527863</v>
      </c>
      <c r="I215">
        <v>-2.1510993382230001</v>
      </c>
      <c r="J215">
        <f>(Table2[[#This Row],[1M Return vs Nifty]]-AVERAGE(Table2[1M Return vs Nifty]))/_xlfn.STDEV.P(Table2[1M Return vs Nifty])</f>
        <v>-0.15234274726859123</v>
      </c>
      <c r="K215">
        <v>20.073369956384902</v>
      </c>
      <c r="L215">
        <f>(Table2[[#This Row],[6M Return vs Nifty]]-AVERAGE(Table2[6M Return vs Nifty]))/_xlfn.STDEV.P(Table2[6M Return vs Nifty])</f>
        <v>0.4513270569511259</v>
      </c>
      <c r="M215">
        <v>6.2365115168162504</v>
      </c>
      <c r="N215">
        <f>(Table2[[#This Row],[1W Return vs Nifty]]-AVERAGE(Table2[1W Return vs Nifty]))/_xlfn.STDEV.P(Table2[1W Return vs Nifty])</f>
        <v>1.0439483275904793</v>
      </c>
      <c r="O215">
        <v>641.29</v>
      </c>
      <c r="P215">
        <v>632.81856168335605</v>
      </c>
      <c r="Q215">
        <v>536.19891992367195</v>
      </c>
      <c r="R215">
        <v>49.070907391200599</v>
      </c>
      <c r="S215" s="1">
        <f>(Table2[[#This Row],[Close Price]]-Table2[[#This Row],[20D EMA]])/Table2[[#This Row],[20D EMA]]</f>
        <v>-3.5709273495609845E-3</v>
      </c>
      <c r="T215" s="1">
        <f>(Table2[[#This Row],[Close Price]]-Table2[[#This Row],[50D EMA]])/Table2[[#This Row],[50D EMA]]</f>
        <v>9.7681052531088039E-3</v>
      </c>
      <c r="U215" s="1">
        <f>(Table2[[#This Row],[Close Price]]-Table2[[#This Row],[200D EMA]])/Table2[[#This Row],[200D EMA]]</f>
        <v>0.19172190815110521</v>
      </c>
      <c r="V215">
        <v>0.936263392595029</v>
      </c>
      <c r="W215">
        <v>635</v>
      </c>
      <c r="X215">
        <v>664.35</v>
      </c>
      <c r="Y215">
        <v>635</v>
      </c>
      <c r="Z215">
        <v>668.9</v>
      </c>
      <c r="AA215">
        <v>597</v>
      </c>
      <c r="AB215">
        <v>673.35</v>
      </c>
      <c r="AC215" s="1">
        <f>(Table2[[#This Row],[Close Price]]/Table2[[#This Row],[Day Low]])-1</f>
        <v>6.2992125984251413E-3</v>
      </c>
      <c r="AD215" s="1">
        <f>(Table2[[#This Row],[Day High]]/Table2[[#This Row],[Close Price]])-1</f>
        <v>3.9671361502347402E-2</v>
      </c>
      <c r="AE215" s="1">
        <f>(Table2[[#This Row],[Close Price]]/Table2[[#This Row],[Current Week Low]])-1</f>
        <v>6.2992125984251413E-3</v>
      </c>
      <c r="AF215" s="1">
        <f>(Table2[[#This Row],[Current Week High]]/Table2[[#This Row],[Close Price]])-1</f>
        <v>4.6791862284820018E-2</v>
      </c>
      <c r="AG215" s="1">
        <f>(Table2[[#This Row],[Close Price]]/Table2[[#This Row],[Current Month Low]])-1</f>
        <v>7.0351758793969932E-2</v>
      </c>
      <c r="AH215" s="1">
        <f>(Table2[[#This Row],[Current Month High]]/Table2[[#This Row],[Close Price]])-1</f>
        <v>5.3755868544600904E-2</v>
      </c>
      <c r="AI215">
        <v>7.3395931142409898</v>
      </c>
      <c r="AJ215">
        <v>107.131280388978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0.02</v>
      </c>
      <c r="AM215" t="s">
        <v>3108</v>
      </c>
      <c r="AN215">
        <v>-1.82</v>
      </c>
      <c r="AO215" t="s">
        <v>3107</v>
      </c>
      <c r="AP215">
        <v>4.2531700434586997E-2</v>
      </c>
      <c r="AQ215">
        <f>(Table2[[#This Row],[Sharpe Ratio]]-AVERAGE(Table2[Sharpe Ratio]))/_xlfn.STDEV.P(Table2[Sharpe Ratio])</f>
        <v>-0.24018515684998382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1.8190040662883087</v>
      </c>
      <c r="AS215">
        <f>_xlfn.RANK.AVG(Table2[[#This Row],[1Y Return vs Nifty Z-Score]],Table2[1Y Return vs Nifty Z-Score])</f>
        <v>122</v>
      </c>
      <c r="AT215">
        <f>_xlfn.RANK.AVG(Table2[[#This Row],[6M Return vs Nifty Z-Score]],Table2[6M Return vs Nifty Z-Score])</f>
        <v>201</v>
      </c>
      <c r="AU215">
        <f>_xlfn.RANK.AVG(Table2[[#This Row],[Sharpe Ratio Z-Score]],Table2[Sharpe Ratio Z-Score])</f>
        <v>407</v>
      </c>
      <c r="AV215">
        <f>(Table2[[#This Row],[Rank 1Y]]+Table2[[#This Row],[Rank 6M]]+Table2[[#This Row],[Rank Sharpe]])/3</f>
        <v>243.33333333333334</v>
      </c>
    </row>
    <row r="216" spans="1:48" x14ac:dyDescent="0.3">
      <c r="A216" t="s">
        <v>546</v>
      </c>
      <c r="B216" t="s">
        <v>547</v>
      </c>
      <c r="C216" t="s">
        <v>3061</v>
      </c>
      <c r="D216" t="s">
        <v>18</v>
      </c>
      <c r="E216">
        <v>35726.726069144999</v>
      </c>
      <c r="F216">
        <v>203.85</v>
      </c>
      <c r="G216">
        <v>114.189979619855</v>
      </c>
      <c r="H216">
        <f>(Table2[[#This Row],[1Y Return vs Nifty]]-AVERAGE(Table2[1Y Return vs Nifty]))/_xlfn.STDEV.P(Table2[1Y Return vs Nifty])</f>
        <v>1.2601993962986315</v>
      </c>
      <c r="I216">
        <v>-14.552912297467399</v>
      </c>
      <c r="J216">
        <f>(Table2[[#This Row],[1M Return vs Nifty]]-AVERAGE(Table2[1M Return vs Nifty]))/_xlfn.STDEV.P(Table2[1M Return vs Nifty])</f>
        <v>-1.3347862154737922</v>
      </c>
      <c r="K216">
        <v>-10.597084400002799</v>
      </c>
      <c r="L216">
        <f>(Table2[[#This Row],[6M Return vs Nifty]]-AVERAGE(Table2[6M Return vs Nifty]))/_xlfn.STDEV.P(Table2[6M Return vs Nifty])</f>
        <v>-0.5903297258869864</v>
      </c>
      <c r="M216">
        <v>0.213064215233812</v>
      </c>
      <c r="N216">
        <f>(Table2[[#This Row],[1W Return vs Nifty]]-AVERAGE(Table2[1W Return vs Nifty]))/_xlfn.STDEV.P(Table2[1W Return vs Nifty])</f>
        <v>-5.6947746366653146E-2</v>
      </c>
      <c r="O216">
        <v>211.44</v>
      </c>
      <c r="P216">
        <v>215.193363598475</v>
      </c>
      <c r="Q216">
        <v>189.281742096812</v>
      </c>
      <c r="R216">
        <v>38.312532348129999</v>
      </c>
      <c r="S216" s="1">
        <f>(Table2[[#This Row],[Close Price]]-Table2[[#This Row],[20D EMA]])/Table2[[#This Row],[20D EMA]]</f>
        <v>-3.5896708286038609E-2</v>
      </c>
      <c r="T216" s="1">
        <f>(Table2[[#This Row],[Close Price]]-Table2[[#This Row],[50D EMA]])/Table2[[#This Row],[50D EMA]]</f>
        <v>-5.2712422952040303E-2</v>
      </c>
      <c r="U216" s="1">
        <f>(Table2[[#This Row],[Close Price]]-Table2[[#This Row],[200D EMA]])/Table2[[#This Row],[200D EMA]]</f>
        <v>7.6965996518231355E-2</v>
      </c>
      <c r="V216">
        <v>0.55211406757423198</v>
      </c>
      <c r="W216">
        <v>200.74</v>
      </c>
      <c r="X216">
        <v>208</v>
      </c>
      <c r="Y216">
        <v>198.5</v>
      </c>
      <c r="Z216">
        <v>210.95</v>
      </c>
      <c r="AA216">
        <v>197.88</v>
      </c>
      <c r="AB216">
        <v>223.38</v>
      </c>
      <c r="AC216" s="1">
        <f>(Table2[[#This Row],[Close Price]]/Table2[[#This Row],[Day Low]])-1</f>
        <v>1.5492677094749441E-2</v>
      </c>
      <c r="AD216" s="1">
        <f>(Table2[[#This Row],[Day High]]/Table2[[#This Row],[Close Price]])-1</f>
        <v>2.0358106450821811E-2</v>
      </c>
      <c r="AE216" s="1">
        <f>(Table2[[#This Row],[Close Price]]/Table2[[#This Row],[Current Week Low]])-1</f>
        <v>2.6952141057934531E-2</v>
      </c>
      <c r="AF216" s="1">
        <f>(Table2[[#This Row],[Current Week High]]/Table2[[#This Row],[Close Price]])-1</f>
        <v>3.4829531518273171E-2</v>
      </c>
      <c r="AG216" s="1">
        <f>(Table2[[#This Row],[Close Price]]/Table2[[#This Row],[Current Month Low]])-1</f>
        <v>3.0169799878714265E-2</v>
      </c>
      <c r="AH216" s="1">
        <f>(Table2[[#This Row],[Current Month High]]/Table2[[#This Row],[Close Price]])-1</f>
        <v>9.5805739514348787E-2</v>
      </c>
      <c r="AI216">
        <v>41.8935491783174</v>
      </c>
      <c r="AJ216">
        <v>145.45454545454501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-0.09</v>
      </c>
      <c r="AM216" t="s">
        <v>3107</v>
      </c>
      <c r="AN216">
        <v>-7.41</v>
      </c>
      <c r="AO216" t="s">
        <v>3107</v>
      </c>
      <c r="AP216">
        <v>0.132307090372806</v>
      </c>
      <c r="AQ216">
        <f>(Table2[[#This Row],[Sharpe Ratio]]-AVERAGE(Table2[Sharpe Ratio]))/_xlfn.STDEV.P(Table2[Sharpe Ratio])</f>
        <v>0.78235145987956367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78</v>
      </c>
      <c r="AT216">
        <f>_xlfn.RANK.AVG(Table2[[#This Row],[6M Return vs Nifty Z-Score]],Table2[6M Return vs Nifty Z-Score])</f>
        <v>510</v>
      </c>
      <c r="AU216">
        <f>_xlfn.RANK.AVG(Table2[[#This Row],[Sharpe Ratio Z-Score]],Table2[Sharpe Ratio Z-Score])</f>
        <v>153</v>
      </c>
      <c r="AV216">
        <f>(Table2[[#This Row],[Rank 1Y]]+Table2[[#This Row],[Rank 6M]]+Table2[[#This Row],[Rank Sharpe]])/3</f>
        <v>247</v>
      </c>
    </row>
    <row r="217" spans="1:48" x14ac:dyDescent="0.3">
      <c r="A217" t="s">
        <v>142</v>
      </c>
      <c r="B217" t="s">
        <v>143</v>
      </c>
      <c r="C217" t="s">
        <v>3065</v>
      </c>
      <c r="D217" t="s">
        <v>144</v>
      </c>
      <c r="E217">
        <v>189992.35231851999</v>
      </c>
      <c r="F217">
        <v>1462.1</v>
      </c>
      <c r="G217">
        <v>47.340659983726098</v>
      </c>
      <c r="H217">
        <f>(Table2[[#This Row],[1Y Return vs Nifty]]-AVERAGE(Table2[1Y Return vs Nifty]))/_xlfn.STDEV.P(Table2[1Y Return vs Nifty])</f>
        <v>0.23122387502830721</v>
      </c>
      <c r="I217">
        <v>-4.4764584881668199</v>
      </c>
      <c r="J217">
        <f>(Table2[[#This Row],[1M Return vs Nifty]]-AVERAGE(Table2[1M Return vs Nifty]))/_xlfn.STDEV.P(Table2[1M Return vs Nifty])</f>
        <v>-0.37405273008466755</v>
      </c>
      <c r="K217">
        <v>-8.35332292208472</v>
      </c>
      <c r="L217">
        <f>(Table2[[#This Row],[6M Return vs Nifty]]-AVERAGE(Table2[6M Return vs Nifty]))/_xlfn.STDEV.P(Table2[6M Return vs Nifty])</f>
        <v>-0.5141251370867731</v>
      </c>
      <c r="M217">
        <v>-1.0211754704543301</v>
      </c>
      <c r="N217">
        <f>(Table2[[#This Row],[1W Return vs Nifty]]-AVERAGE(Table2[1W Return vs Nifty]))/_xlfn.STDEV.P(Table2[1W Return vs Nifty])</f>
        <v>-0.28252780978634873</v>
      </c>
      <c r="O217">
        <v>1536.74</v>
      </c>
      <c r="P217">
        <v>1544.7769468506399</v>
      </c>
      <c r="Q217">
        <v>1361.6788115081299</v>
      </c>
      <c r="R217">
        <v>34.5630606558016</v>
      </c>
      <c r="S217" s="1">
        <f>(Table2[[#This Row],[Close Price]]-Table2[[#This Row],[20D EMA]])/Table2[[#This Row],[20D EMA]]</f>
        <v>-4.8570350221898366E-2</v>
      </c>
      <c r="T217" s="1">
        <f>(Table2[[#This Row],[Close Price]]-Table2[[#This Row],[50D EMA]])/Table2[[#This Row],[50D EMA]]</f>
        <v>-5.3520313737976687E-2</v>
      </c>
      <c r="U217" s="1">
        <f>(Table2[[#This Row],[Close Price]]-Table2[[#This Row],[200D EMA]])/Table2[[#This Row],[200D EMA]]</f>
        <v>7.3748073072128023E-2</v>
      </c>
      <c r="V217">
        <v>0.96162705537084803</v>
      </c>
      <c r="W217">
        <v>1457.05</v>
      </c>
      <c r="X217">
        <v>1488</v>
      </c>
      <c r="Y217">
        <v>1455.1</v>
      </c>
      <c r="Z217">
        <v>1502.95</v>
      </c>
      <c r="AA217">
        <v>1455</v>
      </c>
      <c r="AB217">
        <v>1593</v>
      </c>
      <c r="AC217" s="1">
        <f>(Table2[[#This Row],[Close Price]]/Table2[[#This Row],[Day Low]])-1</f>
        <v>3.4659071411413667E-3</v>
      </c>
      <c r="AD217" s="1">
        <f>(Table2[[#This Row],[Day High]]/Table2[[#This Row],[Close Price]])-1</f>
        <v>1.7714246631557407E-2</v>
      </c>
      <c r="AE217" s="1">
        <f>(Table2[[#This Row],[Close Price]]/Table2[[#This Row],[Current Week Low]])-1</f>
        <v>4.810665933612901E-3</v>
      </c>
      <c r="AF217" s="1">
        <f>(Table2[[#This Row],[Current Week High]]/Table2[[#This Row],[Close Price]])-1</f>
        <v>2.7939265440120487E-2</v>
      </c>
      <c r="AG217" s="1">
        <f>(Table2[[#This Row],[Close Price]]/Table2[[#This Row],[Current Month Low]])-1</f>
        <v>4.8797250859105024E-3</v>
      </c>
      <c r="AH217" s="1">
        <f>(Table2[[#This Row],[Current Month High]]/Table2[[#This Row],[Close Price]])-1</f>
        <v>8.9528760002735908E-2</v>
      </c>
      <c r="AI217">
        <v>16.4626222556596</v>
      </c>
      <c r="AJ217">
        <v>76.550141882509195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-0.12</v>
      </c>
      <c r="AM217" t="s">
        <v>3107</v>
      </c>
      <c r="AN217">
        <v>-13.24</v>
      </c>
      <c r="AO217" t="s">
        <v>3107</v>
      </c>
      <c r="AP217">
        <v>0.21619610591616101</v>
      </c>
      <c r="AQ217">
        <f>(Table2[[#This Row],[Sharpe Ratio]]-AVERAGE(Table2[Sharpe Ratio]))/_xlfn.STDEV.P(Table2[Sharpe Ratio])</f>
        <v>1.7378426049863223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235</v>
      </c>
      <c r="AT217">
        <f>_xlfn.RANK.AVG(Table2[[#This Row],[6M Return vs Nifty Z-Score]],Table2[6M Return vs Nifty Z-Score])</f>
        <v>482</v>
      </c>
      <c r="AU217">
        <f>_xlfn.RANK.AVG(Table2[[#This Row],[Sharpe Ratio Z-Score]],Table2[Sharpe Ratio Z-Score])</f>
        <v>29</v>
      </c>
      <c r="AV217">
        <f>(Table2[[#This Row],[Rank 1Y]]+Table2[[#This Row],[Rank 6M]]+Table2[[#This Row],[Rank Sharpe]])/3</f>
        <v>248.66666666666666</v>
      </c>
    </row>
    <row r="218" spans="1:48" x14ac:dyDescent="0.3">
      <c r="A218" t="s">
        <v>451</v>
      </c>
      <c r="B218" t="s">
        <v>452</v>
      </c>
      <c r="C218" t="s">
        <v>3062</v>
      </c>
      <c r="D218" t="s">
        <v>21</v>
      </c>
      <c r="E218">
        <v>48505.857277994997</v>
      </c>
      <c r="F218">
        <v>1787.55</v>
      </c>
      <c r="G218">
        <v>34.380284574788803</v>
      </c>
      <c r="H218">
        <f>(Table2[[#This Row],[1Y Return vs Nifty]]-AVERAGE(Table2[1Y Return vs Nifty]))/_xlfn.STDEV.P(Table2[1Y Return vs Nifty])</f>
        <v>3.1731806674287377E-2</v>
      </c>
      <c r="I218">
        <v>-5.5239733467158496</v>
      </c>
      <c r="J218">
        <f>(Table2[[#This Row],[1M Return vs Nifty]]-AVERAGE(Table2[1M Return vs Nifty]))/_xlfn.STDEV.P(Table2[1M Return vs Nifty])</f>
        <v>-0.47392741021487494</v>
      </c>
      <c r="K218">
        <v>-1.3780271241830599</v>
      </c>
      <c r="L218">
        <f>(Table2[[#This Row],[6M Return vs Nifty]]-AVERAGE(Table2[6M Return vs Nifty]))/_xlfn.STDEV.P(Table2[6M Return vs Nifty])</f>
        <v>-0.27722404342321627</v>
      </c>
      <c r="M218">
        <v>1.9362599905175999</v>
      </c>
      <c r="N218">
        <f>(Table2[[#This Row],[1W Return vs Nifty]]-AVERAGE(Table2[1W Return vs Nifty]))/_xlfn.STDEV.P(Table2[1W Return vs Nifty])</f>
        <v>0.2579980593634072</v>
      </c>
      <c r="O218">
        <v>1765.76</v>
      </c>
      <c r="P218">
        <v>1701.98100824536</v>
      </c>
      <c r="Q218">
        <v>1504.7091412023401</v>
      </c>
      <c r="R218">
        <v>53.229621217714097</v>
      </c>
      <c r="S218" s="1">
        <f>(Table2[[#This Row],[Close Price]]-Table2[[#This Row],[20D EMA]])/Table2[[#This Row],[20D EMA]]</f>
        <v>1.2340295396882908E-2</v>
      </c>
      <c r="T218" s="1">
        <f>(Table2[[#This Row],[Close Price]]-Table2[[#This Row],[50D EMA]])/Table2[[#This Row],[50D EMA]]</f>
        <v>5.0276114328006744E-2</v>
      </c>
      <c r="U218" s="1">
        <f>(Table2[[#This Row],[Close Price]]-Table2[[#This Row],[200D EMA]])/Table2[[#This Row],[200D EMA]]</f>
        <v>0.18797045292863407</v>
      </c>
      <c r="V218">
        <v>0.72813278834710504</v>
      </c>
      <c r="W218">
        <v>1742.3</v>
      </c>
      <c r="X218">
        <v>1793.55</v>
      </c>
      <c r="Y218">
        <v>1716</v>
      </c>
      <c r="Z218">
        <v>1827.9</v>
      </c>
      <c r="AA218">
        <v>1685</v>
      </c>
      <c r="AB218">
        <v>1899.9</v>
      </c>
      <c r="AC218" s="1">
        <f>(Table2[[#This Row],[Close Price]]/Table2[[#This Row],[Day Low]])-1</f>
        <v>2.5971417092349292E-2</v>
      </c>
      <c r="AD218" s="1">
        <f>(Table2[[#This Row],[Day High]]/Table2[[#This Row],[Close Price]])-1</f>
        <v>3.3565494671476959E-3</v>
      </c>
      <c r="AE218" s="1">
        <f>(Table2[[#This Row],[Close Price]]/Table2[[#This Row],[Current Week Low]])-1</f>
        <v>4.1695804195804209E-2</v>
      </c>
      <c r="AF218" s="1">
        <f>(Table2[[#This Row],[Current Week High]]/Table2[[#This Row],[Close Price]])-1</f>
        <v>2.2572795166568849E-2</v>
      </c>
      <c r="AG218" s="1">
        <f>(Table2[[#This Row],[Close Price]]/Table2[[#This Row],[Current Month Low]])-1</f>
        <v>6.0860534124629107E-2</v>
      </c>
      <c r="AH218" s="1">
        <f>(Table2[[#This Row],[Current Month High]]/Table2[[#This Row],[Close Price]])-1</f>
        <v>6.2851388772342087E-2</v>
      </c>
      <c r="AI218">
        <v>7.8962826214651303</v>
      </c>
      <c r="AJ218">
        <v>72.210982658959495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-0.01</v>
      </c>
      <c r="AM218" t="s">
        <v>3107</v>
      </c>
      <c r="AN218">
        <v>-0.66</v>
      </c>
      <c r="AO218" t="s">
        <v>3107</v>
      </c>
      <c r="AP218">
        <v>0.18492910373081001</v>
      </c>
      <c r="AQ218">
        <f>(Table2[[#This Row],[Sharpe Ratio]]-AVERAGE(Table2[Sharpe Ratio]))/_xlfn.STDEV.P(Table2[Sharpe Ratio])</f>
        <v>1.3817132175017766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0.92029162990137992</v>
      </c>
      <c r="AS218">
        <f>_xlfn.RANK.AVG(Table2[[#This Row],[1Y Return vs Nifty Z-Score]],Table2[1Y Return vs Nifty Z-Score])</f>
        <v>287</v>
      </c>
      <c r="AT218">
        <f>_xlfn.RANK.AVG(Table2[[#This Row],[6M Return vs Nifty Z-Score]],Table2[6M Return vs Nifty Z-Score])</f>
        <v>399</v>
      </c>
      <c r="AU218">
        <f>_xlfn.RANK.AVG(Table2[[#This Row],[Sharpe Ratio Z-Score]],Table2[Sharpe Ratio Z-Score])</f>
        <v>65</v>
      </c>
      <c r="AV218">
        <f>(Table2[[#This Row],[Rank 1Y]]+Table2[[#This Row],[Rank 6M]]+Table2[[#This Row],[Rank Sharpe]])/3</f>
        <v>250.33333333333334</v>
      </c>
    </row>
    <row r="219" spans="1:48" x14ac:dyDescent="0.3">
      <c r="A219" t="s">
        <v>195</v>
      </c>
      <c r="B219" t="s">
        <v>196</v>
      </c>
      <c r="C219" t="s">
        <v>3069</v>
      </c>
      <c r="D219" t="s">
        <v>92</v>
      </c>
      <c r="E219">
        <v>129555.041933114</v>
      </c>
      <c r="F219">
        <v>405.45</v>
      </c>
      <c r="G219">
        <v>51.174507779969701</v>
      </c>
      <c r="H219">
        <f>(Table2[[#This Row],[1Y Return vs Nifty]]-AVERAGE(Table2[1Y Return vs Nifty]))/_xlfn.STDEV.P(Table2[1Y Return vs Nifty])</f>
        <v>0.29023622632946833</v>
      </c>
      <c r="I219">
        <v>-4.9556093279387996</v>
      </c>
      <c r="J219">
        <f>(Table2[[#This Row],[1M Return vs Nifty]]-AVERAGE(Table2[1M Return vs Nifty]))/_xlfn.STDEV.P(Table2[1M Return vs Nifty])</f>
        <v>-0.4197370814480777</v>
      </c>
      <c r="K219">
        <v>-2.0519328923459601</v>
      </c>
      <c r="L219">
        <f>(Table2[[#This Row],[6M Return vs Nifty]]-AVERAGE(Table2[6M Return vs Nifty]))/_xlfn.STDEV.P(Table2[6M Return vs Nifty])</f>
        <v>-0.30011182024724664</v>
      </c>
      <c r="M219">
        <v>-7.2218627950545198</v>
      </c>
      <c r="N219">
        <f>(Table2[[#This Row],[1W Return vs Nifty]]-AVERAGE(Table2[1W Return vs Nifty]))/_xlfn.STDEV.P(Table2[1W Return vs Nifty])</f>
        <v>-1.4158177664685865</v>
      </c>
      <c r="O219">
        <v>428.5</v>
      </c>
      <c r="P219">
        <v>431.456290320687</v>
      </c>
      <c r="Q219">
        <v>384.78301563141002</v>
      </c>
      <c r="R219">
        <v>25.999195614557699</v>
      </c>
      <c r="S219" s="1">
        <f>(Table2[[#This Row],[Close Price]]-Table2[[#This Row],[20D EMA]])/Table2[[#This Row],[20D EMA]]</f>
        <v>-5.3792298716452767E-2</v>
      </c>
      <c r="T219" s="1">
        <f>(Table2[[#This Row],[Close Price]]-Table2[[#This Row],[50D EMA]])/Table2[[#This Row],[50D EMA]]</f>
        <v>-6.0275608222926616E-2</v>
      </c>
      <c r="U219" s="1">
        <f>(Table2[[#This Row],[Close Price]]-Table2[[#This Row],[200D EMA]])/Table2[[#This Row],[200D EMA]]</f>
        <v>5.3710750030576217E-2</v>
      </c>
      <c r="V219">
        <v>1.53843821843652</v>
      </c>
      <c r="W219">
        <v>403.1</v>
      </c>
      <c r="X219">
        <v>412.9</v>
      </c>
      <c r="Y219">
        <v>403.1</v>
      </c>
      <c r="Z219">
        <v>422.9</v>
      </c>
      <c r="AA219">
        <v>403.1</v>
      </c>
      <c r="AB219">
        <v>471</v>
      </c>
      <c r="AC219" s="1">
        <f>(Table2[[#This Row],[Close Price]]/Table2[[#This Row],[Day Low]])-1</f>
        <v>5.8298189034977632E-3</v>
      </c>
      <c r="AD219" s="1">
        <f>(Table2[[#This Row],[Day High]]/Table2[[#This Row],[Close Price]])-1</f>
        <v>1.8374645455666583E-2</v>
      </c>
      <c r="AE219" s="1">
        <f>(Table2[[#This Row],[Close Price]]/Table2[[#This Row],[Current Week Low]])-1</f>
        <v>5.8298189034977632E-3</v>
      </c>
      <c r="AF219" s="1">
        <f>(Table2[[#This Row],[Current Week High]]/Table2[[#This Row],[Close Price]])-1</f>
        <v>4.3038599087433793E-2</v>
      </c>
      <c r="AG219" s="1">
        <f>(Table2[[#This Row],[Close Price]]/Table2[[#This Row],[Current Month Low]])-1</f>
        <v>5.8298189034977632E-3</v>
      </c>
      <c r="AH219" s="1">
        <f>(Table2[[#This Row],[Current Month High]]/Table2[[#This Row],[Close Price]])-1</f>
        <v>0.16167221605623383</v>
      </c>
      <c r="AI219">
        <v>16.1672216056233</v>
      </c>
      <c r="AJ219">
        <v>77.789958342468694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-0.11</v>
      </c>
      <c r="AM219" t="s">
        <v>3107</v>
      </c>
      <c r="AN219">
        <v>-8.32</v>
      </c>
      <c r="AO219" t="s">
        <v>3107</v>
      </c>
      <c r="AP219">
        <v>0.143868341722344</v>
      </c>
      <c r="AQ219">
        <f>(Table2[[#This Row],[Sharpe Ratio]]-AVERAGE(Table2[Sharpe Ratio]))/_xlfn.STDEV.P(Table2[Sharpe Ratio])</f>
        <v>0.91403345923653612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216</v>
      </c>
      <c r="AT219">
        <f>_xlfn.RANK.AVG(Table2[[#This Row],[6M Return vs Nifty Z-Score]],Table2[6M Return vs Nifty Z-Score])</f>
        <v>408</v>
      </c>
      <c r="AU219">
        <f>_xlfn.RANK.AVG(Table2[[#This Row],[Sharpe Ratio Z-Score]],Table2[Sharpe Ratio Z-Score])</f>
        <v>129</v>
      </c>
      <c r="AV219">
        <f>(Table2[[#This Row],[Rank 1Y]]+Table2[[#This Row],[Rank 6M]]+Table2[[#This Row],[Rank Sharpe]])/3</f>
        <v>251</v>
      </c>
    </row>
    <row r="220" spans="1:48" x14ac:dyDescent="0.3">
      <c r="A220" t="s">
        <v>787</v>
      </c>
      <c r="B220" t="s">
        <v>788</v>
      </c>
      <c r="C220" t="s">
        <v>3065</v>
      </c>
      <c r="D220" t="s">
        <v>40</v>
      </c>
      <c r="E220">
        <v>19862.315553960001</v>
      </c>
      <c r="F220">
        <v>540.9</v>
      </c>
      <c r="G220">
        <v>43.9069437741013</v>
      </c>
      <c r="H220">
        <f>(Table2[[#This Row],[1Y Return vs Nifty]]-AVERAGE(Table2[1Y Return vs Nifty]))/_xlfn.STDEV.P(Table2[1Y Return vs Nifty])</f>
        <v>0.17837053342475997</v>
      </c>
      <c r="I220">
        <v>13.847391483424699</v>
      </c>
      <c r="J220">
        <f>(Table2[[#This Row],[1M Return vs Nifty]]-AVERAGE(Table2[1M Return vs Nifty]))/_xlfn.STDEV.P(Table2[1M Return vs Nifty])</f>
        <v>1.3730238290025887</v>
      </c>
      <c r="K220">
        <v>1.7650701489835701</v>
      </c>
      <c r="L220">
        <f>(Table2[[#This Row],[6M Return vs Nifty]]-AVERAGE(Table2[6M Return vs Nifty]))/_xlfn.STDEV.P(Table2[6M Return vs Nifty])</f>
        <v>-0.17047542614907676</v>
      </c>
      <c r="M220">
        <v>1.8329288608115499</v>
      </c>
      <c r="N220">
        <f>(Table2[[#This Row],[1W Return vs Nifty]]-AVERAGE(Table2[1W Return vs Nifty]))/_xlfn.STDEV.P(Table2[1W Return vs Nifty])</f>
        <v>0.23911238985965641</v>
      </c>
      <c r="O220">
        <v>527.55999999999995</v>
      </c>
      <c r="P220">
        <v>496.99248744910801</v>
      </c>
      <c r="Q220">
        <v>440.33912180573401</v>
      </c>
      <c r="R220">
        <v>54.502449705001197</v>
      </c>
      <c r="S220" s="1">
        <f>(Table2[[#This Row],[Close Price]]-Table2[[#This Row],[20D EMA]])/Table2[[#This Row],[20D EMA]]</f>
        <v>2.5286223367958209E-2</v>
      </c>
      <c r="T220" s="1">
        <f>(Table2[[#This Row],[Close Price]]-Table2[[#This Row],[50D EMA]])/Table2[[#This Row],[50D EMA]]</f>
        <v>8.8346431102518608E-2</v>
      </c>
      <c r="U220" s="1">
        <f>(Table2[[#This Row],[Close Price]]-Table2[[#This Row],[200D EMA]])/Table2[[#This Row],[200D EMA]]</f>
        <v>0.22837143740916749</v>
      </c>
      <c r="V220">
        <v>0.70347252258366999</v>
      </c>
      <c r="W220">
        <v>538.1</v>
      </c>
      <c r="X220">
        <v>557.29999999999995</v>
      </c>
      <c r="Y220">
        <v>536</v>
      </c>
      <c r="Z220">
        <v>593.45000000000005</v>
      </c>
      <c r="AA220">
        <v>499.6</v>
      </c>
      <c r="AB220">
        <v>593.45000000000005</v>
      </c>
      <c r="AC220" s="1">
        <f>(Table2[[#This Row],[Close Price]]/Table2[[#This Row],[Day Low]])-1</f>
        <v>5.2034937743912213E-3</v>
      </c>
      <c r="AD220" s="1">
        <f>(Table2[[#This Row],[Day High]]/Table2[[#This Row],[Close Price]])-1</f>
        <v>3.0319837308190101E-2</v>
      </c>
      <c r="AE220" s="1">
        <f>(Table2[[#This Row],[Close Price]]/Table2[[#This Row],[Current Week Low]])-1</f>
        <v>9.1417910447759709E-3</v>
      </c>
      <c r="AF220" s="1">
        <f>(Table2[[#This Row],[Current Week High]]/Table2[[#This Row],[Close Price]])-1</f>
        <v>9.7152893325938461E-2</v>
      </c>
      <c r="AG220" s="1">
        <f>(Table2[[#This Row],[Close Price]]/Table2[[#This Row],[Current Month Low]])-1</f>
        <v>8.2666132906324963E-2</v>
      </c>
      <c r="AH220" s="1">
        <f>(Table2[[#This Row],[Current Month High]]/Table2[[#This Row],[Close Price]])-1</f>
        <v>9.7152893325938461E-2</v>
      </c>
      <c r="AI220">
        <v>9.7152893325938408</v>
      </c>
      <c r="AJ220">
        <v>74.371373307543493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0.16</v>
      </c>
      <c r="AM220" t="s">
        <v>3108</v>
      </c>
      <c r="AN220">
        <v>0.64</v>
      </c>
      <c r="AO220" t="s">
        <v>3108</v>
      </c>
      <c r="AP220">
        <v>0.139819166222029</v>
      </c>
      <c r="AQ220">
        <f>(Table2[[#This Row],[Sharpe Ratio]]-AVERAGE(Table2[Sharpe Ratio]))/_xlfn.STDEV.P(Table2[Sharpe Ratio])</f>
        <v>0.86791357917268341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2.487944905310612</v>
      </c>
      <c r="AS220">
        <f>_xlfn.RANK.AVG(Table2[[#This Row],[1Y Return vs Nifty Z-Score]],Table2[1Y Return vs Nifty Z-Score])</f>
        <v>252</v>
      </c>
      <c r="AT220">
        <f>_xlfn.RANK.AVG(Table2[[#This Row],[6M Return vs Nifty Z-Score]],Table2[6M Return vs Nifty Z-Score])</f>
        <v>364</v>
      </c>
      <c r="AU220">
        <f>_xlfn.RANK.AVG(Table2[[#This Row],[Sharpe Ratio Z-Score]],Table2[Sharpe Ratio Z-Score])</f>
        <v>137</v>
      </c>
      <c r="AV220">
        <f>(Table2[[#This Row],[Rank 1Y]]+Table2[[#This Row],[Rank 6M]]+Table2[[#This Row],[Rank Sharpe]])/3</f>
        <v>251</v>
      </c>
    </row>
    <row r="221" spans="1:48" x14ac:dyDescent="0.3">
      <c r="A221" t="s">
        <v>617</v>
      </c>
      <c r="B221" t="s">
        <v>618</v>
      </c>
      <c r="C221" t="s">
        <v>3074</v>
      </c>
      <c r="D221" t="s">
        <v>258</v>
      </c>
      <c r="E221">
        <v>29524.124710079999</v>
      </c>
      <c r="F221">
        <v>1551.55</v>
      </c>
      <c r="G221">
        <v>22.4390598048379</v>
      </c>
      <c r="H221">
        <f>(Table2[[#This Row],[1Y Return vs Nifty]]-AVERAGE(Table2[1Y Return vs Nifty]))/_xlfn.STDEV.P(Table2[1Y Return vs Nifty])</f>
        <v>-0.1520730255835068</v>
      </c>
      <c r="I221">
        <v>-8.1592945061664395</v>
      </c>
      <c r="J221">
        <f>(Table2[[#This Row],[1M Return vs Nifty]]-AVERAGE(Table2[1M Return vs Nifty]))/_xlfn.STDEV.P(Table2[1M Return vs Nifty])</f>
        <v>-0.72519053616716</v>
      </c>
      <c r="K221">
        <v>28.6044135931085</v>
      </c>
      <c r="L221">
        <f>(Table2[[#This Row],[6M Return vs Nifty]]-AVERAGE(Table2[6M Return vs Nifty]))/_xlfn.STDEV.P(Table2[6M Return vs Nifty])</f>
        <v>0.74106581874518751</v>
      </c>
      <c r="M221">
        <v>-5.2787739450039002</v>
      </c>
      <c r="N221">
        <f>(Table2[[#This Row],[1W Return vs Nifty]]-AVERAGE(Table2[1W Return vs Nifty]))/_xlfn.STDEV.P(Table2[1W Return vs Nifty])</f>
        <v>-1.0606824462328428</v>
      </c>
      <c r="O221">
        <v>1628.31</v>
      </c>
      <c r="P221">
        <v>1632.44656948498</v>
      </c>
      <c r="Q221">
        <v>1410.2605822523601</v>
      </c>
      <c r="R221">
        <v>32.541312982893999</v>
      </c>
      <c r="S221" s="1">
        <f>(Table2[[#This Row],[Close Price]]-Table2[[#This Row],[20D EMA]])/Table2[[#This Row],[20D EMA]]</f>
        <v>-4.7140900688443843E-2</v>
      </c>
      <c r="T221" s="1">
        <f>(Table2[[#This Row],[Close Price]]-Table2[[#This Row],[50D EMA]])/Table2[[#This Row],[50D EMA]]</f>
        <v>-4.9555416389831443E-2</v>
      </c>
      <c r="U221" s="1">
        <f>(Table2[[#This Row],[Close Price]]-Table2[[#This Row],[200D EMA]])/Table2[[#This Row],[200D EMA]]</f>
        <v>0.10018674529070594</v>
      </c>
      <c r="V221">
        <v>0.83940593127974095</v>
      </c>
      <c r="W221">
        <v>1530</v>
      </c>
      <c r="X221">
        <v>1564</v>
      </c>
      <c r="Y221">
        <v>1506.8</v>
      </c>
      <c r="Z221">
        <v>1592</v>
      </c>
      <c r="AA221">
        <v>1506.8</v>
      </c>
      <c r="AB221">
        <v>1735.15</v>
      </c>
      <c r="AC221" s="1">
        <f>(Table2[[#This Row],[Close Price]]/Table2[[#This Row],[Day Low]])-1</f>
        <v>1.4084967320261432E-2</v>
      </c>
      <c r="AD221" s="1">
        <f>(Table2[[#This Row],[Day High]]/Table2[[#This Row],[Close Price]])-1</f>
        <v>8.0242338306855121E-3</v>
      </c>
      <c r="AE221" s="1">
        <f>(Table2[[#This Row],[Close Price]]/Table2[[#This Row],[Current Week Low]])-1</f>
        <v>2.9698699230156667E-2</v>
      </c>
      <c r="AF221" s="1">
        <f>(Table2[[#This Row],[Current Week High]]/Table2[[#This Row],[Close Price]])-1</f>
        <v>2.6070703490058467E-2</v>
      </c>
      <c r="AG221" s="1">
        <f>(Table2[[#This Row],[Close Price]]/Table2[[#This Row],[Current Month Low]])-1</f>
        <v>2.9698699230156667E-2</v>
      </c>
      <c r="AH221" s="1">
        <f>(Table2[[#This Row],[Current Month High]]/Table2[[#This Row],[Close Price]])-1</f>
        <v>0.11833327962360229</v>
      </c>
      <c r="AI221">
        <v>18.665205761979902</v>
      </c>
      <c r="AJ221">
        <v>51.282176287051499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-0.06</v>
      </c>
      <c r="AM221" t="s">
        <v>3107</v>
      </c>
      <c r="AN221">
        <v>-11.4</v>
      </c>
      <c r="AO221" t="s">
        <v>3107</v>
      </c>
      <c r="AP221">
        <v>8.5265738272328001E-2</v>
      </c>
      <c r="AQ221">
        <f>(Table2[[#This Row],[Sharpe Ratio]]-AVERAGE(Table2[Sharpe Ratio]))/_xlfn.STDEV.P(Table2[Sharpe Ratio])</f>
        <v>0.24655311852667933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331</v>
      </c>
      <c r="AT221">
        <f>_xlfn.RANK.AVG(Table2[[#This Row],[6M Return vs Nifty Z-Score]],Table2[6M Return vs Nifty Z-Score])</f>
        <v>143</v>
      </c>
      <c r="AU221">
        <f>_xlfn.RANK.AVG(Table2[[#This Row],[Sharpe Ratio Z-Score]],Table2[Sharpe Ratio Z-Score])</f>
        <v>280</v>
      </c>
      <c r="AV221">
        <f>(Table2[[#This Row],[Rank 1Y]]+Table2[[#This Row],[Rank 6M]]+Table2[[#This Row],[Rank Sharpe]])/3</f>
        <v>251.33333333333334</v>
      </c>
    </row>
    <row r="222" spans="1:48" x14ac:dyDescent="0.3">
      <c r="A222" t="s">
        <v>1032</v>
      </c>
      <c r="B222" t="s">
        <v>1033</v>
      </c>
      <c r="C222" t="s">
        <v>3074</v>
      </c>
      <c r="D222" t="s">
        <v>258</v>
      </c>
      <c r="E222">
        <v>12588.055679999999</v>
      </c>
      <c r="F222">
        <v>3987.6</v>
      </c>
      <c r="G222">
        <v>9.1713992630029502</v>
      </c>
      <c r="H222">
        <f>(Table2[[#This Row],[1Y Return vs Nifty]]-AVERAGE(Table2[1Y Return vs Nifty]))/_xlfn.STDEV.P(Table2[1Y Return vs Nifty])</f>
        <v>-0.35629496825072904</v>
      </c>
      <c r="I222">
        <v>-6.4656975003838904</v>
      </c>
      <c r="J222">
        <f>(Table2[[#This Row],[1M Return vs Nifty]]-AVERAGE(Table2[1M Return vs Nifty]))/_xlfn.STDEV.P(Table2[1M Return vs Nifty])</f>
        <v>-0.56371553861313539</v>
      </c>
      <c r="K222">
        <v>9.7215857469078006</v>
      </c>
      <c r="L222">
        <f>(Table2[[#This Row],[6M Return vs Nifty]]-AVERAGE(Table2[6M Return vs Nifty]))/_xlfn.STDEV.P(Table2[6M Return vs Nifty])</f>
        <v>9.9750712141205511E-2</v>
      </c>
      <c r="M222">
        <v>0.33571513565417799</v>
      </c>
      <c r="N222">
        <f>(Table2[[#This Row],[1W Return vs Nifty]]-AVERAGE(Table2[1W Return vs Nifty]))/_xlfn.STDEV.P(Table2[1W Return vs Nifty])</f>
        <v>-3.4531028829747581E-2</v>
      </c>
      <c r="O222">
        <v>4180.3100000000004</v>
      </c>
      <c r="P222">
        <v>4277.8588025551298</v>
      </c>
      <c r="Q222">
        <v>3826.24154819058</v>
      </c>
      <c r="R222">
        <v>34.681864221693303</v>
      </c>
      <c r="S222" s="1">
        <f>(Table2[[#This Row],[Close Price]]-Table2[[#This Row],[20D EMA]])/Table2[[#This Row],[20D EMA]]</f>
        <v>-4.6099451954520233E-2</v>
      </c>
      <c r="T222" s="1">
        <f>(Table2[[#This Row],[Close Price]]-Table2[[#This Row],[50D EMA]])/Table2[[#This Row],[50D EMA]]</f>
        <v>-6.785142192672669E-2</v>
      </c>
      <c r="U222" s="1">
        <f>(Table2[[#This Row],[Close Price]]-Table2[[#This Row],[200D EMA]])/Table2[[#This Row],[200D EMA]]</f>
        <v>4.2171527797487299E-2</v>
      </c>
      <c r="V222">
        <v>1.3057011777441401</v>
      </c>
      <c r="W222">
        <v>3905</v>
      </c>
      <c r="X222">
        <v>4272.75</v>
      </c>
      <c r="Y222">
        <v>3905</v>
      </c>
      <c r="Z222">
        <v>4272.75</v>
      </c>
      <c r="AA222">
        <v>3903.05</v>
      </c>
      <c r="AB222">
        <v>4449</v>
      </c>
      <c r="AC222" s="1">
        <f>(Table2[[#This Row],[Close Price]]/Table2[[#This Row],[Day Low]])-1</f>
        <v>2.1152368758002638E-2</v>
      </c>
      <c r="AD222" s="1">
        <f>(Table2[[#This Row],[Day High]]/Table2[[#This Row],[Close Price]])-1</f>
        <v>7.1509178453204925E-2</v>
      </c>
      <c r="AE222" s="1">
        <f>(Table2[[#This Row],[Close Price]]/Table2[[#This Row],[Current Week Low]])-1</f>
        <v>2.1152368758002638E-2</v>
      </c>
      <c r="AF222" s="1">
        <f>(Table2[[#This Row],[Current Week High]]/Table2[[#This Row],[Close Price]])-1</f>
        <v>7.1509178453204925E-2</v>
      </c>
      <c r="AG222" s="1">
        <f>(Table2[[#This Row],[Close Price]]/Table2[[#This Row],[Current Month Low]])-1</f>
        <v>2.1662545957648494E-2</v>
      </c>
      <c r="AH222" s="1">
        <f>(Table2[[#This Row],[Current Month High]]/Table2[[#This Row],[Close Price]])-1</f>
        <v>0.11570869696057784</v>
      </c>
      <c r="AI222">
        <v>25.388704985454901</v>
      </c>
      <c r="AJ222">
        <v>44.478260869565197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-0.14000000000000001</v>
      </c>
      <c r="AM222" t="s">
        <v>3107</v>
      </c>
      <c r="AN222">
        <v>-8.08</v>
      </c>
      <c r="AO222" t="s">
        <v>3107</v>
      </c>
      <c r="AP222">
        <v>0.18289977539874</v>
      </c>
      <c r="AQ222">
        <f>(Table2[[#This Row],[Sharpe Ratio]]-AVERAGE(Table2[Sharpe Ratio]))/_xlfn.STDEV.P(Table2[Sharpe Ratio])</f>
        <v>1.3585992825098341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399</v>
      </c>
      <c r="AT222">
        <f>_xlfn.RANK.AVG(Table2[[#This Row],[6M Return vs Nifty Z-Score]],Table2[6M Return vs Nifty Z-Score])</f>
        <v>286</v>
      </c>
      <c r="AU222">
        <f>_xlfn.RANK.AVG(Table2[[#This Row],[Sharpe Ratio Z-Score]],Table2[Sharpe Ratio Z-Score])</f>
        <v>70</v>
      </c>
      <c r="AV222">
        <f>(Table2[[#This Row],[Rank 1Y]]+Table2[[#This Row],[Rank 6M]]+Table2[[#This Row],[Rank Sharpe]])/3</f>
        <v>251.66666666666666</v>
      </c>
    </row>
    <row r="223" spans="1:48" x14ac:dyDescent="0.3">
      <c r="A223" t="s">
        <v>1482</v>
      </c>
      <c r="B223" t="s">
        <v>1483</v>
      </c>
      <c r="C223" t="s">
        <v>3072</v>
      </c>
      <c r="D223" t="s">
        <v>80</v>
      </c>
      <c r="E223">
        <v>6617.2609480000001</v>
      </c>
      <c r="F223">
        <v>323</v>
      </c>
      <c r="G223">
        <v>51.455628103315398</v>
      </c>
      <c r="H223">
        <f>(Table2[[#This Row],[1Y Return vs Nifty]]-AVERAGE(Table2[1Y Return vs Nifty]))/_xlfn.STDEV.P(Table2[1Y Return vs Nifty])</f>
        <v>0.29456335984150461</v>
      </c>
      <c r="I223">
        <v>12.483929622503799</v>
      </c>
      <c r="J223">
        <f>(Table2[[#This Row],[1M Return vs Nifty]]-AVERAGE(Table2[1M Return vs Nifty]))/_xlfn.STDEV.P(Table2[1M Return vs Nifty])</f>
        <v>1.2430253701570158</v>
      </c>
      <c r="K223">
        <v>15.083997011470901</v>
      </c>
      <c r="L223">
        <f>(Table2[[#This Row],[6M Return vs Nifty]]-AVERAGE(Table2[6M Return vs Nifty]))/_xlfn.STDEV.P(Table2[6M Return vs Nifty])</f>
        <v>0.28187361130641808</v>
      </c>
      <c r="M223">
        <v>-0.80400045887129401</v>
      </c>
      <c r="N223">
        <f>(Table2[[#This Row],[1W Return vs Nifty]]-AVERAGE(Table2[1W Return vs Nifty]))/_xlfn.STDEV.P(Table2[1W Return vs Nifty])</f>
        <v>-0.24283507145184918</v>
      </c>
      <c r="O223">
        <v>332.67</v>
      </c>
      <c r="P223">
        <v>302.54393150360897</v>
      </c>
      <c r="Q223">
        <v>246.62562553424399</v>
      </c>
      <c r="R223">
        <v>39.652511105580402</v>
      </c>
      <c r="S223" s="1">
        <f>(Table2[[#This Row],[Close Price]]-Table2[[#This Row],[20D EMA]])/Table2[[#This Row],[20D EMA]]</f>
        <v>-2.9067845011573078E-2</v>
      </c>
      <c r="T223" s="1">
        <f>(Table2[[#This Row],[Close Price]]-Table2[[#This Row],[50D EMA]])/Table2[[#This Row],[50D EMA]]</f>
        <v>6.7613547542423644E-2</v>
      </c>
      <c r="U223" s="1">
        <f>(Table2[[#This Row],[Close Price]]-Table2[[#This Row],[200D EMA]])/Table2[[#This Row],[200D EMA]]</f>
        <v>0.30967736746865915</v>
      </c>
      <c r="V223">
        <v>1.3604181891492599</v>
      </c>
      <c r="W223">
        <v>317.5</v>
      </c>
      <c r="X223">
        <v>348.7</v>
      </c>
      <c r="Y223">
        <v>317.5</v>
      </c>
      <c r="Z223">
        <v>348.7</v>
      </c>
      <c r="AA223">
        <v>317.5</v>
      </c>
      <c r="AB223">
        <v>369.6</v>
      </c>
      <c r="AC223" s="1">
        <f>(Table2[[#This Row],[Close Price]]/Table2[[#This Row],[Day Low]])-1</f>
        <v>1.7322834645669305E-2</v>
      </c>
      <c r="AD223" s="1">
        <f>(Table2[[#This Row],[Day High]]/Table2[[#This Row],[Close Price]])-1</f>
        <v>7.9566563467492246E-2</v>
      </c>
      <c r="AE223" s="1">
        <f>(Table2[[#This Row],[Close Price]]/Table2[[#This Row],[Current Week Low]])-1</f>
        <v>1.7322834645669305E-2</v>
      </c>
      <c r="AF223" s="1">
        <f>(Table2[[#This Row],[Current Week High]]/Table2[[#This Row],[Close Price]])-1</f>
        <v>7.9566563467492246E-2</v>
      </c>
      <c r="AG223" s="1">
        <f>(Table2[[#This Row],[Close Price]]/Table2[[#This Row],[Current Month Low]])-1</f>
        <v>1.7322834645669305E-2</v>
      </c>
      <c r="AH223" s="1">
        <f>(Table2[[#This Row],[Current Month High]]/Table2[[#This Row],[Close Price]])-1</f>
        <v>0.14427244582043341</v>
      </c>
      <c r="AI223">
        <v>14.427244582043301</v>
      </c>
      <c r="AJ223">
        <v>100.68344206275199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0.5</v>
      </c>
      <c r="AM223" t="s">
        <v>3108</v>
      </c>
      <c r="AN223">
        <v>-6.09</v>
      </c>
      <c r="AO223" t="s">
        <v>3107</v>
      </c>
      <c r="AP223">
        <v>7.7487421471000004E-2</v>
      </c>
      <c r="AQ223">
        <f>(Table2[[#This Row],[Sharpe Ratio]]-AVERAGE(Table2[Sharpe Ratio]))/_xlfn.STDEV.P(Table2[Sharpe Ratio])</f>
        <v>0.15795852983868824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1.7345857996917773</v>
      </c>
      <c r="AS223">
        <f>_xlfn.RANK.AVG(Table2[[#This Row],[1Y Return vs Nifty Z-Score]],Table2[1Y Return vs Nifty Z-Score])</f>
        <v>212</v>
      </c>
      <c r="AT223">
        <f>_xlfn.RANK.AVG(Table2[[#This Row],[6M Return vs Nifty Z-Score]],Table2[6M Return vs Nifty Z-Score])</f>
        <v>244</v>
      </c>
      <c r="AU223">
        <f>_xlfn.RANK.AVG(Table2[[#This Row],[Sharpe Ratio Z-Score]],Table2[Sharpe Ratio Z-Score])</f>
        <v>299</v>
      </c>
      <c r="AV223">
        <f>(Table2[[#This Row],[Rank 1Y]]+Table2[[#This Row],[Rank 6M]]+Table2[[#This Row],[Rank Sharpe]])/3</f>
        <v>251.66666666666666</v>
      </c>
    </row>
    <row r="224" spans="1:48" x14ac:dyDescent="0.3">
      <c r="A224" t="s">
        <v>799</v>
      </c>
      <c r="B224" t="s">
        <v>800</v>
      </c>
      <c r="C224" t="s">
        <v>3077</v>
      </c>
      <c r="D224" t="s">
        <v>388</v>
      </c>
      <c r="E224">
        <v>19473.704895685001</v>
      </c>
      <c r="F224">
        <v>486.05</v>
      </c>
      <c r="G224">
        <v>66.638748311661004</v>
      </c>
      <c r="H224">
        <f>(Table2[[#This Row],[1Y Return vs Nifty]]-AVERAGE(Table2[1Y Return vs Nifty]))/_xlfn.STDEV.P(Table2[1Y Return vs Nifty])</f>
        <v>0.52826894003186586</v>
      </c>
      <c r="I224">
        <v>-1.7286554696244101</v>
      </c>
      <c r="J224">
        <f>(Table2[[#This Row],[1M Return vs Nifty]]-AVERAGE(Table2[1M Return vs Nifty]))/_xlfn.STDEV.P(Table2[1M Return vs Nifty])</f>
        <v>-0.11206508828846638</v>
      </c>
      <c r="K224">
        <v>26.1364241657779</v>
      </c>
      <c r="L224">
        <f>(Table2[[#This Row],[6M Return vs Nifty]]-AVERAGE(Table2[6M Return vs Nifty]))/_xlfn.STDEV.P(Table2[6M Return vs Nifty])</f>
        <v>0.65724580430786472</v>
      </c>
      <c r="M224">
        <v>-2.7399999147646499</v>
      </c>
      <c r="N224">
        <f>(Table2[[#This Row],[1W Return vs Nifty]]-AVERAGE(Table2[1W Return vs Nifty]))/_xlfn.STDEV.P(Table2[1W Return vs Nifty])</f>
        <v>-0.59667467416842157</v>
      </c>
      <c r="O224">
        <v>505.04</v>
      </c>
      <c r="P224">
        <v>485.49213129123098</v>
      </c>
      <c r="Q224">
        <v>407.14263245705598</v>
      </c>
      <c r="R224">
        <v>37.643221872306597</v>
      </c>
      <c r="S224" s="1">
        <f>(Table2[[#This Row],[Close Price]]-Table2[[#This Row],[20D EMA]])/Table2[[#This Row],[20D EMA]]</f>
        <v>-3.7600982100427706E-2</v>
      </c>
      <c r="T224" s="1">
        <f>(Table2[[#This Row],[Close Price]]-Table2[[#This Row],[50D EMA]])/Table2[[#This Row],[50D EMA]]</f>
        <v>1.1490787858606675E-3</v>
      </c>
      <c r="U224" s="1">
        <f>(Table2[[#This Row],[Close Price]]-Table2[[#This Row],[200D EMA]])/Table2[[#This Row],[200D EMA]]</f>
        <v>0.19380767635839979</v>
      </c>
      <c r="V224">
        <v>0.86872337022259205</v>
      </c>
      <c r="W224">
        <v>481.2</v>
      </c>
      <c r="X224">
        <v>498</v>
      </c>
      <c r="Y224">
        <v>481.2</v>
      </c>
      <c r="Z224">
        <v>536.5</v>
      </c>
      <c r="AA224">
        <v>481.2</v>
      </c>
      <c r="AB224">
        <v>538.5</v>
      </c>
      <c r="AC224" s="1">
        <f>(Table2[[#This Row],[Close Price]]/Table2[[#This Row],[Day Low]])-1</f>
        <v>1.0078969243557889E-2</v>
      </c>
      <c r="AD224" s="1">
        <f>(Table2[[#This Row],[Day High]]/Table2[[#This Row],[Close Price]])-1</f>
        <v>2.4585947947741937E-2</v>
      </c>
      <c r="AE224" s="1">
        <f>(Table2[[#This Row],[Close Price]]/Table2[[#This Row],[Current Week Low]])-1</f>
        <v>1.0078969243557889E-2</v>
      </c>
      <c r="AF224" s="1">
        <f>(Table2[[#This Row],[Current Week High]]/Table2[[#This Row],[Close Price]])-1</f>
        <v>0.10379590577101117</v>
      </c>
      <c r="AG224" s="1">
        <f>(Table2[[#This Row],[Close Price]]/Table2[[#This Row],[Current Month Low]])-1</f>
        <v>1.0078969243557889E-2</v>
      </c>
      <c r="AH224" s="1">
        <f>(Table2[[#This Row],[Current Month High]]/Table2[[#This Row],[Close Price]])-1</f>
        <v>0.10791070877481745</v>
      </c>
      <c r="AI224">
        <v>18.166855261804301</v>
      </c>
      <c r="AJ224">
        <v>94.381123775244902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0.19</v>
      </c>
      <c r="AM224" t="s">
        <v>3108</v>
      </c>
      <c r="AN224">
        <v>-3.63</v>
      </c>
      <c r="AO224" t="s">
        <v>3107</v>
      </c>
      <c r="AP224">
        <v>2.6389307692554001E-2</v>
      </c>
      <c r="AQ224">
        <f>(Table2[[#This Row],[Sharpe Ratio]]-AVERAGE(Table2[Sharpe Ratio]))/_xlfn.STDEV.P(Table2[Sharpe Ratio])</f>
        <v>-0.42404609771269836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5.2728884170144319E-2</v>
      </c>
      <c r="AS224">
        <f>_xlfn.RANK.AVG(Table2[[#This Row],[1Y Return vs Nifty Z-Score]],Table2[1Y Return vs Nifty Z-Score])</f>
        <v>155</v>
      </c>
      <c r="AT224">
        <f>_xlfn.RANK.AVG(Table2[[#This Row],[6M Return vs Nifty Z-Score]],Table2[6M Return vs Nifty Z-Score])</f>
        <v>151</v>
      </c>
      <c r="AU224">
        <f>_xlfn.RANK.AVG(Table2[[#This Row],[Sharpe Ratio Z-Score]],Table2[Sharpe Ratio Z-Score])</f>
        <v>450</v>
      </c>
      <c r="AV224">
        <f>(Table2[[#This Row],[Rank 1Y]]+Table2[[#This Row],[Rank 6M]]+Table2[[#This Row],[Rank Sharpe]])/3</f>
        <v>252</v>
      </c>
    </row>
    <row r="225" spans="1:48" x14ac:dyDescent="0.3">
      <c r="A225" t="s">
        <v>1084</v>
      </c>
      <c r="B225" t="s">
        <v>1085</v>
      </c>
      <c r="C225" t="s">
        <v>3075</v>
      </c>
      <c r="D225" t="s">
        <v>465</v>
      </c>
      <c r="E225">
        <v>11658.663080279999</v>
      </c>
      <c r="F225">
        <v>2386.1</v>
      </c>
      <c r="G225">
        <v>11.3331624829141</v>
      </c>
      <c r="H225">
        <f>(Table2[[#This Row],[1Y Return vs Nifty]]-AVERAGE(Table2[1Y Return vs Nifty]))/_xlfn.STDEV.P(Table2[1Y Return vs Nifty])</f>
        <v>-0.32302011297652661</v>
      </c>
      <c r="I225">
        <v>9.7020372431821098</v>
      </c>
      <c r="J225">
        <f>(Table2[[#This Row],[1M Return vs Nifty]]-AVERAGE(Table2[1M Return vs Nifty]))/_xlfn.STDEV.P(Table2[1M Return vs Nifty])</f>
        <v>0.97778749856608904</v>
      </c>
      <c r="K225">
        <v>3.5211699044279299</v>
      </c>
      <c r="L225">
        <f>(Table2[[#This Row],[6M Return vs Nifty]]-AVERAGE(Table2[6M Return vs Nifty]))/_xlfn.STDEV.P(Table2[6M Return vs Nifty])</f>
        <v>-0.11083323107941059</v>
      </c>
      <c r="M225">
        <v>5.21090374642512</v>
      </c>
      <c r="N225">
        <f>(Table2[[#This Row],[1W Return vs Nifty]]-AVERAGE(Table2[1W Return vs Nifty]))/_xlfn.STDEV.P(Table2[1W Return vs Nifty])</f>
        <v>0.85649959411406984</v>
      </c>
      <c r="O225">
        <v>2211.96</v>
      </c>
      <c r="P225">
        <v>2137.0449378691401</v>
      </c>
      <c r="Q225">
        <v>1977.5275497007301</v>
      </c>
      <c r="R225">
        <v>75.776111325710104</v>
      </c>
      <c r="S225" s="1">
        <f>(Table2[[#This Row],[Close Price]]-Table2[[#This Row],[20D EMA]])/Table2[[#This Row],[20D EMA]]</f>
        <v>7.8726559250619305E-2</v>
      </c>
      <c r="T225" s="1">
        <f>(Table2[[#This Row],[Close Price]]-Table2[[#This Row],[50D EMA]])/Table2[[#This Row],[50D EMA]]</f>
        <v>0.11654179924695177</v>
      </c>
      <c r="U225" s="1">
        <f>(Table2[[#This Row],[Close Price]]-Table2[[#This Row],[200D EMA]])/Table2[[#This Row],[200D EMA]]</f>
        <v>0.20660771596385663</v>
      </c>
      <c r="V225">
        <v>2.9915707641593401</v>
      </c>
      <c r="W225">
        <v>2350.0500000000002</v>
      </c>
      <c r="X225">
        <v>2400</v>
      </c>
      <c r="Y225">
        <v>2350.0500000000002</v>
      </c>
      <c r="Z225">
        <v>2457.6999999999998</v>
      </c>
      <c r="AA225">
        <v>2028</v>
      </c>
      <c r="AB225">
        <v>2457.6999999999998</v>
      </c>
      <c r="AC225" s="1">
        <f>(Table2[[#This Row],[Close Price]]/Table2[[#This Row],[Day Low]])-1</f>
        <v>1.5340099146826436E-2</v>
      </c>
      <c r="AD225" s="1">
        <f>(Table2[[#This Row],[Day High]]/Table2[[#This Row],[Close Price]])-1</f>
        <v>5.8254054733666294E-3</v>
      </c>
      <c r="AE225" s="1">
        <f>(Table2[[#This Row],[Close Price]]/Table2[[#This Row],[Current Week Low]])-1</f>
        <v>1.5340099146826436E-2</v>
      </c>
      <c r="AF225" s="1">
        <f>(Table2[[#This Row],[Current Week High]]/Table2[[#This Row],[Close Price]])-1</f>
        <v>3.0007124596622026E-2</v>
      </c>
      <c r="AG225" s="1">
        <f>(Table2[[#This Row],[Close Price]]/Table2[[#This Row],[Current Month Low]])-1</f>
        <v>0.17657790927021688</v>
      </c>
      <c r="AH225" s="1">
        <f>(Table2[[#This Row],[Current Month High]]/Table2[[#This Row],[Close Price]])-1</f>
        <v>3.0007124596622026E-2</v>
      </c>
      <c r="AI225">
        <v>3.0007124596621999</v>
      </c>
      <c r="AJ225">
        <v>44.734926604391603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0.05</v>
      </c>
      <c r="AM225" t="s">
        <v>3108</v>
      </c>
      <c r="AN225">
        <v>14.97</v>
      </c>
      <c r="AO225" t="s">
        <v>3108</v>
      </c>
      <c r="AP225">
        <v>0.211330307438094</v>
      </c>
      <c r="AQ225">
        <f>(Table2[[#This Row],[Sharpe Ratio]]-AVERAGE(Table2[Sharpe Ratio]))/_xlfn.STDEV.P(Table2[Sharpe Ratio])</f>
        <v>1.6824214353665143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3.0828551839907359</v>
      </c>
      <c r="AS225">
        <f>_xlfn.RANK.AVG(Table2[[#This Row],[1Y Return vs Nifty Z-Score]],Table2[1Y Return vs Nifty Z-Score])</f>
        <v>388</v>
      </c>
      <c r="AT225">
        <f>_xlfn.RANK.AVG(Table2[[#This Row],[6M Return vs Nifty Z-Score]],Table2[6M Return vs Nifty Z-Score])</f>
        <v>342</v>
      </c>
      <c r="AU225">
        <f>_xlfn.RANK.AVG(Table2[[#This Row],[Sharpe Ratio Z-Score]],Table2[Sharpe Ratio Z-Score])</f>
        <v>32</v>
      </c>
      <c r="AV225">
        <f>(Table2[[#This Row],[Rank 1Y]]+Table2[[#This Row],[Rank 6M]]+Table2[[#This Row],[Rank Sharpe]])/3</f>
        <v>254</v>
      </c>
    </row>
    <row r="226" spans="1:48" x14ac:dyDescent="0.3">
      <c r="A226" t="s">
        <v>752</v>
      </c>
      <c r="B226" t="s">
        <v>753</v>
      </c>
      <c r="C226" t="s">
        <v>3078</v>
      </c>
      <c r="D226" t="s">
        <v>625</v>
      </c>
      <c r="E226">
        <v>21105.052134379999</v>
      </c>
      <c r="F226">
        <v>673.3</v>
      </c>
      <c r="G226">
        <v>132.94998122815301</v>
      </c>
      <c r="H226">
        <f>(Table2[[#This Row],[1Y Return vs Nifty]]-AVERAGE(Table2[1Y Return vs Nifty]))/_xlfn.STDEV.P(Table2[1Y Return vs Nifty])</f>
        <v>1.5489619826495911</v>
      </c>
      <c r="I226">
        <v>-4.4730927312446802</v>
      </c>
      <c r="J226">
        <f>(Table2[[#This Row],[1M Return vs Nifty]]-AVERAGE(Table2[1M Return vs Nifty]))/_xlfn.STDEV.P(Table2[1M Return vs Nifty])</f>
        <v>-0.37373182399607963</v>
      </c>
      <c r="K226">
        <v>-16.917125226280099</v>
      </c>
      <c r="L226">
        <f>(Table2[[#This Row],[6M Return vs Nifty]]-AVERAGE(Table2[6M Return vs Nifty]))/_xlfn.STDEV.P(Table2[6M Return vs Nifty])</f>
        <v>-0.80497647738300515</v>
      </c>
      <c r="M226">
        <v>1.3702442771677601</v>
      </c>
      <c r="N226">
        <f>(Table2[[#This Row],[1W Return vs Nifty]]-AVERAGE(Table2[1W Return vs Nifty]))/_xlfn.STDEV.P(Table2[1W Return vs Nifty])</f>
        <v>0.15454824974007386</v>
      </c>
      <c r="O226">
        <v>691.01</v>
      </c>
      <c r="P226">
        <v>672.16733709461596</v>
      </c>
      <c r="Q226">
        <v>579.93265754499396</v>
      </c>
      <c r="R226">
        <v>39.814415853098602</v>
      </c>
      <c r="S226" s="1">
        <f>(Table2[[#This Row],[Close Price]]-Table2[[#This Row],[20D EMA]])/Table2[[#This Row],[20D EMA]]</f>
        <v>-2.5629151531815803E-2</v>
      </c>
      <c r="T226" s="1">
        <f>(Table2[[#This Row],[Close Price]]-Table2[[#This Row],[50D EMA]])/Table2[[#This Row],[50D EMA]]</f>
        <v>1.6850906654878987E-3</v>
      </c>
      <c r="U226" s="1">
        <f>(Table2[[#This Row],[Close Price]]-Table2[[#This Row],[200D EMA]])/Table2[[#This Row],[200D EMA]]</f>
        <v>0.1609968696197491</v>
      </c>
      <c r="V226">
        <v>1.1601693186470099</v>
      </c>
      <c r="W226">
        <v>667.1</v>
      </c>
      <c r="X226">
        <v>705.2</v>
      </c>
      <c r="Y226">
        <v>667.1</v>
      </c>
      <c r="Z226">
        <v>706.9</v>
      </c>
      <c r="AA226">
        <v>651.65</v>
      </c>
      <c r="AB226">
        <v>764.4</v>
      </c>
      <c r="AC226" s="1">
        <f>(Table2[[#This Row],[Close Price]]/Table2[[#This Row],[Day Low]])-1</f>
        <v>9.2939589266975986E-3</v>
      </c>
      <c r="AD226" s="1">
        <f>(Table2[[#This Row],[Day High]]/Table2[[#This Row],[Close Price]])-1</f>
        <v>4.7378583098173221E-2</v>
      </c>
      <c r="AE226" s="1">
        <f>(Table2[[#This Row],[Close Price]]/Table2[[#This Row],[Current Week Low]])-1</f>
        <v>9.2939589266975986E-3</v>
      </c>
      <c r="AF226" s="1">
        <f>(Table2[[#This Row],[Current Week High]]/Table2[[#This Row],[Close Price]])-1</f>
        <v>4.9903460567354951E-2</v>
      </c>
      <c r="AG226" s="1">
        <f>(Table2[[#This Row],[Close Price]]/Table2[[#This Row],[Current Month Low]])-1</f>
        <v>3.322335609606375E-2</v>
      </c>
      <c r="AH226" s="1">
        <f>(Table2[[#This Row],[Current Month High]]/Table2[[#This Row],[Close Price]])-1</f>
        <v>0.13530372790732215</v>
      </c>
      <c r="AI226">
        <v>16.181494133372901</v>
      </c>
      <c r="AJ226">
        <v>163.26490713587401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-0.03</v>
      </c>
      <c r="AM226" t="s">
        <v>3107</v>
      </c>
      <c r="AN226">
        <v>-8.36</v>
      </c>
      <c r="AO226" t="s">
        <v>3107</v>
      </c>
      <c r="AP226">
        <v>0.14830999557524899</v>
      </c>
      <c r="AQ226">
        <f>(Table2[[#This Row],[Sharpe Ratio]]-AVERAGE(Table2[Sharpe Ratio]))/_xlfn.STDEV.P(Table2[Sharpe Ratio])</f>
        <v>0.96462364555105662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1.4894255765616371</v>
      </c>
      <c r="AS226">
        <f>_xlfn.RANK.AVG(Table2[[#This Row],[1Y Return vs Nifty Z-Score]],Table2[1Y Return vs Nifty Z-Score])</f>
        <v>54</v>
      </c>
      <c r="AT226">
        <f>_xlfn.RANK.AVG(Table2[[#This Row],[6M Return vs Nifty Z-Score]],Table2[6M Return vs Nifty Z-Score])</f>
        <v>589</v>
      </c>
      <c r="AU226">
        <f>_xlfn.RANK.AVG(Table2[[#This Row],[Sharpe Ratio Z-Score]],Table2[Sharpe Ratio Z-Score])</f>
        <v>121</v>
      </c>
      <c r="AV226">
        <f>(Table2[[#This Row],[Rank 1Y]]+Table2[[#This Row],[Rank 6M]]+Table2[[#This Row],[Rank Sharpe]])/3</f>
        <v>254.66666666666666</v>
      </c>
    </row>
    <row r="227" spans="1:48" x14ac:dyDescent="0.3">
      <c r="A227" t="s">
        <v>322</v>
      </c>
      <c r="B227" t="s">
        <v>323</v>
      </c>
      <c r="C227" t="s">
        <v>3076</v>
      </c>
      <c r="D227" t="s">
        <v>141</v>
      </c>
      <c r="E227">
        <v>79905.230032050007</v>
      </c>
      <c r="F227">
        <v>2873.7</v>
      </c>
      <c r="G227">
        <v>61.180889050344497</v>
      </c>
      <c r="H227">
        <f>(Table2[[#This Row],[1Y Return vs Nifty]]-AVERAGE(Table2[1Y Return vs Nifty]))/_xlfn.STDEV.P(Table2[1Y Return vs Nifty])</f>
        <v>0.44425905617662265</v>
      </c>
      <c r="I227">
        <v>-9.6074950767686396</v>
      </c>
      <c r="J227">
        <f>(Table2[[#This Row],[1M Return vs Nifty]]-AVERAGE(Table2[1M Return vs Nifty]))/_xlfn.STDEV.P(Table2[1M Return vs Nifty])</f>
        <v>-0.8632683568041154</v>
      </c>
      <c r="K227">
        <v>13.6314515790458</v>
      </c>
      <c r="L227">
        <f>(Table2[[#This Row],[6M Return vs Nifty]]-AVERAGE(Table2[6M Return vs Nifty]))/_xlfn.STDEV.P(Table2[6M Return vs Nifty])</f>
        <v>0.23254099352108676</v>
      </c>
      <c r="M227">
        <v>-3.3327789125949998</v>
      </c>
      <c r="N227">
        <f>(Table2[[#This Row],[1W Return vs Nifty]]-AVERAGE(Table2[1W Return vs Nifty]))/_xlfn.STDEV.P(Table2[1W Return vs Nifty])</f>
        <v>-0.70501596757763463</v>
      </c>
      <c r="O227">
        <v>3022.97</v>
      </c>
      <c r="P227">
        <v>3020.1562533520901</v>
      </c>
      <c r="Q227">
        <v>2550.18853744531</v>
      </c>
      <c r="R227">
        <v>34.431052917116702</v>
      </c>
      <c r="S227" s="1">
        <f>(Table2[[#This Row],[Close Price]]-Table2[[#This Row],[20D EMA]])/Table2[[#This Row],[20D EMA]]</f>
        <v>-4.9378591252973066E-2</v>
      </c>
      <c r="T227" s="1">
        <f>(Table2[[#This Row],[Close Price]]-Table2[[#This Row],[50D EMA]])/Table2[[#This Row],[50D EMA]]</f>
        <v>-4.8492939128410177E-2</v>
      </c>
      <c r="U227" s="1">
        <f>(Table2[[#This Row],[Close Price]]-Table2[[#This Row],[200D EMA]])/Table2[[#This Row],[200D EMA]]</f>
        <v>0.12685786082262465</v>
      </c>
      <c r="V227">
        <v>1.4856666838091801</v>
      </c>
      <c r="W227">
        <v>2858</v>
      </c>
      <c r="X227">
        <v>2924</v>
      </c>
      <c r="Y227">
        <v>2858</v>
      </c>
      <c r="Z227">
        <v>2965.5</v>
      </c>
      <c r="AA227">
        <v>2792.55</v>
      </c>
      <c r="AB227">
        <v>3286</v>
      </c>
      <c r="AC227" s="1">
        <f>(Table2[[#This Row],[Close Price]]/Table2[[#This Row],[Day Low]])-1</f>
        <v>5.4933519944015963E-3</v>
      </c>
      <c r="AD227" s="1">
        <f>(Table2[[#This Row],[Day High]]/Table2[[#This Row],[Close Price]])-1</f>
        <v>1.7503566830219031E-2</v>
      </c>
      <c r="AE227" s="1">
        <f>(Table2[[#This Row],[Close Price]]/Table2[[#This Row],[Current Week Low]])-1</f>
        <v>5.4933519944015963E-3</v>
      </c>
      <c r="AF227" s="1">
        <f>(Table2[[#This Row],[Current Week High]]/Table2[[#This Row],[Close Price]])-1</f>
        <v>3.1944879423739581E-2</v>
      </c>
      <c r="AG227" s="1">
        <f>(Table2[[#This Row],[Close Price]]/Table2[[#This Row],[Current Month Low]])-1</f>
        <v>2.9059461782241947E-2</v>
      </c>
      <c r="AH227" s="1">
        <f>(Table2[[#This Row],[Current Month High]]/Table2[[#This Row],[Close Price]])-1</f>
        <v>0.14347357065803679</v>
      </c>
      <c r="AI227">
        <v>18.4083237637888</v>
      </c>
      <c r="AJ227">
        <v>92.1821708018457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0.02</v>
      </c>
      <c r="AM227" t="s">
        <v>3108</v>
      </c>
      <c r="AN227">
        <v>-8.18</v>
      </c>
      <c r="AO227" t="s">
        <v>3107</v>
      </c>
      <c r="AP227">
        <v>6.7503368546252995E-2</v>
      </c>
      <c r="AQ227">
        <f>(Table2[[#This Row],[Sharpe Ratio]]-AVERAGE(Table2[Sharpe Ratio]))/_xlfn.STDEV.P(Table2[Sharpe Ratio])</f>
        <v>4.4240731386961676E-2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-0.84724354329707896</v>
      </c>
      <c r="AS227">
        <f>_xlfn.RANK.AVG(Table2[[#This Row],[1Y Return vs Nifty Z-Score]],Table2[1Y Return vs Nifty Z-Score])</f>
        <v>177</v>
      </c>
      <c r="AT227">
        <f>_xlfn.RANK.AVG(Table2[[#This Row],[6M Return vs Nifty Z-Score]],Table2[6M Return vs Nifty Z-Score])</f>
        <v>253</v>
      </c>
      <c r="AU227">
        <f>_xlfn.RANK.AVG(Table2[[#This Row],[Sharpe Ratio Z-Score]],Table2[Sharpe Ratio Z-Score])</f>
        <v>334</v>
      </c>
      <c r="AV227">
        <f>(Table2[[#This Row],[Rank 1Y]]+Table2[[#This Row],[Rank 6M]]+Table2[[#This Row],[Rank Sharpe]])/3</f>
        <v>254.66666666666666</v>
      </c>
    </row>
    <row r="228" spans="1:48" x14ac:dyDescent="0.3">
      <c r="A228" t="s">
        <v>301</v>
      </c>
      <c r="B228" t="s">
        <v>302</v>
      </c>
      <c r="C228" t="s">
        <v>3068</v>
      </c>
      <c r="D228" t="s">
        <v>203</v>
      </c>
      <c r="E228">
        <v>91410.080856600005</v>
      </c>
      <c r="F228">
        <v>30993.15</v>
      </c>
      <c r="G228">
        <v>47.005584151970197</v>
      </c>
      <c r="H228">
        <f>(Table2[[#This Row],[1Y Return vs Nifty]]-AVERAGE(Table2[1Y Return vs Nifty]))/_xlfn.STDEV.P(Table2[1Y Return vs Nifty])</f>
        <v>0.22606623347678756</v>
      </c>
      <c r="I228">
        <v>-8.6287623972008394</v>
      </c>
      <c r="J228">
        <f>(Table2[[#This Row],[1M Return vs Nifty]]-AVERAGE(Table2[1M Return vs Nifty]))/_xlfn.STDEV.P(Table2[1M Return vs Nifty])</f>
        <v>-0.76995167255181318</v>
      </c>
      <c r="K228">
        <v>2.5674910938167401</v>
      </c>
      <c r="L228">
        <f>(Table2[[#This Row],[6M Return vs Nifty]]-AVERAGE(Table2[6M Return vs Nifty]))/_xlfn.STDEV.P(Table2[6M Return vs Nifty])</f>
        <v>-0.14322290454752581</v>
      </c>
      <c r="M228">
        <v>-2.8237505532664202</v>
      </c>
      <c r="N228">
        <f>(Table2[[#This Row],[1W Return vs Nifty]]-AVERAGE(Table2[1W Return vs Nifty]))/_xlfn.STDEV.P(Table2[1W Return vs Nifty])</f>
        <v>-0.61198164781684705</v>
      </c>
      <c r="O228">
        <v>33014.46</v>
      </c>
      <c r="P228">
        <v>32992.065174238698</v>
      </c>
      <c r="Q228">
        <v>28631.635811135198</v>
      </c>
      <c r="R228">
        <v>16.996480550912501</v>
      </c>
      <c r="S228" s="1">
        <f>(Table2[[#This Row],[Close Price]]-Table2[[#This Row],[20D EMA]])/Table2[[#This Row],[20D EMA]]</f>
        <v>-6.1224990504160838E-2</v>
      </c>
      <c r="T228" s="1">
        <f>(Table2[[#This Row],[Close Price]]-Table2[[#This Row],[50D EMA]])/Table2[[#This Row],[50D EMA]]</f>
        <v>-6.0587755379421238E-2</v>
      </c>
      <c r="U228" s="1">
        <f>(Table2[[#This Row],[Close Price]]-Table2[[#This Row],[200D EMA]])/Table2[[#This Row],[200D EMA]]</f>
        <v>8.2479192053231593E-2</v>
      </c>
      <c r="V228">
        <v>0.59741259954165105</v>
      </c>
      <c r="W228">
        <v>30900</v>
      </c>
      <c r="X228">
        <v>31648.95</v>
      </c>
      <c r="Y228">
        <v>30900</v>
      </c>
      <c r="Z228">
        <v>31989.95</v>
      </c>
      <c r="AA228">
        <v>30900</v>
      </c>
      <c r="AB228">
        <v>35182.800000000003</v>
      </c>
      <c r="AC228" s="1">
        <f>(Table2[[#This Row],[Close Price]]/Table2[[#This Row],[Day Low]])-1</f>
        <v>3.0145631067961531E-3</v>
      </c>
      <c r="AD228" s="1">
        <f>(Table2[[#This Row],[Day High]]/Table2[[#This Row],[Close Price]])-1</f>
        <v>2.1159514279768254E-2</v>
      </c>
      <c r="AE228" s="1">
        <f>(Table2[[#This Row],[Close Price]]/Table2[[#This Row],[Current Week Low]])-1</f>
        <v>3.0145631067961531E-3</v>
      </c>
      <c r="AF228" s="1">
        <f>(Table2[[#This Row],[Current Week High]]/Table2[[#This Row],[Close Price]])-1</f>
        <v>3.2161945462142461E-2</v>
      </c>
      <c r="AG228" s="1">
        <f>(Table2[[#This Row],[Close Price]]/Table2[[#This Row],[Current Month Low]])-1</f>
        <v>3.0145631067961531E-3</v>
      </c>
      <c r="AH228" s="1">
        <f>(Table2[[#This Row],[Current Month High]]/Table2[[#This Row],[Close Price]])-1</f>
        <v>0.13517987039071544</v>
      </c>
      <c r="AI228">
        <v>18.342278858392898</v>
      </c>
      <c r="AJ228">
        <v>72.845299938932996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-7.0000000000000007E-2</v>
      </c>
      <c r="AM228" t="s">
        <v>3107</v>
      </c>
      <c r="AN228">
        <v>-11.29</v>
      </c>
      <c r="AO228" t="s">
        <v>3107</v>
      </c>
      <c r="AP228">
        <v>0.12359641083320499</v>
      </c>
      <c r="AQ228">
        <f>(Table2[[#This Row],[Sharpe Ratio]]-AVERAGE(Table2[Sharpe Ratio]))/_xlfn.STDEV.P(Table2[Sharpe Ratio])</f>
        <v>0.6831373123056188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-0.61595267913377971</v>
      </c>
      <c r="AS228">
        <f>_xlfn.RANK.AVG(Table2[[#This Row],[1Y Return vs Nifty Z-Score]],Table2[1Y Return vs Nifty Z-Score])</f>
        <v>238</v>
      </c>
      <c r="AT228">
        <f>_xlfn.RANK.AVG(Table2[[#This Row],[6M Return vs Nifty Z-Score]],Table2[6M Return vs Nifty Z-Score])</f>
        <v>349</v>
      </c>
      <c r="AU228">
        <f>_xlfn.RANK.AVG(Table2[[#This Row],[Sharpe Ratio Z-Score]],Table2[Sharpe Ratio Z-Score])</f>
        <v>178</v>
      </c>
      <c r="AV228">
        <f>(Table2[[#This Row],[Rank 1Y]]+Table2[[#This Row],[Rank 6M]]+Table2[[#This Row],[Rank Sharpe]])/3</f>
        <v>255</v>
      </c>
    </row>
    <row r="229" spans="1:48" x14ac:dyDescent="0.3">
      <c r="A229" t="s">
        <v>1349</v>
      </c>
      <c r="B229" t="s">
        <v>1350</v>
      </c>
      <c r="C229" t="s">
        <v>3081</v>
      </c>
      <c r="D229" t="s">
        <v>1351</v>
      </c>
      <c r="E229">
        <v>8022.441167</v>
      </c>
      <c r="F229">
        <v>652.6</v>
      </c>
      <c r="G229">
        <v>3.0806710382175</v>
      </c>
      <c r="H229">
        <f>(Table2[[#This Row],[1Y Return vs Nifty]]-AVERAGE(Table2[1Y Return vs Nifty]))/_xlfn.STDEV.P(Table2[1Y Return vs Nifty])</f>
        <v>-0.45004626271607101</v>
      </c>
      <c r="I229">
        <v>0.58959445258550602</v>
      </c>
      <c r="J229">
        <f>(Table2[[#This Row],[1M Return vs Nifty]]-AVERAGE(Table2[1M Return vs Nifty]))/_xlfn.STDEV.P(Table2[1M Return vs Nifty])</f>
        <v>0.10896706944465127</v>
      </c>
      <c r="K229">
        <v>22.269694248902201</v>
      </c>
      <c r="L229">
        <f>(Table2[[#This Row],[6M Return vs Nifty]]-AVERAGE(Table2[6M Return vs Nifty]))/_xlfn.STDEV.P(Table2[6M Return vs Nifty])</f>
        <v>0.52592054259136334</v>
      </c>
      <c r="M229">
        <v>-2.11998259519167</v>
      </c>
      <c r="N229">
        <f>(Table2[[#This Row],[1W Return vs Nifty]]-AVERAGE(Table2[1W Return vs Nifty]))/_xlfn.STDEV.P(Table2[1W Return vs Nifty])</f>
        <v>-0.48335507515341947</v>
      </c>
      <c r="O229">
        <v>667.33</v>
      </c>
      <c r="P229">
        <v>630.02055862045199</v>
      </c>
      <c r="Q229">
        <v>552.91874739651996</v>
      </c>
      <c r="R229">
        <v>40.4723128029474</v>
      </c>
      <c r="S229" s="1">
        <f>(Table2[[#This Row],[Close Price]]-Table2[[#This Row],[20D EMA]])/Table2[[#This Row],[20D EMA]]</f>
        <v>-2.2073037327858806E-2</v>
      </c>
      <c r="T229" s="1">
        <f>(Table2[[#This Row],[Close Price]]-Table2[[#This Row],[50D EMA]])/Table2[[#This Row],[50D EMA]]</f>
        <v>3.5839213610727158E-2</v>
      </c>
      <c r="U229" s="1">
        <f>(Table2[[#This Row],[Close Price]]-Table2[[#This Row],[200D EMA]])/Table2[[#This Row],[200D EMA]]</f>
        <v>0.18028191858720732</v>
      </c>
      <c r="V229">
        <v>0.72846934354992998</v>
      </c>
      <c r="W229">
        <v>648.65</v>
      </c>
      <c r="X229">
        <v>668.3</v>
      </c>
      <c r="Y229">
        <v>640</v>
      </c>
      <c r="Z229">
        <v>695</v>
      </c>
      <c r="AA229">
        <v>640</v>
      </c>
      <c r="AB229">
        <v>719</v>
      </c>
      <c r="AC229" s="1">
        <f>(Table2[[#This Row],[Close Price]]/Table2[[#This Row],[Day Low]])-1</f>
        <v>6.0895706467278821E-3</v>
      </c>
      <c r="AD229" s="1">
        <f>(Table2[[#This Row],[Day High]]/Table2[[#This Row],[Close Price]])-1</f>
        <v>2.4057615691081669E-2</v>
      </c>
      <c r="AE229" s="1">
        <f>(Table2[[#This Row],[Close Price]]/Table2[[#This Row],[Current Week Low]])-1</f>
        <v>1.968750000000008E-2</v>
      </c>
      <c r="AF229" s="1">
        <f>(Table2[[#This Row],[Current Week High]]/Table2[[#This Row],[Close Price]])-1</f>
        <v>6.4970885688017121E-2</v>
      </c>
      <c r="AG229" s="1">
        <f>(Table2[[#This Row],[Close Price]]/Table2[[#This Row],[Current Month Low]])-1</f>
        <v>1.968750000000008E-2</v>
      </c>
      <c r="AH229" s="1">
        <f>(Table2[[#This Row],[Current Month High]]/Table2[[#This Row],[Close Price]])-1</f>
        <v>0.10174685871897027</v>
      </c>
      <c r="AI229">
        <v>17.7444069874348</v>
      </c>
      <c r="AJ229">
        <v>60.363681041897003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0.15</v>
      </c>
      <c r="AM229" t="s">
        <v>3108</v>
      </c>
      <c r="AN229">
        <v>-10.87</v>
      </c>
      <c r="AO229" t="s">
        <v>3107</v>
      </c>
      <c r="AP229">
        <v>0.14536007168326201</v>
      </c>
      <c r="AQ229">
        <f>(Table2[[#This Row],[Sharpe Ratio]]-AVERAGE(Table2[Sharpe Ratio]))/_xlfn.STDEV.P(Table2[Sharpe Ratio])</f>
        <v>0.93102417916948099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0.63251045333600509</v>
      </c>
      <c r="AS229">
        <f>_xlfn.RANK.AVG(Table2[[#This Row],[1Y Return vs Nifty Z-Score]],Table2[1Y Return vs Nifty Z-Score])</f>
        <v>452</v>
      </c>
      <c r="AT229">
        <f>_xlfn.RANK.AVG(Table2[[#This Row],[6M Return vs Nifty Z-Score]],Table2[6M Return vs Nifty Z-Score])</f>
        <v>187</v>
      </c>
      <c r="AU229">
        <f>_xlfn.RANK.AVG(Table2[[#This Row],[Sharpe Ratio Z-Score]],Table2[Sharpe Ratio Z-Score])</f>
        <v>127</v>
      </c>
      <c r="AV229">
        <f>(Table2[[#This Row],[Rank 1Y]]+Table2[[#This Row],[Rank 6M]]+Table2[[#This Row],[Rank Sharpe]])/3</f>
        <v>255.33333333333334</v>
      </c>
    </row>
    <row r="230" spans="1:48" x14ac:dyDescent="0.3">
      <c r="A230" t="s">
        <v>1972</v>
      </c>
      <c r="B230" t="s">
        <v>1973</v>
      </c>
      <c r="C230" t="s">
        <v>3077</v>
      </c>
      <c r="D230" t="s">
        <v>300</v>
      </c>
      <c r="E230">
        <v>3214.9869680000002</v>
      </c>
      <c r="F230">
        <v>314</v>
      </c>
      <c r="G230">
        <v>32.416470016462597</v>
      </c>
      <c r="H230">
        <f>(Table2[[#This Row],[1Y Return vs Nifty]]-AVERAGE(Table2[1Y Return vs Nifty]))/_xlfn.STDEV.P(Table2[1Y Return vs Nifty])</f>
        <v>1.5038683821546703E-3</v>
      </c>
      <c r="I230">
        <v>4.0184299604981097</v>
      </c>
      <c r="J230">
        <f>(Table2[[#This Row],[1M Return vs Nifty]]-AVERAGE(Table2[1M Return vs Nifty]))/_xlfn.STDEV.P(Table2[1M Return vs Nifty])</f>
        <v>0.43588734821398545</v>
      </c>
      <c r="K230">
        <v>36.904400853007601</v>
      </c>
      <c r="L230">
        <f>(Table2[[#This Row],[6M Return vs Nifty]]-AVERAGE(Table2[6M Return vs Nifty]))/_xlfn.STDEV.P(Table2[6M Return vs Nifty])</f>
        <v>1.0229572418809905</v>
      </c>
      <c r="M230">
        <v>-1.0940634336633299</v>
      </c>
      <c r="N230">
        <f>(Table2[[#This Row],[1W Return vs Nifty]]-AVERAGE(Table2[1W Return vs Nifty]))/_xlfn.STDEV.P(Table2[1W Return vs Nifty])</f>
        <v>-0.295849429204259</v>
      </c>
      <c r="O230">
        <v>321.60000000000002</v>
      </c>
      <c r="P230">
        <v>308.69856397825299</v>
      </c>
      <c r="Q230">
        <v>264.746732684579</v>
      </c>
      <c r="R230">
        <v>41.499139078973201</v>
      </c>
      <c r="S230" s="1">
        <f>(Table2[[#This Row],[Close Price]]-Table2[[#This Row],[20D EMA]])/Table2[[#This Row],[20D EMA]]</f>
        <v>-2.363184079601997E-2</v>
      </c>
      <c r="T230" s="1">
        <f>(Table2[[#This Row],[Close Price]]-Table2[[#This Row],[50D EMA]])/Table2[[#This Row],[50D EMA]]</f>
        <v>1.7173503995050916E-2</v>
      </c>
      <c r="U230" s="1">
        <f>(Table2[[#This Row],[Close Price]]-Table2[[#This Row],[200D EMA]])/Table2[[#This Row],[200D EMA]]</f>
        <v>0.18603918853307122</v>
      </c>
      <c r="V230">
        <v>0.74435884253743501</v>
      </c>
      <c r="W230">
        <v>307</v>
      </c>
      <c r="X230">
        <v>319.89999999999998</v>
      </c>
      <c r="Y230">
        <v>307</v>
      </c>
      <c r="Z230">
        <v>340</v>
      </c>
      <c r="AA230">
        <v>307</v>
      </c>
      <c r="AB230">
        <v>346.9</v>
      </c>
      <c r="AC230" s="1">
        <f>(Table2[[#This Row],[Close Price]]/Table2[[#This Row],[Day Low]])-1</f>
        <v>2.2801302931596101E-2</v>
      </c>
      <c r="AD230" s="1">
        <f>(Table2[[#This Row],[Day High]]/Table2[[#This Row],[Close Price]])-1</f>
        <v>1.8789808917197393E-2</v>
      </c>
      <c r="AE230" s="1">
        <f>(Table2[[#This Row],[Close Price]]/Table2[[#This Row],[Current Week Low]])-1</f>
        <v>2.2801302931596101E-2</v>
      </c>
      <c r="AF230" s="1">
        <f>(Table2[[#This Row],[Current Week High]]/Table2[[#This Row],[Close Price]])-1</f>
        <v>8.2802547770700619E-2</v>
      </c>
      <c r="AG230" s="1">
        <f>(Table2[[#This Row],[Close Price]]/Table2[[#This Row],[Current Month Low]])-1</f>
        <v>2.2801302931596101E-2</v>
      </c>
      <c r="AH230" s="1">
        <f>(Table2[[#This Row],[Current Month High]]/Table2[[#This Row],[Close Price]])-1</f>
        <v>0.1047770700636943</v>
      </c>
      <c r="AI230">
        <v>13.2165605095541</v>
      </c>
      <c r="AJ230">
        <v>66.445799098860306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0.24</v>
      </c>
      <c r="AM230" t="s">
        <v>3108</v>
      </c>
      <c r="AN230">
        <v>-9.27</v>
      </c>
      <c r="AO230" t="s">
        <v>3107</v>
      </c>
      <c r="AP230">
        <v>5.5540346936612001E-2</v>
      </c>
      <c r="AQ230">
        <f>(Table2[[#This Row],[Sharpe Ratio]]-AVERAGE(Table2[Sharpe Ratio]))/_xlfn.STDEV.P(Table2[Sharpe Ratio])</f>
        <v>-9.2017408522014857E-2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1.0724816207508567</v>
      </c>
      <c r="AS230">
        <f>_xlfn.RANK.AVG(Table2[[#This Row],[1Y Return vs Nifty Z-Score]],Table2[1Y Return vs Nifty Z-Score])</f>
        <v>295</v>
      </c>
      <c r="AT230">
        <f>_xlfn.RANK.AVG(Table2[[#This Row],[6M Return vs Nifty Z-Score]],Table2[6M Return vs Nifty Z-Score])</f>
        <v>99</v>
      </c>
      <c r="AU230">
        <f>_xlfn.RANK.AVG(Table2[[#This Row],[Sharpe Ratio Z-Score]],Table2[Sharpe Ratio Z-Score])</f>
        <v>375</v>
      </c>
      <c r="AV230">
        <f>(Table2[[#This Row],[Rank 1Y]]+Table2[[#This Row],[Rank 6M]]+Table2[[#This Row],[Rank Sharpe]])/3</f>
        <v>256.33333333333331</v>
      </c>
    </row>
    <row r="231" spans="1:48" x14ac:dyDescent="0.3">
      <c r="A231" t="s">
        <v>1233</v>
      </c>
      <c r="B231" t="s">
        <v>1234</v>
      </c>
      <c r="C231" t="s">
        <v>3066</v>
      </c>
      <c r="D231" t="s">
        <v>46</v>
      </c>
      <c r="E231">
        <v>8963.5349449200003</v>
      </c>
      <c r="F231">
        <v>5670.2</v>
      </c>
      <c r="G231">
        <v>22.1986974089562</v>
      </c>
      <c r="H231">
        <f>(Table2[[#This Row],[1Y Return vs Nifty]]-AVERAGE(Table2[1Y Return vs Nifty]))/_xlfn.STDEV.P(Table2[1Y Return vs Nifty])</f>
        <v>-0.15577279430130969</v>
      </c>
      <c r="I231">
        <v>-6.0361816337823404</v>
      </c>
      <c r="J231">
        <f>(Table2[[#This Row],[1M Return vs Nifty]]-AVERAGE(Table2[1M Return vs Nifty]))/_xlfn.STDEV.P(Table2[1M Return vs Nifty])</f>
        <v>-0.52276360419656898</v>
      </c>
      <c r="K231">
        <v>-2.0285170763814802</v>
      </c>
      <c r="L231">
        <f>(Table2[[#This Row],[6M Return vs Nifty]]-AVERAGE(Table2[6M Return vs Nifty]))/_xlfn.STDEV.P(Table2[6M Return vs Nifty])</f>
        <v>-0.29931655183544992</v>
      </c>
      <c r="M231">
        <v>-3.8820388920188602</v>
      </c>
      <c r="N231">
        <f>(Table2[[#This Row],[1W Return vs Nifty]]-AVERAGE(Table2[1W Return vs Nifty]))/_xlfn.STDEV.P(Table2[1W Return vs Nifty])</f>
        <v>-0.80540335783016437</v>
      </c>
      <c r="O231">
        <v>5735.45</v>
      </c>
      <c r="P231">
        <v>5536.91856856302</v>
      </c>
      <c r="Q231">
        <v>4879.1036015973596</v>
      </c>
      <c r="R231">
        <v>46.6352006146533</v>
      </c>
      <c r="S231" s="1">
        <f>(Table2[[#This Row],[Close Price]]-Table2[[#This Row],[20D EMA]])/Table2[[#This Row],[20D EMA]]</f>
        <v>-1.1376613866392349E-2</v>
      </c>
      <c r="T231" s="1">
        <f>(Table2[[#This Row],[Close Price]]-Table2[[#This Row],[50D EMA]])/Table2[[#This Row],[50D EMA]]</f>
        <v>2.407140899519675E-2</v>
      </c>
      <c r="U231" s="1">
        <f>(Table2[[#This Row],[Close Price]]-Table2[[#This Row],[200D EMA]])/Table2[[#This Row],[200D EMA]]</f>
        <v>0.16213970085481375</v>
      </c>
      <c r="V231">
        <v>1.1948842551743299</v>
      </c>
      <c r="W231">
        <v>5360</v>
      </c>
      <c r="X231">
        <v>5767.95</v>
      </c>
      <c r="Y231">
        <v>5360</v>
      </c>
      <c r="Z231">
        <v>5767.95</v>
      </c>
      <c r="AA231">
        <v>5360</v>
      </c>
      <c r="AB231">
        <v>6280.2</v>
      </c>
      <c r="AC231" s="1">
        <f>(Table2[[#This Row],[Close Price]]/Table2[[#This Row],[Day Low]])-1</f>
        <v>5.7873134328358278E-2</v>
      </c>
      <c r="AD231" s="1">
        <f>(Table2[[#This Row],[Day High]]/Table2[[#This Row],[Close Price]])-1</f>
        <v>1.7239250820076935E-2</v>
      </c>
      <c r="AE231" s="1">
        <f>(Table2[[#This Row],[Close Price]]/Table2[[#This Row],[Current Week Low]])-1</f>
        <v>5.7873134328358278E-2</v>
      </c>
      <c r="AF231" s="1">
        <f>(Table2[[#This Row],[Current Week High]]/Table2[[#This Row],[Close Price]])-1</f>
        <v>1.7239250820076935E-2</v>
      </c>
      <c r="AG231" s="1">
        <f>(Table2[[#This Row],[Close Price]]/Table2[[#This Row],[Current Month Low]])-1</f>
        <v>5.7873134328358278E-2</v>
      </c>
      <c r="AH231" s="1">
        <f>(Table2[[#This Row],[Current Month High]]/Table2[[#This Row],[Close Price]])-1</f>
        <v>0.10757997954216791</v>
      </c>
      <c r="AI231">
        <v>14.6520404923988</v>
      </c>
      <c r="AJ231">
        <v>68.507704423542705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0.15</v>
      </c>
      <c r="AM231" t="s">
        <v>3108</v>
      </c>
      <c r="AN231">
        <v>-11.22</v>
      </c>
      <c r="AO231" t="s">
        <v>3107</v>
      </c>
      <c r="AP231">
        <v>0.21060091631553901</v>
      </c>
      <c r="AQ231">
        <f>(Table2[[#This Row],[Sharpe Ratio]]-AVERAGE(Table2[Sharpe Ratio]))/_xlfn.STDEV.P(Table2[Sharpe Ratio])</f>
        <v>1.6741137117103631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-0.10914259645312985</v>
      </c>
      <c r="AS231">
        <f>_xlfn.RANK.AVG(Table2[[#This Row],[1Y Return vs Nifty Z-Score]],Table2[1Y Return vs Nifty Z-Score])</f>
        <v>335</v>
      </c>
      <c r="AT231">
        <f>_xlfn.RANK.AVG(Table2[[#This Row],[6M Return vs Nifty Z-Score]],Table2[6M Return vs Nifty Z-Score])</f>
        <v>407</v>
      </c>
      <c r="AU231">
        <f>_xlfn.RANK.AVG(Table2[[#This Row],[Sharpe Ratio Z-Score]],Table2[Sharpe Ratio Z-Score])</f>
        <v>33</v>
      </c>
      <c r="AV231">
        <f>(Table2[[#This Row],[Rank 1Y]]+Table2[[#This Row],[Rank 6M]]+Table2[[#This Row],[Rank Sharpe]])/3</f>
        <v>258.33333333333331</v>
      </c>
    </row>
    <row r="232" spans="1:48" x14ac:dyDescent="0.3">
      <c r="A232" t="s">
        <v>964</v>
      </c>
      <c r="B232" t="s">
        <v>965</v>
      </c>
      <c r="C232" t="s">
        <v>3074</v>
      </c>
      <c r="D232" t="s">
        <v>966</v>
      </c>
      <c r="E232">
        <v>14684.160644019999</v>
      </c>
      <c r="F232">
        <v>1233.8</v>
      </c>
      <c r="G232">
        <v>35.9506861573769</v>
      </c>
      <c r="H232">
        <f>(Table2[[#This Row],[1Y Return vs Nifty]]-AVERAGE(Table2[1Y Return vs Nifty]))/_xlfn.STDEV.P(Table2[1Y Return vs Nifty])</f>
        <v>5.5904151222338834E-2</v>
      </c>
      <c r="I232">
        <v>-9.8106254289714805</v>
      </c>
      <c r="J232">
        <f>(Table2[[#This Row],[1M Return vs Nifty]]-AVERAGE(Table2[1M Return vs Nifty]))/_xlfn.STDEV.P(Table2[1M Return vs Nifty])</f>
        <v>-0.88263569921976048</v>
      </c>
      <c r="K232">
        <v>-5.75783704503083</v>
      </c>
      <c r="L232">
        <f>(Table2[[#This Row],[6M Return vs Nifty]]-AVERAGE(Table2[6M Return vs Nifty]))/_xlfn.STDEV.P(Table2[6M Return vs Nifty])</f>
        <v>-0.42597497676707002</v>
      </c>
      <c r="M232">
        <v>-2.29662065120027</v>
      </c>
      <c r="N232">
        <f>(Table2[[#This Row],[1W Return vs Nifty]]-AVERAGE(Table2[1W Return vs Nifty]))/_xlfn.STDEV.P(Table2[1W Return vs Nifty])</f>
        <v>-0.51563893730660881</v>
      </c>
      <c r="O232">
        <v>1335.51</v>
      </c>
      <c r="P232">
        <v>1384.57439684011</v>
      </c>
      <c r="Q232">
        <v>1212.5755122625501</v>
      </c>
      <c r="R232">
        <v>24.680978373942501</v>
      </c>
      <c r="S232" s="1">
        <f>(Table2[[#This Row],[Close Price]]-Table2[[#This Row],[20D EMA]])/Table2[[#This Row],[20D EMA]]</f>
        <v>-7.6158171784561732E-2</v>
      </c>
      <c r="T232" s="1">
        <f>(Table2[[#This Row],[Close Price]]-Table2[[#This Row],[50D EMA]])/Table2[[#This Row],[50D EMA]]</f>
        <v>-0.10889584350556311</v>
      </c>
      <c r="U232" s="1">
        <f>(Table2[[#This Row],[Close Price]]-Table2[[#This Row],[200D EMA]])/Table2[[#This Row],[200D EMA]]</f>
        <v>1.7503642060070136E-2</v>
      </c>
      <c r="V232">
        <v>0.72777897993120499</v>
      </c>
      <c r="W232">
        <v>1227.55</v>
      </c>
      <c r="X232">
        <v>1279.75</v>
      </c>
      <c r="Y232">
        <v>1227.55</v>
      </c>
      <c r="Z232">
        <v>1314</v>
      </c>
      <c r="AA232">
        <v>1227.55</v>
      </c>
      <c r="AB232">
        <v>1392.1</v>
      </c>
      <c r="AC232" s="1">
        <f>(Table2[[#This Row],[Close Price]]/Table2[[#This Row],[Day Low]])-1</f>
        <v>5.0914423037757839E-3</v>
      </c>
      <c r="AD232" s="1">
        <f>(Table2[[#This Row],[Day High]]/Table2[[#This Row],[Close Price]])-1</f>
        <v>3.7242664937591208E-2</v>
      </c>
      <c r="AE232" s="1">
        <f>(Table2[[#This Row],[Close Price]]/Table2[[#This Row],[Current Week Low]])-1</f>
        <v>5.0914423037757839E-3</v>
      </c>
      <c r="AF232" s="1">
        <f>(Table2[[#This Row],[Current Week High]]/Table2[[#This Row],[Close Price]])-1</f>
        <v>6.5002431512400705E-2</v>
      </c>
      <c r="AG232" s="1">
        <f>(Table2[[#This Row],[Close Price]]/Table2[[#This Row],[Current Month Low]])-1</f>
        <v>5.0914423037757839E-3</v>
      </c>
      <c r="AH232" s="1">
        <f>(Table2[[#This Row],[Current Month High]]/Table2[[#This Row],[Close Price]])-1</f>
        <v>0.12830280434430219</v>
      </c>
      <c r="AI232">
        <v>37.3804506402982</v>
      </c>
      <c r="AJ232">
        <v>91.479785830682005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-0.15</v>
      </c>
      <c r="AM232" t="s">
        <v>3107</v>
      </c>
      <c r="AN232">
        <v>-10.76</v>
      </c>
      <c r="AO232" t="s">
        <v>3107</v>
      </c>
      <c r="AP232">
        <v>0.191449188643464</v>
      </c>
      <c r="AQ232">
        <f>(Table2[[#This Row],[Sharpe Ratio]]-AVERAGE(Table2[Sharpe Ratio]))/_xlfn.STDEV.P(Table2[Sharpe Ratio])</f>
        <v>1.4559766161009098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280</v>
      </c>
      <c r="AT232">
        <f>_xlfn.RANK.AVG(Table2[[#This Row],[6M Return vs Nifty Z-Score]],Table2[6M Return vs Nifty Z-Score])</f>
        <v>449</v>
      </c>
      <c r="AU232">
        <f>_xlfn.RANK.AVG(Table2[[#This Row],[Sharpe Ratio Z-Score]],Table2[Sharpe Ratio Z-Score])</f>
        <v>53</v>
      </c>
      <c r="AV232">
        <f>(Table2[[#This Row],[Rank 1Y]]+Table2[[#This Row],[Rank 6M]]+Table2[[#This Row],[Rank Sharpe]])/3</f>
        <v>260.66666666666669</v>
      </c>
    </row>
    <row r="233" spans="1:48" x14ac:dyDescent="0.3">
      <c r="A233" t="s">
        <v>1736</v>
      </c>
      <c r="B233" t="s">
        <v>1737</v>
      </c>
      <c r="C233" t="s">
        <v>625</v>
      </c>
      <c r="D233" t="s">
        <v>625</v>
      </c>
      <c r="E233">
        <v>4395.4757417999999</v>
      </c>
      <c r="F233">
        <v>212.82</v>
      </c>
      <c r="G233">
        <v>37.609231170785499</v>
      </c>
      <c r="H233">
        <f>(Table2[[#This Row],[1Y Return vs Nifty]]-AVERAGE(Table2[1Y Return vs Nifty]))/_xlfn.STDEV.P(Table2[1Y Return vs Nifty])</f>
        <v>8.1433240059917256E-2</v>
      </c>
      <c r="I233">
        <v>-0.25097624007342101</v>
      </c>
      <c r="J233">
        <f>(Table2[[#This Row],[1M Return vs Nifty]]-AVERAGE(Table2[1M Return vs Nifty]))/_xlfn.STDEV.P(Table2[1M Return vs Nifty])</f>
        <v>2.8823357524017171E-2</v>
      </c>
      <c r="K233">
        <v>13.148547051027601</v>
      </c>
      <c r="L233">
        <f>(Table2[[#This Row],[6M Return vs Nifty]]-AVERAGE(Table2[6M Return vs Nifty]))/_xlfn.STDEV.P(Table2[6M Return vs Nifty])</f>
        <v>0.21614016778735806</v>
      </c>
      <c r="M233">
        <v>-2.6490370314940699</v>
      </c>
      <c r="N233">
        <f>(Table2[[#This Row],[1W Return vs Nifty]]-AVERAGE(Table2[1W Return vs Nifty]))/_xlfn.STDEV.P(Table2[1W Return vs Nifty])</f>
        <v>-0.58004952978605195</v>
      </c>
      <c r="O233">
        <v>217.58</v>
      </c>
      <c r="P233">
        <v>207.61713649908199</v>
      </c>
      <c r="Q233">
        <v>175.75903232430301</v>
      </c>
      <c r="R233">
        <v>40.642514392074801</v>
      </c>
      <c r="S233" s="1">
        <f>(Table2[[#This Row],[Close Price]]-Table2[[#This Row],[20D EMA]])/Table2[[#This Row],[20D EMA]]</f>
        <v>-2.1877010754665038E-2</v>
      </c>
      <c r="T233" s="1">
        <f>(Table2[[#This Row],[Close Price]]-Table2[[#This Row],[50D EMA]])/Table2[[#This Row],[50D EMA]]</f>
        <v>2.5059894325924318E-2</v>
      </c>
      <c r="U233" s="1">
        <f>(Table2[[#This Row],[Close Price]]-Table2[[#This Row],[200D EMA]])/Table2[[#This Row],[200D EMA]]</f>
        <v>0.21086237893773607</v>
      </c>
      <c r="V233">
        <v>0.66281483094011096</v>
      </c>
      <c r="W233">
        <v>209.68</v>
      </c>
      <c r="X233">
        <v>216.64</v>
      </c>
      <c r="Y233">
        <v>209.68</v>
      </c>
      <c r="Z233">
        <v>224</v>
      </c>
      <c r="AA233">
        <v>207.6</v>
      </c>
      <c r="AB233">
        <v>235.4</v>
      </c>
      <c r="AC233" s="1">
        <f>(Table2[[#This Row],[Close Price]]/Table2[[#This Row],[Day Low]])-1</f>
        <v>1.4975200305227032E-2</v>
      </c>
      <c r="AD233" s="1">
        <f>(Table2[[#This Row],[Day High]]/Table2[[#This Row],[Close Price]])-1</f>
        <v>1.7949440842025988E-2</v>
      </c>
      <c r="AE233" s="1">
        <f>(Table2[[#This Row],[Close Price]]/Table2[[#This Row],[Current Week Low]])-1</f>
        <v>1.4975200305227032E-2</v>
      </c>
      <c r="AF233" s="1">
        <f>(Table2[[#This Row],[Current Week High]]/Table2[[#This Row],[Close Price]])-1</f>
        <v>5.2532656705196912E-2</v>
      </c>
      <c r="AG233" s="1">
        <f>(Table2[[#This Row],[Close Price]]/Table2[[#This Row],[Current Month Low]])-1</f>
        <v>2.5144508670520205E-2</v>
      </c>
      <c r="AH233" s="1">
        <f>(Table2[[#This Row],[Current Month High]]/Table2[[#This Row],[Close Price]])-1</f>
        <v>0.1060990508410864</v>
      </c>
      <c r="AI233">
        <v>14.2749741565642</v>
      </c>
      <c r="AJ233">
        <v>78.315877670716304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0.11</v>
      </c>
      <c r="AM233" t="s">
        <v>3108</v>
      </c>
      <c r="AN233">
        <v>-7.02</v>
      </c>
      <c r="AO233" t="s">
        <v>3107</v>
      </c>
      <c r="AP233">
        <v>9.0125431753556001E-2</v>
      </c>
      <c r="AQ233">
        <f>(Table2[[#This Row],[Sharpe Ratio]]-AVERAGE(Table2[Sharpe Ratio]))/_xlfn.STDEV.P(Table2[Sharpe Ratio])</f>
        <v>0.30190475257758342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4.8251988162823944E-2</v>
      </c>
      <c r="AS233">
        <f>_xlfn.RANK.AVG(Table2[[#This Row],[1Y Return vs Nifty Z-Score]],Table2[1Y Return vs Nifty Z-Score])</f>
        <v>274</v>
      </c>
      <c r="AT233">
        <f>_xlfn.RANK.AVG(Table2[[#This Row],[6M Return vs Nifty Z-Score]],Table2[6M Return vs Nifty Z-Score])</f>
        <v>255</v>
      </c>
      <c r="AU233">
        <f>_xlfn.RANK.AVG(Table2[[#This Row],[Sharpe Ratio Z-Score]],Table2[Sharpe Ratio Z-Score])</f>
        <v>257</v>
      </c>
      <c r="AV233">
        <f>(Table2[[#This Row],[Rank 1Y]]+Table2[[#This Row],[Rank 6M]]+Table2[[#This Row],[Rank Sharpe]])/3</f>
        <v>262</v>
      </c>
    </row>
    <row r="234" spans="1:48" x14ac:dyDescent="0.3">
      <c r="A234" t="s">
        <v>235</v>
      </c>
      <c r="B234" t="s">
        <v>236</v>
      </c>
      <c r="C234" t="s">
        <v>3063</v>
      </c>
      <c r="D234" t="s">
        <v>57</v>
      </c>
      <c r="E234">
        <v>108844.5414875</v>
      </c>
      <c r="F234">
        <v>2895.1</v>
      </c>
      <c r="G234">
        <v>35.406102693384703</v>
      </c>
      <c r="H234">
        <f>(Table2[[#This Row],[1Y Return vs Nifty]]-AVERAGE(Table2[1Y Return vs Nifty]))/_xlfn.STDEV.P(Table2[1Y Return vs Nifty])</f>
        <v>4.7521671687966428E-2</v>
      </c>
      <c r="I234">
        <v>4.1421563174329297</v>
      </c>
      <c r="J234">
        <f>(Table2[[#This Row],[1M Return vs Nifty]]-AVERAGE(Table2[1M Return vs Nifty]))/_xlfn.STDEV.P(Table2[1M Return vs Nifty])</f>
        <v>0.44768396400582022</v>
      </c>
      <c r="K234">
        <v>10.418813059181501</v>
      </c>
      <c r="L234">
        <f>(Table2[[#This Row],[6M Return vs Nifty]]-AVERAGE(Table2[6M Return vs Nifty]))/_xlfn.STDEV.P(Table2[6M Return vs Nifty])</f>
        <v>0.12343055563392594</v>
      </c>
      <c r="M234">
        <v>0.78519113317798706</v>
      </c>
      <c r="N234">
        <f>(Table2[[#This Row],[1W Return vs Nifty]]-AVERAGE(Table2[1W Return vs Nifty]))/_xlfn.STDEV.P(Table2[1W Return vs Nifty])</f>
        <v>4.7618998594237648E-2</v>
      </c>
      <c r="O234">
        <v>2885.85</v>
      </c>
      <c r="P234">
        <v>2790.37396631821</v>
      </c>
      <c r="Q234">
        <v>2424.97320556966</v>
      </c>
      <c r="R234">
        <v>49.177175776581599</v>
      </c>
      <c r="S234" s="1">
        <f>(Table2[[#This Row],[Close Price]]-Table2[[#This Row],[20D EMA]])/Table2[[#This Row],[20D EMA]]</f>
        <v>3.2052948004920563E-3</v>
      </c>
      <c r="T234" s="1">
        <f>(Table2[[#This Row],[Close Price]]-Table2[[#This Row],[50D EMA]])/Table2[[#This Row],[50D EMA]]</f>
        <v>3.7531182180563352E-2</v>
      </c>
      <c r="U234" s="1">
        <f>(Table2[[#This Row],[Close Price]]-Table2[[#This Row],[200D EMA]])/Table2[[#This Row],[200D EMA]]</f>
        <v>0.19386886145816223</v>
      </c>
      <c r="V234">
        <v>0.78682295490600296</v>
      </c>
      <c r="W234">
        <v>2864</v>
      </c>
      <c r="X234">
        <v>2916.6</v>
      </c>
      <c r="Y234">
        <v>2860.5</v>
      </c>
      <c r="Z234">
        <v>3015</v>
      </c>
      <c r="AA234">
        <v>2808.1</v>
      </c>
      <c r="AB234">
        <v>3022.9</v>
      </c>
      <c r="AC234" s="1">
        <f>(Table2[[#This Row],[Close Price]]/Table2[[#This Row],[Day Low]])-1</f>
        <v>1.0858938547485986E-2</v>
      </c>
      <c r="AD234" s="1">
        <f>(Table2[[#This Row],[Day High]]/Table2[[#This Row],[Close Price]])-1</f>
        <v>7.4263410590307277E-3</v>
      </c>
      <c r="AE234" s="1">
        <f>(Table2[[#This Row],[Close Price]]/Table2[[#This Row],[Current Week Low]])-1</f>
        <v>1.2095787449746487E-2</v>
      </c>
      <c r="AF234" s="1">
        <f>(Table2[[#This Row],[Current Week High]]/Table2[[#This Row],[Close Price]])-1</f>
        <v>4.141480432454836E-2</v>
      </c>
      <c r="AG234" s="1">
        <f>(Table2[[#This Row],[Close Price]]/Table2[[#This Row],[Current Month Low]])-1</f>
        <v>3.098180264235606E-2</v>
      </c>
      <c r="AH234" s="1">
        <f>(Table2[[#This Row],[Current Month High]]/Table2[[#This Row],[Close Price]])-1</f>
        <v>4.4143552899727156E-2</v>
      </c>
      <c r="AI234">
        <v>5.6768332700079398</v>
      </c>
      <c r="AJ234">
        <v>64.484972444747399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0.18</v>
      </c>
      <c r="AM234" t="s">
        <v>3108</v>
      </c>
      <c r="AN234">
        <v>-1.63</v>
      </c>
      <c r="AO234" t="s">
        <v>3107</v>
      </c>
      <c r="AP234">
        <v>0.100687540983043</v>
      </c>
      <c r="AQ234">
        <f>(Table2[[#This Row],[Sharpe Ratio]]-AVERAGE(Table2[Sharpe Ratio]))/_xlfn.STDEV.P(Table2[Sharpe Ratio])</f>
        <v>0.42220657966493924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1.0884617695868894</v>
      </c>
      <c r="AS234">
        <f>_xlfn.RANK.AVG(Table2[[#This Row],[1Y Return vs Nifty Z-Score]],Table2[1Y Return vs Nifty Z-Score])</f>
        <v>283</v>
      </c>
      <c r="AT234">
        <f>_xlfn.RANK.AVG(Table2[[#This Row],[6M Return vs Nifty Z-Score]],Table2[6M Return vs Nifty Z-Score])</f>
        <v>276</v>
      </c>
      <c r="AU234">
        <f>_xlfn.RANK.AVG(Table2[[#This Row],[Sharpe Ratio Z-Score]],Table2[Sharpe Ratio Z-Score])</f>
        <v>229</v>
      </c>
      <c r="AV234">
        <f>(Table2[[#This Row],[Rank 1Y]]+Table2[[#This Row],[Rank 6M]]+Table2[[#This Row],[Rank Sharpe]])/3</f>
        <v>262.66666666666669</v>
      </c>
    </row>
    <row r="235" spans="1:48" x14ac:dyDescent="0.3">
      <c r="A235" t="s">
        <v>272</v>
      </c>
      <c r="B235" t="s">
        <v>273</v>
      </c>
      <c r="C235" t="s">
        <v>3073</v>
      </c>
      <c r="D235" t="s">
        <v>46</v>
      </c>
      <c r="E235">
        <v>97913.384002895997</v>
      </c>
      <c r="F235">
        <v>92.73</v>
      </c>
      <c r="G235">
        <v>51.061932659353502</v>
      </c>
      <c r="H235">
        <f>(Table2[[#This Row],[1Y Return vs Nifty]]-AVERAGE(Table2[1Y Return vs Nifty]))/_xlfn.STDEV.P(Table2[1Y Return vs Nifty])</f>
        <v>0.28850341821640685</v>
      </c>
      <c r="I235">
        <v>-1.6638677246248901</v>
      </c>
      <c r="J235">
        <f>(Table2[[#This Row],[1M Return vs Nifty]]-AVERAGE(Table2[1M Return vs Nifty]))/_xlfn.STDEV.P(Table2[1M Return vs Nifty])</f>
        <v>-0.10588793933885876</v>
      </c>
      <c r="K235">
        <v>-7.3427105375426702</v>
      </c>
      <c r="L235">
        <f>(Table2[[#This Row],[6M Return vs Nifty]]-AVERAGE(Table2[6M Return vs Nifty]))/_xlfn.STDEV.P(Table2[6M Return vs Nifty])</f>
        <v>-0.47980183580971919</v>
      </c>
      <c r="M235">
        <v>1.3551863346436701</v>
      </c>
      <c r="N235">
        <f>(Table2[[#This Row],[1W Return vs Nifty]]-AVERAGE(Table2[1W Return vs Nifty]))/_xlfn.STDEV.P(Table2[1W Return vs Nifty])</f>
        <v>0.15179613305727532</v>
      </c>
      <c r="O235">
        <v>96.38</v>
      </c>
      <c r="P235">
        <v>94.478679487308398</v>
      </c>
      <c r="Q235">
        <v>82.212258881358494</v>
      </c>
      <c r="R235">
        <v>36.9097498751714</v>
      </c>
      <c r="S235" s="1">
        <f>(Table2[[#This Row],[Close Price]]-Table2[[#This Row],[20D EMA]])/Table2[[#This Row],[20D EMA]]</f>
        <v>-3.787092757833567E-2</v>
      </c>
      <c r="T235" s="1">
        <f>(Table2[[#This Row],[Close Price]]-Table2[[#This Row],[50D EMA]])/Table2[[#This Row],[50D EMA]]</f>
        <v>-1.850872066372709E-2</v>
      </c>
      <c r="U235" s="1">
        <f>(Table2[[#This Row],[Close Price]]-Table2[[#This Row],[200D EMA]])/Table2[[#This Row],[200D EMA]]</f>
        <v>0.12793397556220648</v>
      </c>
      <c r="V235">
        <v>0.65853752691854806</v>
      </c>
      <c r="W235">
        <v>92.31</v>
      </c>
      <c r="X235">
        <v>94.7</v>
      </c>
      <c r="Y235">
        <v>92.31</v>
      </c>
      <c r="Z235">
        <v>99.49</v>
      </c>
      <c r="AA235">
        <v>90.1</v>
      </c>
      <c r="AB235">
        <v>102.53</v>
      </c>
      <c r="AC235" s="1">
        <f>(Table2[[#This Row],[Close Price]]/Table2[[#This Row],[Day Low]])-1</f>
        <v>4.5498862528436934E-3</v>
      </c>
      <c r="AD235" s="1">
        <f>(Table2[[#This Row],[Day High]]/Table2[[#This Row],[Close Price]])-1</f>
        <v>2.1244473201768477E-2</v>
      </c>
      <c r="AE235" s="1">
        <f>(Table2[[#This Row],[Close Price]]/Table2[[#This Row],[Current Week Low]])-1</f>
        <v>4.5498862528436934E-3</v>
      </c>
      <c r="AF235" s="1">
        <f>(Table2[[#This Row],[Current Week High]]/Table2[[#This Row],[Close Price]])-1</f>
        <v>7.2899816672058471E-2</v>
      </c>
      <c r="AG235" s="1">
        <f>(Table2[[#This Row],[Close Price]]/Table2[[#This Row],[Current Month Low]])-1</f>
        <v>2.9189789123196475E-2</v>
      </c>
      <c r="AH235" s="1">
        <f>(Table2[[#This Row],[Current Month High]]/Table2[[#This Row],[Close Price]])-1</f>
        <v>0.10568316618138685</v>
      </c>
      <c r="AI235">
        <v>11.8839641971314</v>
      </c>
      <c r="AJ235">
        <v>79.883608147429698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0.03</v>
      </c>
      <c r="AM235" t="s">
        <v>3108</v>
      </c>
      <c r="AN235">
        <v>-4.6500000000000004</v>
      </c>
      <c r="AO235" t="s">
        <v>3107</v>
      </c>
      <c r="AP235">
        <v>0.15674759812446901</v>
      </c>
      <c r="AQ235">
        <f>(Table2[[#This Row],[Sharpe Ratio]]-AVERAGE(Table2[Sharpe Ratio]))/_xlfn.STDEV.P(Table2[Sharpe Ratio])</f>
        <v>1.0607274616405822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0.91533723776568643</v>
      </c>
      <c r="AS235">
        <f>_xlfn.RANK.AVG(Table2[[#This Row],[1Y Return vs Nifty Z-Score]],Table2[1Y Return vs Nifty Z-Score])</f>
        <v>218</v>
      </c>
      <c r="AT235">
        <f>_xlfn.RANK.AVG(Table2[[#This Row],[6M Return vs Nifty Z-Score]],Table2[6M Return vs Nifty Z-Score])</f>
        <v>474</v>
      </c>
      <c r="AU235">
        <f>_xlfn.RANK.AVG(Table2[[#This Row],[Sharpe Ratio Z-Score]],Table2[Sharpe Ratio Z-Score])</f>
        <v>103</v>
      </c>
      <c r="AV235">
        <f>(Table2[[#This Row],[Rank 1Y]]+Table2[[#This Row],[Rank 6M]]+Table2[[#This Row],[Rank Sharpe]])/3</f>
        <v>265</v>
      </c>
    </row>
    <row r="236" spans="1:48" x14ac:dyDescent="0.3">
      <c r="A236" t="s">
        <v>1397</v>
      </c>
      <c r="B236" t="s">
        <v>1398</v>
      </c>
      <c r="C236" t="s">
        <v>3068</v>
      </c>
      <c r="D236" t="s">
        <v>203</v>
      </c>
      <c r="E236">
        <v>7633.2030806399998</v>
      </c>
      <c r="F236">
        <v>1413.6</v>
      </c>
      <c r="G236">
        <v>27.654604435358799</v>
      </c>
      <c r="H236">
        <f>(Table2[[#This Row],[1Y Return vs Nifty]]-AVERAGE(Table2[1Y Return vs Nifty]))/_xlfn.STDEV.P(Table2[1Y Return vs Nifty])</f>
        <v>-7.1792960145137669E-2</v>
      </c>
      <c r="I236">
        <v>2.4365088509116202</v>
      </c>
      <c r="J236">
        <f>(Table2[[#This Row],[1M Return vs Nifty]]-AVERAGE(Table2[1M Return vs Nifty]))/_xlfn.STDEV.P(Table2[1M Return vs Nifty])</f>
        <v>0.2850600224517339</v>
      </c>
      <c r="K236">
        <v>29.211698078131601</v>
      </c>
      <c r="L236">
        <f>(Table2[[#This Row],[6M Return vs Nifty]]-AVERAGE(Table2[6M Return vs Nifty]))/_xlfn.STDEV.P(Table2[6M Return vs Nifty])</f>
        <v>0.76169094531116932</v>
      </c>
      <c r="M236">
        <v>5.7476629566968598E-2</v>
      </c>
      <c r="N236">
        <f>(Table2[[#This Row],[1W Return vs Nifty]]-AVERAGE(Table2[1W Return vs Nifty]))/_xlfn.STDEV.P(Table2[1W Return vs Nifty])</f>
        <v>-8.5384246868964828E-2</v>
      </c>
      <c r="O236">
        <v>1388.41</v>
      </c>
      <c r="P236">
        <v>1314.80183374897</v>
      </c>
      <c r="Q236">
        <v>1109.2543657220899</v>
      </c>
      <c r="R236">
        <v>57.016952848854899</v>
      </c>
      <c r="S236" s="1">
        <f>(Table2[[#This Row],[Close Price]]-Table2[[#This Row],[20D EMA]])/Table2[[#This Row],[20D EMA]]</f>
        <v>1.8143055725614067E-2</v>
      </c>
      <c r="T236" s="1">
        <f>(Table2[[#This Row],[Close Price]]-Table2[[#This Row],[50D EMA]])/Table2[[#This Row],[50D EMA]]</f>
        <v>7.5143009170683173E-2</v>
      </c>
      <c r="U236" s="1">
        <f>(Table2[[#This Row],[Close Price]]-Table2[[#This Row],[200D EMA]])/Table2[[#This Row],[200D EMA]]</f>
        <v>0.27436956182704814</v>
      </c>
      <c r="V236">
        <v>0.72829047311078698</v>
      </c>
      <c r="W236">
        <v>1370</v>
      </c>
      <c r="X236">
        <v>1417.3</v>
      </c>
      <c r="Y236">
        <v>1365</v>
      </c>
      <c r="Z236">
        <v>1422</v>
      </c>
      <c r="AA236">
        <v>1339.7</v>
      </c>
      <c r="AB236">
        <v>1479</v>
      </c>
      <c r="AC236" s="1">
        <f>(Table2[[#This Row],[Close Price]]/Table2[[#This Row],[Day Low]])-1</f>
        <v>3.1824817518248061E-2</v>
      </c>
      <c r="AD236" s="1">
        <f>(Table2[[#This Row],[Day High]]/Table2[[#This Row],[Close Price]])-1</f>
        <v>2.6174306734578767E-3</v>
      </c>
      <c r="AE236" s="1">
        <f>(Table2[[#This Row],[Close Price]]/Table2[[#This Row],[Current Week Low]])-1</f>
        <v>3.5604395604395433E-2</v>
      </c>
      <c r="AF236" s="1">
        <f>(Table2[[#This Row],[Current Week High]]/Table2[[#This Row],[Close Price]])-1</f>
        <v>5.9422750424449333E-3</v>
      </c>
      <c r="AG236" s="1">
        <f>(Table2[[#This Row],[Close Price]]/Table2[[#This Row],[Current Month Low]])-1</f>
        <v>5.5161603344032084E-2</v>
      </c>
      <c r="AH236" s="1">
        <f>(Table2[[#This Row],[Current Month High]]/Table2[[#This Row],[Close Price]])-1</f>
        <v>4.6264855687606188E-2</v>
      </c>
      <c r="AI236">
        <v>4.6264855687606099</v>
      </c>
      <c r="AJ236">
        <v>72.285191956124294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0.3</v>
      </c>
      <c r="AM236" t="s">
        <v>3108</v>
      </c>
      <c r="AN236">
        <v>-0.43</v>
      </c>
      <c r="AO236" t="s">
        <v>3107</v>
      </c>
      <c r="AP236">
        <v>6.3131841027443E-2</v>
      </c>
      <c r="AQ236">
        <f>(Table2[[#This Row],[Sharpe Ratio]]-AVERAGE(Table2[Sharpe Ratio]))/_xlfn.STDEV.P(Table2[Sharpe Ratio])</f>
        <v>-5.5507199461960113E-3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0.88402304080260474</v>
      </c>
      <c r="AS236">
        <f>_xlfn.RANK.AVG(Table2[[#This Row],[1Y Return vs Nifty Z-Score]],Table2[1Y Return vs Nifty Z-Score])</f>
        <v>313</v>
      </c>
      <c r="AT236">
        <f>_xlfn.RANK.AVG(Table2[[#This Row],[6M Return vs Nifty Z-Score]],Table2[6M Return vs Nifty Z-Score])</f>
        <v>137</v>
      </c>
      <c r="AU236">
        <f>_xlfn.RANK.AVG(Table2[[#This Row],[Sharpe Ratio Z-Score]],Table2[Sharpe Ratio Z-Score])</f>
        <v>345</v>
      </c>
      <c r="AV236">
        <f>(Table2[[#This Row],[Rank 1Y]]+Table2[[#This Row],[Rank 6M]]+Table2[[#This Row],[Rank Sharpe]])/3</f>
        <v>265</v>
      </c>
    </row>
    <row r="237" spans="1:48" x14ac:dyDescent="0.3">
      <c r="A237" t="s">
        <v>81</v>
      </c>
      <c r="B237" t="s">
        <v>82</v>
      </c>
      <c r="C237" t="s">
        <v>3073</v>
      </c>
      <c r="D237" t="s">
        <v>83</v>
      </c>
      <c r="E237">
        <v>315801.51306427497</v>
      </c>
      <c r="F237">
        <v>1461.95</v>
      </c>
      <c r="G237">
        <v>61.495916761508497</v>
      </c>
      <c r="H237">
        <f>(Table2[[#This Row],[1Y Return vs Nifty]]-AVERAGE(Table2[1Y Return vs Nifty]))/_xlfn.STDEV.P(Table2[1Y Return vs Nifty])</f>
        <v>0.44910810782103733</v>
      </c>
      <c r="I237">
        <v>1.0398390343419399</v>
      </c>
      <c r="J237">
        <f>(Table2[[#This Row],[1M Return vs Nifty]]-AVERAGE(Table2[1M Return vs Nifty]))/_xlfn.STDEV.P(Table2[1M Return vs Nifty])</f>
        <v>0.15189537085850474</v>
      </c>
      <c r="K237">
        <v>4.7613292500830102</v>
      </c>
      <c r="L237">
        <f>(Table2[[#This Row],[6M Return vs Nifty]]-AVERAGE(Table2[6M Return vs Nifty]))/_xlfn.STDEV.P(Table2[6M Return vs Nifty])</f>
        <v>-6.8713855240016053E-2</v>
      </c>
      <c r="M237">
        <v>-2.1045647715221998</v>
      </c>
      <c r="N237">
        <f>(Table2[[#This Row],[1W Return vs Nifty]]-AVERAGE(Table2[1W Return vs Nifty]))/_xlfn.STDEV.P(Table2[1W Return vs Nifty])</f>
        <v>-0.48053718355466274</v>
      </c>
      <c r="O237">
        <v>1509.04</v>
      </c>
      <c r="P237">
        <v>1476.3014668666401</v>
      </c>
      <c r="Q237">
        <v>1272.29112816256</v>
      </c>
      <c r="R237">
        <v>34.510997291725801</v>
      </c>
      <c r="S237" s="1">
        <f>(Table2[[#This Row],[Close Price]]-Table2[[#This Row],[20D EMA]])/Table2[[#This Row],[20D EMA]]</f>
        <v>-3.1205269575359115E-2</v>
      </c>
      <c r="T237" s="1">
        <f>(Table2[[#This Row],[Close Price]]-Table2[[#This Row],[50D EMA]])/Table2[[#This Row],[50D EMA]]</f>
        <v>-9.7212305133721633E-3</v>
      </c>
      <c r="U237" s="1">
        <f>(Table2[[#This Row],[Close Price]]-Table2[[#This Row],[200D EMA]])/Table2[[#This Row],[200D EMA]]</f>
        <v>0.14906876864837137</v>
      </c>
      <c r="V237">
        <v>0.70111446837837499</v>
      </c>
      <c r="W237">
        <v>1452</v>
      </c>
      <c r="X237">
        <v>1488</v>
      </c>
      <c r="Y237">
        <v>1452</v>
      </c>
      <c r="Z237">
        <v>1524.25</v>
      </c>
      <c r="AA237">
        <v>1452</v>
      </c>
      <c r="AB237">
        <v>1604.95</v>
      </c>
      <c r="AC237" s="1">
        <f>(Table2[[#This Row],[Close Price]]/Table2[[#This Row],[Day Low]])-1</f>
        <v>6.8526170798899333E-3</v>
      </c>
      <c r="AD237" s="1">
        <f>(Table2[[#This Row],[Day High]]/Table2[[#This Row],[Close Price]])-1</f>
        <v>1.7818666849071407E-2</v>
      </c>
      <c r="AE237" s="1">
        <f>(Table2[[#This Row],[Close Price]]/Table2[[#This Row],[Current Week Low]])-1</f>
        <v>6.8526170798899333E-3</v>
      </c>
      <c r="AF237" s="1">
        <f>(Table2[[#This Row],[Current Week High]]/Table2[[#This Row],[Close Price]])-1</f>
        <v>4.2614316495092064E-2</v>
      </c>
      <c r="AG237" s="1">
        <f>(Table2[[#This Row],[Close Price]]/Table2[[#This Row],[Current Month Low]])-1</f>
        <v>6.8526170798899333E-3</v>
      </c>
      <c r="AH237" s="1">
        <f>(Table2[[#This Row],[Current Month High]]/Table2[[#This Row],[Close Price]])-1</f>
        <v>9.7814562741543876E-2</v>
      </c>
      <c r="AI237">
        <v>10.906665754642701</v>
      </c>
      <c r="AJ237">
        <v>93.764082173624899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</v>
      </c>
      <c r="AM237" t="s">
        <v>3109</v>
      </c>
      <c r="AN237">
        <v>-5.6</v>
      </c>
      <c r="AO237" t="s">
        <v>3107</v>
      </c>
      <c r="AP237">
        <v>7.9712998059921006E-2</v>
      </c>
      <c r="AQ237">
        <f>(Table2[[#This Row],[Sharpe Ratio]]-AVERAGE(Table2[Sharpe Ratio]))/_xlfn.STDEV.P(Table2[Sharpe Ratio])</f>
        <v>0.18330772138298415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0.23506016126784751</v>
      </c>
      <c r="AS237">
        <f>_xlfn.RANK.AVG(Table2[[#This Row],[1Y Return vs Nifty Z-Score]],Table2[1Y Return vs Nifty Z-Score])</f>
        <v>176</v>
      </c>
      <c r="AT237">
        <f>_xlfn.RANK.AVG(Table2[[#This Row],[6M Return vs Nifty Z-Score]],Table2[6M Return vs Nifty Z-Score])</f>
        <v>330</v>
      </c>
      <c r="AU237">
        <f>_xlfn.RANK.AVG(Table2[[#This Row],[Sharpe Ratio Z-Score]],Table2[Sharpe Ratio Z-Score])</f>
        <v>294</v>
      </c>
      <c r="AV237">
        <f>(Table2[[#This Row],[Rank 1Y]]+Table2[[#This Row],[Rank 6M]]+Table2[[#This Row],[Rank Sharpe]])/3</f>
        <v>266.66666666666669</v>
      </c>
    </row>
    <row r="238" spans="1:48" x14ac:dyDescent="0.3">
      <c r="A238" t="s">
        <v>377</v>
      </c>
      <c r="B238" t="s">
        <v>378</v>
      </c>
      <c r="C238" t="s">
        <v>3068</v>
      </c>
      <c r="D238" t="s">
        <v>203</v>
      </c>
      <c r="E238">
        <v>61827.479705199999</v>
      </c>
      <c r="F238">
        <v>3955.6</v>
      </c>
      <c r="G238">
        <v>7.2082265280590496</v>
      </c>
      <c r="H238">
        <f>(Table2[[#This Row],[1Y Return vs Nifty]]-AVERAGE(Table2[1Y Return vs Nifty]))/_xlfn.STDEV.P(Table2[1Y Return vs Nifty])</f>
        <v>-0.38651302730171216</v>
      </c>
      <c r="I238">
        <v>3.1912802953271799</v>
      </c>
      <c r="J238">
        <f>(Table2[[#This Row],[1M Return vs Nifty]]-AVERAGE(Table2[1M Return vs Nifty]))/_xlfn.STDEV.P(Table2[1M Return vs Nifty])</f>
        <v>0.35702325616360236</v>
      </c>
      <c r="K238">
        <v>22.2659686470118</v>
      </c>
      <c r="L238">
        <f>(Table2[[#This Row],[6M Return vs Nifty]]-AVERAGE(Table2[6M Return vs Nifty]))/_xlfn.STDEV.P(Table2[6M Return vs Nifty])</f>
        <v>0.52579401044305552</v>
      </c>
      <c r="M238">
        <v>5.5647428240277002</v>
      </c>
      <c r="N238">
        <f>(Table2[[#This Row],[1W Return vs Nifty]]-AVERAGE(Table2[1W Return vs Nifty]))/_xlfn.STDEV.P(Table2[1W Return vs Nifty])</f>
        <v>0.92117021076293737</v>
      </c>
      <c r="O238">
        <v>4049.55</v>
      </c>
      <c r="P238">
        <v>4114.9922579395998</v>
      </c>
      <c r="Q238">
        <v>3659.32326651822</v>
      </c>
      <c r="R238">
        <v>43.882898643238399</v>
      </c>
      <c r="S238" s="1">
        <f>(Table2[[#This Row],[Close Price]]-Table2[[#This Row],[20D EMA]])/Table2[[#This Row],[20D EMA]]</f>
        <v>-2.3200108654048045E-2</v>
      </c>
      <c r="T238" s="1">
        <f>(Table2[[#This Row],[Close Price]]-Table2[[#This Row],[50D EMA]])/Table2[[#This Row],[50D EMA]]</f>
        <v>-3.8734521950087086E-2</v>
      </c>
      <c r="U238" s="1">
        <f>(Table2[[#This Row],[Close Price]]-Table2[[#This Row],[200D EMA]])/Table2[[#This Row],[200D EMA]]</f>
        <v>8.0964897578912703E-2</v>
      </c>
      <c r="V238">
        <v>0.57292825744510101</v>
      </c>
      <c r="W238">
        <v>3866</v>
      </c>
      <c r="X238">
        <v>4014</v>
      </c>
      <c r="Y238">
        <v>3865</v>
      </c>
      <c r="Z238">
        <v>4041.9</v>
      </c>
      <c r="AA238">
        <v>3784.9</v>
      </c>
      <c r="AB238">
        <v>4286.3999999999996</v>
      </c>
      <c r="AC238" s="1">
        <f>(Table2[[#This Row],[Close Price]]/Table2[[#This Row],[Day Low]])-1</f>
        <v>2.3176409725814695E-2</v>
      </c>
      <c r="AD238" s="1">
        <f>(Table2[[#This Row],[Day High]]/Table2[[#This Row],[Close Price]])-1</f>
        <v>1.476387905753862E-2</v>
      </c>
      <c r="AE238" s="1">
        <f>(Table2[[#This Row],[Close Price]]/Table2[[#This Row],[Current Week Low]])-1</f>
        <v>2.3441138421733454E-2</v>
      </c>
      <c r="AF238" s="1">
        <f>(Table2[[#This Row],[Current Week High]]/Table2[[#This Row],[Close Price]])-1</f>
        <v>2.1817170593588786E-2</v>
      </c>
      <c r="AG238" s="1">
        <f>(Table2[[#This Row],[Close Price]]/Table2[[#This Row],[Current Month Low]])-1</f>
        <v>4.5100266849850579E-2</v>
      </c>
      <c r="AH238" s="1">
        <f>(Table2[[#This Row],[Current Month High]]/Table2[[#This Row],[Close Price]])-1</f>
        <v>8.3628273839619682E-2</v>
      </c>
      <c r="AI238">
        <v>25.164323996359499</v>
      </c>
      <c r="AJ238">
        <v>51.4279151672919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-0.18</v>
      </c>
      <c r="AM238" t="s">
        <v>3107</v>
      </c>
      <c r="AN238">
        <v>-4.82</v>
      </c>
      <c r="AO238" t="s">
        <v>3107</v>
      </c>
      <c r="AP238">
        <v>0.116009132021269</v>
      </c>
      <c r="AQ238">
        <f>(Table2[[#This Row],[Sharpe Ratio]]-AVERAGE(Table2[Sharpe Ratio]))/_xlfn.STDEV.P(Table2[Sharpe Ratio])</f>
        <v>0.59671863551814019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419</v>
      </c>
      <c r="AT238">
        <f>_xlfn.RANK.AVG(Table2[[#This Row],[6M Return vs Nifty Z-Score]],Table2[6M Return vs Nifty Z-Score])</f>
        <v>188</v>
      </c>
      <c r="AU238">
        <f>_xlfn.RANK.AVG(Table2[[#This Row],[Sharpe Ratio Z-Score]],Table2[Sharpe Ratio Z-Score])</f>
        <v>196</v>
      </c>
      <c r="AV238">
        <f>(Table2[[#This Row],[Rank 1Y]]+Table2[[#This Row],[Rank 6M]]+Table2[[#This Row],[Rank Sharpe]])/3</f>
        <v>267.66666666666669</v>
      </c>
    </row>
    <row r="239" spans="1:48" x14ac:dyDescent="0.3">
      <c r="A239" t="s">
        <v>1544</v>
      </c>
      <c r="B239" t="s">
        <v>1545</v>
      </c>
      <c r="C239" t="s">
        <v>3074</v>
      </c>
      <c r="D239" t="s">
        <v>625</v>
      </c>
      <c r="E239">
        <v>6173.4573389500001</v>
      </c>
      <c r="F239">
        <v>345.95</v>
      </c>
      <c r="G239">
        <v>72.0526149315384</v>
      </c>
      <c r="H239">
        <f>(Table2[[#This Row],[1Y Return vs Nifty]]-AVERAGE(Table2[1Y Return vs Nifty]))/_xlfn.STDEV.P(Table2[1Y Return vs Nifty])</f>
        <v>0.61160166888533407</v>
      </c>
      <c r="I239">
        <v>-9.5706130363125705</v>
      </c>
      <c r="J239">
        <f>(Table2[[#This Row],[1M Return vs Nifty]]-AVERAGE(Table2[1M Return vs Nifty]))/_xlfn.STDEV.P(Table2[1M Return vs Nifty])</f>
        <v>-0.85975186062934839</v>
      </c>
      <c r="K239">
        <v>-4.8176126768049397</v>
      </c>
      <c r="L239">
        <f>(Table2[[#This Row],[6M Return vs Nifty]]-AVERAGE(Table2[6M Return vs Nifty]))/_xlfn.STDEV.P(Table2[6M Return vs Nifty])</f>
        <v>-0.39404225483306315</v>
      </c>
      <c r="M239">
        <v>4.6036318344407103</v>
      </c>
      <c r="N239">
        <f>(Table2[[#This Row],[1W Return vs Nifty]]-AVERAGE(Table2[1W Return vs Nifty]))/_xlfn.STDEV.P(Table2[1W Return vs Nifty])</f>
        <v>0.74550945337648211</v>
      </c>
      <c r="O239">
        <v>358.87</v>
      </c>
      <c r="P239">
        <v>358.29858518830702</v>
      </c>
      <c r="Q239">
        <v>320.84485749194403</v>
      </c>
      <c r="R239">
        <v>40.209840438520601</v>
      </c>
      <c r="S239" s="1">
        <f>(Table2[[#This Row],[Close Price]]-Table2[[#This Row],[20D EMA]])/Table2[[#This Row],[20D EMA]]</f>
        <v>-3.6001894836570389E-2</v>
      </c>
      <c r="T239" s="1">
        <f>(Table2[[#This Row],[Close Price]]-Table2[[#This Row],[50D EMA]])/Table2[[#This Row],[50D EMA]]</f>
        <v>-3.4464510044931153E-2</v>
      </c>
      <c r="U239" s="1">
        <f>(Table2[[#This Row],[Close Price]]-Table2[[#This Row],[200D EMA]])/Table2[[#This Row],[200D EMA]]</f>
        <v>7.8246984241242878E-2</v>
      </c>
      <c r="V239">
        <v>0.58295848261000804</v>
      </c>
      <c r="W239">
        <v>341.3</v>
      </c>
      <c r="X239">
        <v>355.7</v>
      </c>
      <c r="Y239">
        <v>339.5</v>
      </c>
      <c r="Z239">
        <v>358.8</v>
      </c>
      <c r="AA239">
        <v>325.89999999999998</v>
      </c>
      <c r="AB239">
        <v>397.05</v>
      </c>
      <c r="AC239" s="1">
        <f>(Table2[[#This Row],[Close Price]]/Table2[[#This Row],[Day Low]])-1</f>
        <v>1.3624377380603514E-2</v>
      </c>
      <c r="AD239" s="1">
        <f>(Table2[[#This Row],[Day High]]/Table2[[#This Row],[Close Price]])-1</f>
        <v>2.8183263477381093E-2</v>
      </c>
      <c r="AE239" s="1">
        <f>(Table2[[#This Row],[Close Price]]/Table2[[#This Row],[Current Week Low]])-1</f>
        <v>1.8998527245949859E-2</v>
      </c>
      <c r="AF239" s="1">
        <f>(Table2[[#This Row],[Current Week High]]/Table2[[#This Row],[Close Price]])-1</f>
        <v>3.7144095967625468E-2</v>
      </c>
      <c r="AG239" s="1">
        <f>(Table2[[#This Row],[Close Price]]/Table2[[#This Row],[Current Month Low]])-1</f>
        <v>6.1521939245167356E-2</v>
      </c>
      <c r="AH239" s="1">
        <f>(Table2[[#This Row],[Current Month High]]/Table2[[#This Row],[Close Price]])-1</f>
        <v>0.14770920653273611</v>
      </c>
      <c r="AI239">
        <v>26.694609047550198</v>
      </c>
      <c r="AJ239">
        <v>101.01685066821599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7.0000000000000007E-2</v>
      </c>
      <c r="AM239" t="s">
        <v>3108</v>
      </c>
      <c r="AN239">
        <v>-7.94</v>
      </c>
      <c r="AO239" t="s">
        <v>3107</v>
      </c>
      <c r="AP239">
        <v>0.103572830860233</v>
      </c>
      <c r="AQ239">
        <f>(Table2[[#This Row],[Sharpe Ratio]]-AVERAGE(Table2[Sharpe Ratio]))/_xlfn.STDEV.P(Table2[Sharpe Ratio])</f>
        <v>0.45506986827149609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0.55838687507090068</v>
      </c>
      <c r="AS239">
        <f>_xlfn.RANK.AVG(Table2[[#This Row],[1Y Return vs Nifty Z-Score]],Table2[1Y Return vs Nifty Z-Score])</f>
        <v>139</v>
      </c>
      <c r="AT239">
        <f>_xlfn.RANK.AVG(Table2[[#This Row],[6M Return vs Nifty Z-Score]],Table2[6M Return vs Nifty Z-Score])</f>
        <v>439</v>
      </c>
      <c r="AU239">
        <f>_xlfn.RANK.AVG(Table2[[#This Row],[Sharpe Ratio Z-Score]],Table2[Sharpe Ratio Z-Score])</f>
        <v>226</v>
      </c>
      <c r="AV239">
        <f>(Table2[[#This Row],[Rank 1Y]]+Table2[[#This Row],[Rank 6M]]+Table2[[#This Row],[Rank Sharpe]])/3</f>
        <v>268</v>
      </c>
    </row>
    <row r="240" spans="1:48" x14ac:dyDescent="0.3">
      <c r="A240" t="s">
        <v>1556</v>
      </c>
      <c r="B240" t="s">
        <v>1557</v>
      </c>
      <c r="C240" t="s">
        <v>3079</v>
      </c>
      <c r="D240" t="s">
        <v>1558</v>
      </c>
      <c r="E240">
        <v>6046.6652784799999</v>
      </c>
      <c r="F240">
        <v>339.4</v>
      </c>
      <c r="G240">
        <v>16.832933638317499</v>
      </c>
      <c r="H240">
        <f>(Table2[[#This Row],[1Y Return vs Nifty]]-AVERAGE(Table2[1Y Return vs Nifty]))/_xlfn.STDEV.P(Table2[1Y Return vs Nifty])</f>
        <v>-0.23836510194122784</v>
      </c>
      <c r="I240">
        <v>-12.204667844072301</v>
      </c>
      <c r="J240">
        <f>(Table2[[#This Row],[1M Return vs Nifty]]-AVERAGE(Table2[1M Return vs Nifty]))/_xlfn.STDEV.P(Table2[1M Return vs Nifty])</f>
        <v>-1.1108942470340988</v>
      </c>
      <c r="K240">
        <v>8.8118909567125598</v>
      </c>
      <c r="L240">
        <f>(Table2[[#This Row],[6M Return vs Nifty]]-AVERAGE(Table2[6M Return vs Nifty]))/_xlfn.STDEV.P(Table2[6M Return vs Nifty])</f>
        <v>6.8854862425108548E-2</v>
      </c>
      <c r="M240">
        <v>4.1865512368506801</v>
      </c>
      <c r="N240">
        <f>(Table2[[#This Row],[1W Return vs Nifty]]-AVERAGE(Table2[1W Return vs Nifty]))/_xlfn.STDEV.P(Table2[1W Return vs Nifty])</f>
        <v>0.66928028270042572</v>
      </c>
      <c r="O240">
        <v>341.39</v>
      </c>
      <c r="P240">
        <v>333.59827500381198</v>
      </c>
      <c r="Q240">
        <v>291.23134881521202</v>
      </c>
      <c r="R240">
        <v>49.308361296951098</v>
      </c>
      <c r="S240" s="1">
        <f>(Table2[[#This Row],[Close Price]]-Table2[[#This Row],[20D EMA]])/Table2[[#This Row],[20D EMA]]</f>
        <v>-5.8291104015935121E-3</v>
      </c>
      <c r="T240" s="1">
        <f>(Table2[[#This Row],[Close Price]]-Table2[[#This Row],[50D EMA]])/Table2[[#This Row],[50D EMA]]</f>
        <v>1.7391351907085562E-2</v>
      </c>
      <c r="U240" s="1">
        <f>(Table2[[#This Row],[Close Price]]-Table2[[#This Row],[200D EMA]])/Table2[[#This Row],[200D EMA]]</f>
        <v>0.1653965185435832</v>
      </c>
      <c r="V240">
        <v>0.68894804200450699</v>
      </c>
      <c r="W240">
        <v>331.45</v>
      </c>
      <c r="X240">
        <v>344</v>
      </c>
      <c r="Y240">
        <v>331.45</v>
      </c>
      <c r="Z240">
        <v>350.85</v>
      </c>
      <c r="AA240">
        <v>306.25</v>
      </c>
      <c r="AB240">
        <v>355.45</v>
      </c>
      <c r="AC240" s="1">
        <f>(Table2[[#This Row],[Close Price]]/Table2[[#This Row],[Day Low]])-1</f>
        <v>2.3985518177704002E-2</v>
      </c>
      <c r="AD240" s="1">
        <f>(Table2[[#This Row],[Day High]]/Table2[[#This Row],[Close Price]])-1</f>
        <v>1.3553329404832226E-2</v>
      </c>
      <c r="AE240" s="1">
        <f>(Table2[[#This Row],[Close Price]]/Table2[[#This Row],[Current Week Low]])-1</f>
        <v>2.3985518177704002E-2</v>
      </c>
      <c r="AF240" s="1">
        <f>(Table2[[#This Row],[Current Week High]]/Table2[[#This Row],[Close Price]])-1</f>
        <v>3.3736004714201684E-2</v>
      </c>
      <c r="AG240" s="1">
        <f>(Table2[[#This Row],[Close Price]]/Table2[[#This Row],[Current Month Low]])-1</f>
        <v>0.10824489795918368</v>
      </c>
      <c r="AH240" s="1">
        <f>(Table2[[#This Row],[Current Month High]]/Table2[[#This Row],[Close Price]])-1</f>
        <v>4.7289334119033688E-2</v>
      </c>
      <c r="AI240">
        <v>19.004124926340602</v>
      </c>
      <c r="AJ240">
        <v>66.781326781326698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0.11</v>
      </c>
      <c r="AM240" t="s">
        <v>3108</v>
      </c>
      <c r="AN240">
        <v>-2.09</v>
      </c>
      <c r="AO240" t="s">
        <v>3107</v>
      </c>
      <c r="AP240">
        <v>0.13640433192609699</v>
      </c>
      <c r="AQ240">
        <f>(Table2[[#This Row],[Sharpe Ratio]]-AVERAGE(Table2[Sharpe Ratio]))/_xlfn.STDEV.P(Table2[Sharpe Ratio])</f>
        <v>0.82901880956981899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0.21789460572002661</v>
      </c>
      <c r="AS240">
        <f>_xlfn.RANK.AVG(Table2[[#This Row],[1Y Return vs Nifty Z-Score]],Table2[1Y Return vs Nifty Z-Score])</f>
        <v>365</v>
      </c>
      <c r="AT240">
        <f>_xlfn.RANK.AVG(Table2[[#This Row],[6M Return vs Nifty Z-Score]],Table2[6M Return vs Nifty Z-Score])</f>
        <v>292</v>
      </c>
      <c r="AU240">
        <f>_xlfn.RANK.AVG(Table2[[#This Row],[Sharpe Ratio Z-Score]],Table2[Sharpe Ratio Z-Score])</f>
        <v>147</v>
      </c>
      <c r="AV240">
        <f>(Table2[[#This Row],[Rank 1Y]]+Table2[[#This Row],[Rank 6M]]+Table2[[#This Row],[Rank Sharpe]])/3</f>
        <v>268</v>
      </c>
    </row>
    <row r="241" spans="1:48" x14ac:dyDescent="0.3">
      <c r="A241" t="s">
        <v>1068</v>
      </c>
      <c r="B241" t="s">
        <v>1069</v>
      </c>
      <c r="C241" t="s">
        <v>3069</v>
      </c>
      <c r="D241" t="s">
        <v>63</v>
      </c>
      <c r="E241">
        <v>11950.48862385</v>
      </c>
      <c r="F241">
        <v>29.75</v>
      </c>
      <c r="G241">
        <v>51.285151177066503</v>
      </c>
      <c r="H241">
        <f>(Table2[[#This Row],[1Y Return vs Nifty]]-AVERAGE(Table2[1Y Return vs Nifty]))/_xlfn.STDEV.P(Table2[1Y Return vs Nifty])</f>
        <v>0.29193930046429123</v>
      </c>
      <c r="I241">
        <v>12.152258149787199</v>
      </c>
      <c r="J241">
        <f>(Table2[[#This Row],[1M Return vs Nifty]]-AVERAGE(Table2[1M Return vs Nifty]))/_xlfn.STDEV.P(Table2[1M Return vs Nifty])</f>
        <v>1.2114023511845029</v>
      </c>
      <c r="K241">
        <v>1.9283177357925201</v>
      </c>
      <c r="L241">
        <f>(Table2[[#This Row],[6M Return vs Nifty]]-AVERAGE(Table2[6M Return vs Nifty]))/_xlfn.STDEV.P(Table2[6M Return vs Nifty])</f>
        <v>-0.16493106889549466</v>
      </c>
      <c r="M241">
        <v>-0.70055218300922595</v>
      </c>
      <c r="N241">
        <f>(Table2[[#This Row],[1W Return vs Nifty]]-AVERAGE(Table2[1W Return vs Nifty]))/_xlfn.STDEV.P(Table2[1W Return vs Nifty])</f>
        <v>-0.22392799132777044</v>
      </c>
      <c r="O241">
        <v>30.69</v>
      </c>
      <c r="P241">
        <v>29.462259993250601</v>
      </c>
      <c r="Q241">
        <v>25.9020309887918</v>
      </c>
      <c r="R241">
        <v>40.433600444284302</v>
      </c>
      <c r="S241" s="1">
        <f>(Table2[[#This Row],[Close Price]]-Table2[[#This Row],[20D EMA]])/Table2[[#This Row],[20D EMA]]</f>
        <v>-3.0628869338546798E-2</v>
      </c>
      <c r="T241" s="1">
        <f>(Table2[[#This Row],[Close Price]]-Table2[[#This Row],[50D EMA]])/Table2[[#This Row],[50D EMA]]</f>
        <v>9.7663928977381898E-3</v>
      </c>
      <c r="U241" s="1">
        <f>(Table2[[#This Row],[Close Price]]-Table2[[#This Row],[200D EMA]])/Table2[[#This Row],[200D EMA]]</f>
        <v>0.14855858264061508</v>
      </c>
      <c r="V241">
        <v>1.9168424229013601</v>
      </c>
      <c r="W241">
        <v>29.26</v>
      </c>
      <c r="X241">
        <v>30.62</v>
      </c>
      <c r="Y241">
        <v>29.26</v>
      </c>
      <c r="Z241">
        <v>32.68</v>
      </c>
      <c r="AA241">
        <v>29.26</v>
      </c>
      <c r="AB241">
        <v>34.54</v>
      </c>
      <c r="AC241" s="1">
        <f>(Table2[[#This Row],[Close Price]]/Table2[[#This Row],[Day Low]])-1</f>
        <v>1.674641148325362E-2</v>
      </c>
      <c r="AD241" s="1">
        <f>(Table2[[#This Row],[Day High]]/Table2[[#This Row],[Close Price]])-1</f>
        <v>2.9243697478991582E-2</v>
      </c>
      <c r="AE241" s="1">
        <f>(Table2[[#This Row],[Close Price]]/Table2[[#This Row],[Current Week Low]])-1</f>
        <v>1.674641148325362E-2</v>
      </c>
      <c r="AF241" s="1">
        <f>(Table2[[#This Row],[Current Week High]]/Table2[[#This Row],[Close Price]])-1</f>
        <v>9.8487394957983199E-2</v>
      </c>
      <c r="AG241" s="1">
        <f>(Table2[[#This Row],[Close Price]]/Table2[[#This Row],[Current Month Low]])-1</f>
        <v>1.674641148325362E-2</v>
      </c>
      <c r="AH241" s="1">
        <f>(Table2[[#This Row],[Current Month High]]/Table2[[#This Row],[Close Price]])-1</f>
        <v>0.16100840336134459</v>
      </c>
      <c r="AI241">
        <v>16.1008403361344</v>
      </c>
      <c r="AJ241">
        <v>91.3183279742765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0.15</v>
      </c>
      <c r="AM241" t="s">
        <v>3108</v>
      </c>
      <c r="AN241">
        <v>-4.8</v>
      </c>
      <c r="AO241" t="s">
        <v>3107</v>
      </c>
      <c r="AP241">
        <v>9.8156422324735995E-2</v>
      </c>
      <c r="AQ241">
        <f>(Table2[[#This Row],[Sharpe Ratio]]-AVERAGE(Table2[Sharpe Ratio]))/_xlfn.STDEV.P(Table2[Sharpe Ratio])</f>
        <v>0.3933772812214863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1.5078598726470154</v>
      </c>
      <c r="AS241">
        <f>_xlfn.RANK.AVG(Table2[[#This Row],[1Y Return vs Nifty Z-Score]],Table2[1Y Return vs Nifty Z-Score])</f>
        <v>213</v>
      </c>
      <c r="AT241">
        <f>_xlfn.RANK.AVG(Table2[[#This Row],[6M Return vs Nifty Z-Score]],Table2[6M Return vs Nifty Z-Score])</f>
        <v>358</v>
      </c>
      <c r="AU241">
        <f>_xlfn.RANK.AVG(Table2[[#This Row],[Sharpe Ratio Z-Score]],Table2[Sharpe Ratio Z-Score])</f>
        <v>234</v>
      </c>
      <c r="AV241">
        <f>(Table2[[#This Row],[Rank 1Y]]+Table2[[#This Row],[Rank 6M]]+Table2[[#This Row],[Rank Sharpe]])/3</f>
        <v>268.33333333333331</v>
      </c>
    </row>
    <row r="242" spans="1:48" x14ac:dyDescent="0.3">
      <c r="A242" t="s">
        <v>364</v>
      </c>
      <c r="B242" t="s">
        <v>365</v>
      </c>
      <c r="C242" t="s">
        <v>3073</v>
      </c>
      <c r="D242" t="s">
        <v>83</v>
      </c>
      <c r="E242">
        <v>64047.779453224997</v>
      </c>
      <c r="F242">
        <v>310.25</v>
      </c>
      <c r="G242">
        <v>73.003510586495906</v>
      </c>
      <c r="H242">
        <f>(Table2[[#This Row],[1Y Return vs Nifty]]-AVERAGE(Table2[1Y Return vs Nifty]))/_xlfn.STDEV.P(Table2[1Y Return vs Nifty])</f>
        <v>0.6262382928264516</v>
      </c>
      <c r="I242">
        <v>-6.1290480178815399</v>
      </c>
      <c r="J242">
        <f>(Table2[[#This Row],[1M Return vs Nifty]]-AVERAGE(Table2[1M Return vs Nifty]))/_xlfn.STDEV.P(Table2[1M Return vs Nifty])</f>
        <v>-0.5316178942632549</v>
      </c>
      <c r="K242">
        <v>32.161238853730403</v>
      </c>
      <c r="L242">
        <f>(Table2[[#This Row],[6M Return vs Nifty]]-AVERAGE(Table2[6M Return vs Nifty]))/_xlfn.STDEV.P(Table2[6M Return vs Nifty])</f>
        <v>0.86186582760860708</v>
      </c>
      <c r="M242">
        <v>6.3970911739809205E-2</v>
      </c>
      <c r="N242">
        <f>(Table2[[#This Row],[1W Return vs Nifty]]-AVERAGE(Table2[1W Return vs Nifty]))/_xlfn.STDEV.P(Table2[1W Return vs Nifty])</f>
        <v>-8.4197297039525512E-2</v>
      </c>
      <c r="O242">
        <v>323.60000000000002</v>
      </c>
      <c r="P242">
        <v>316.46064588737897</v>
      </c>
      <c r="Q242">
        <v>253.962864172802</v>
      </c>
      <c r="R242">
        <v>32.075098377599403</v>
      </c>
      <c r="S242" s="1">
        <f>(Table2[[#This Row],[Close Price]]-Table2[[#This Row],[20D EMA]])/Table2[[#This Row],[20D EMA]]</f>
        <v>-4.1254635352286843E-2</v>
      </c>
      <c r="T242" s="1">
        <f>(Table2[[#This Row],[Close Price]]-Table2[[#This Row],[50D EMA]])/Table2[[#This Row],[50D EMA]]</f>
        <v>-1.9625334044186961E-2</v>
      </c>
      <c r="U242" s="1">
        <f>(Table2[[#This Row],[Close Price]]-Table2[[#This Row],[200D EMA]])/Table2[[#This Row],[200D EMA]]</f>
        <v>0.22163530093478145</v>
      </c>
      <c r="V242">
        <v>0.333241804081152</v>
      </c>
      <c r="W242">
        <v>309.05</v>
      </c>
      <c r="X242">
        <v>316.55</v>
      </c>
      <c r="Y242">
        <v>309.05</v>
      </c>
      <c r="Z242">
        <v>321.85000000000002</v>
      </c>
      <c r="AA242">
        <v>309.05</v>
      </c>
      <c r="AB242">
        <v>342</v>
      </c>
      <c r="AC242" s="1">
        <f>(Table2[[#This Row],[Close Price]]/Table2[[#This Row],[Day Low]])-1</f>
        <v>3.882866850024147E-3</v>
      </c>
      <c r="AD242" s="1">
        <f>(Table2[[#This Row],[Day High]]/Table2[[#This Row],[Close Price]])-1</f>
        <v>2.0306204673650408E-2</v>
      </c>
      <c r="AE242" s="1">
        <f>(Table2[[#This Row],[Close Price]]/Table2[[#This Row],[Current Week Low]])-1</f>
        <v>3.882866850024147E-3</v>
      </c>
      <c r="AF242" s="1">
        <f>(Table2[[#This Row],[Current Week High]]/Table2[[#This Row],[Close Price]])-1</f>
        <v>3.738920225624498E-2</v>
      </c>
      <c r="AG242" s="1">
        <f>(Table2[[#This Row],[Close Price]]/Table2[[#This Row],[Current Month Low]])-1</f>
        <v>3.882866850024147E-3</v>
      </c>
      <c r="AH242" s="1">
        <f>(Table2[[#This Row],[Current Month High]]/Table2[[#This Row],[Close Price]])-1</f>
        <v>0.10233682514101528</v>
      </c>
      <c r="AI242">
        <v>16.341659951651799</v>
      </c>
      <c r="AJ242">
        <v>118.178621659634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7.0000000000000007E-2</v>
      </c>
      <c r="AM242" t="s">
        <v>3108</v>
      </c>
      <c r="AN242">
        <v>-9.32</v>
      </c>
      <c r="AO242" t="s">
        <v>3107</v>
      </c>
      <c r="AQ242">
        <f>(Table2[[#This Row],[Sharpe Ratio]]-AVERAGE(Table2[Sharpe Ratio]))/_xlfn.STDEV.P(Table2[Sharpe Ratio])</f>
        <v>-0.72461882064209882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0.14767010849017947</v>
      </c>
      <c r="AS242">
        <f>_xlfn.RANK.AVG(Table2[[#This Row],[1Y Return vs Nifty Z-Score]],Table2[1Y Return vs Nifty Z-Score])</f>
        <v>137</v>
      </c>
      <c r="AT242">
        <f>_xlfn.RANK.AVG(Table2[[#This Row],[6M Return vs Nifty Z-Score]],Table2[6M Return vs Nifty Z-Score])</f>
        <v>125</v>
      </c>
      <c r="AU242">
        <f>_xlfn.RANK.AVG(Table2[[#This Row],[Sharpe Ratio Z-Score]],Table2[Sharpe Ratio Z-Score])</f>
        <v>545.5</v>
      </c>
      <c r="AV242">
        <f>(Table2[[#This Row],[Rank 1Y]]+Table2[[#This Row],[Rank 6M]]+Table2[[#This Row],[Rank Sharpe]])/3</f>
        <v>269.16666666666669</v>
      </c>
    </row>
    <row r="243" spans="1:48" x14ac:dyDescent="0.3">
      <c r="A243" t="s">
        <v>343</v>
      </c>
      <c r="B243" t="s">
        <v>344</v>
      </c>
      <c r="C243" t="s">
        <v>3074</v>
      </c>
      <c r="D243" t="s">
        <v>194</v>
      </c>
      <c r="E243">
        <v>72368.250217020002</v>
      </c>
      <c r="F243">
        <v>246.45</v>
      </c>
      <c r="G243">
        <v>7.6661707667079204</v>
      </c>
      <c r="H243">
        <f>(Table2[[#This Row],[1Y Return vs Nifty]]-AVERAGE(Table2[1Y Return vs Nifty]))/_xlfn.STDEV.P(Table2[1Y Return vs Nifty])</f>
        <v>-0.37946413863326572</v>
      </c>
      <c r="I243">
        <v>13.220121552456</v>
      </c>
      <c r="J243">
        <f>(Table2[[#This Row],[1M Return vs Nifty]]-AVERAGE(Table2[1M Return vs Nifty]))/_xlfn.STDEV.P(Table2[1M Return vs Nifty])</f>
        <v>1.3132171511311419</v>
      </c>
      <c r="K243">
        <v>31.375356381744499</v>
      </c>
      <c r="L243">
        <f>(Table2[[#This Row],[6M Return vs Nifty]]-AVERAGE(Table2[6M Return vs Nifty]))/_xlfn.STDEV.P(Table2[6M Return vs Nifty])</f>
        <v>0.83517500007976075</v>
      </c>
      <c r="M243">
        <v>2.9498543210558101</v>
      </c>
      <c r="N243">
        <f>(Table2[[#This Row],[1W Return vs Nifty]]-AVERAGE(Table2[1W Return vs Nifty]))/_xlfn.STDEV.P(Table2[1W Return vs Nifty])</f>
        <v>0.44325111516445526</v>
      </c>
      <c r="O243">
        <v>244.66</v>
      </c>
      <c r="P243">
        <v>234.585327372129</v>
      </c>
      <c r="Q243">
        <v>202.19199471762099</v>
      </c>
      <c r="R243">
        <v>49.294083321810803</v>
      </c>
      <c r="S243" s="1">
        <f>(Table2[[#This Row],[Close Price]]-Table2[[#This Row],[20D EMA]])/Table2[[#This Row],[20D EMA]]</f>
        <v>7.3162756478377831E-3</v>
      </c>
      <c r="T243" s="1">
        <f>(Table2[[#This Row],[Close Price]]-Table2[[#This Row],[50D EMA]])/Table2[[#This Row],[50D EMA]]</f>
        <v>5.0577215381632713E-2</v>
      </c>
      <c r="U243" s="1">
        <f>(Table2[[#This Row],[Close Price]]-Table2[[#This Row],[200D EMA]])/Table2[[#This Row],[200D EMA]]</f>
        <v>0.21889098697596424</v>
      </c>
      <c r="V243">
        <v>0.65522534908817898</v>
      </c>
      <c r="W243">
        <v>245.7</v>
      </c>
      <c r="X243">
        <v>252.35</v>
      </c>
      <c r="Y243">
        <v>245.7</v>
      </c>
      <c r="Z243">
        <v>255.25</v>
      </c>
      <c r="AA243">
        <v>240</v>
      </c>
      <c r="AB243">
        <v>258.45</v>
      </c>
      <c r="AC243" s="1">
        <f>(Table2[[#This Row],[Close Price]]/Table2[[#This Row],[Day Low]])-1</f>
        <v>3.0525030525030417E-3</v>
      </c>
      <c r="AD243" s="1">
        <f>(Table2[[#This Row],[Day High]]/Table2[[#This Row],[Close Price]])-1</f>
        <v>2.39399472509636E-2</v>
      </c>
      <c r="AE243" s="1">
        <f>(Table2[[#This Row],[Close Price]]/Table2[[#This Row],[Current Week Low]])-1</f>
        <v>3.0525030525030417E-3</v>
      </c>
      <c r="AF243" s="1">
        <f>(Table2[[#This Row],[Current Week High]]/Table2[[#This Row],[Close Price]])-1</f>
        <v>3.5707039967539211E-2</v>
      </c>
      <c r="AG243" s="1">
        <f>(Table2[[#This Row],[Close Price]]/Table2[[#This Row],[Current Month Low]])-1</f>
        <v>2.6874999999999982E-2</v>
      </c>
      <c r="AH243" s="1">
        <f>(Table2[[#This Row],[Current Month High]]/Table2[[#This Row],[Close Price]])-1</f>
        <v>4.8691418137553288E-2</v>
      </c>
      <c r="AI243">
        <v>5.0923108135524497</v>
      </c>
      <c r="AJ243">
        <v>56.426531259917397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0.03</v>
      </c>
      <c r="AM243" t="s">
        <v>3108</v>
      </c>
      <c r="AN243">
        <v>-3.86</v>
      </c>
      <c r="AO243" t="s">
        <v>3107</v>
      </c>
      <c r="AP243">
        <v>8.8179115227041999E-2</v>
      </c>
      <c r="AQ243">
        <f>(Table2[[#This Row],[Sharpe Ratio]]-AVERAGE(Table2[Sharpe Ratio]))/_xlfn.STDEV.P(Table2[Sharpe Ratio])</f>
        <v>0.27973631735857718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2.4919154451006693</v>
      </c>
      <c r="AS243">
        <f>_xlfn.RANK.AVG(Table2[[#This Row],[1Y Return vs Nifty Z-Score]],Table2[1Y Return vs Nifty Z-Score])</f>
        <v>415</v>
      </c>
      <c r="AT243">
        <f>_xlfn.RANK.AVG(Table2[[#This Row],[6M Return vs Nifty Z-Score]],Table2[6M Return vs Nifty Z-Score])</f>
        <v>130</v>
      </c>
      <c r="AU243">
        <f>_xlfn.RANK.AVG(Table2[[#This Row],[Sharpe Ratio Z-Score]],Table2[Sharpe Ratio Z-Score])</f>
        <v>265</v>
      </c>
      <c r="AV243">
        <f>(Table2[[#This Row],[Rank 1Y]]+Table2[[#This Row],[Rank 6M]]+Table2[[#This Row],[Rank Sharpe]])/3</f>
        <v>270</v>
      </c>
    </row>
    <row r="244" spans="1:48" x14ac:dyDescent="0.3">
      <c r="A244" t="s">
        <v>894</v>
      </c>
      <c r="B244" t="s">
        <v>895</v>
      </c>
      <c r="C244" t="s">
        <v>3067</v>
      </c>
      <c r="D244" t="s">
        <v>51</v>
      </c>
      <c r="E244">
        <v>16423.75</v>
      </c>
      <c r="F244">
        <v>6569.5</v>
      </c>
      <c r="G244">
        <v>41.717774478013901</v>
      </c>
      <c r="H244">
        <f>(Table2[[#This Row],[1Y Return vs Nifty]]-AVERAGE(Table2[1Y Return vs Nifty]))/_xlfn.STDEV.P(Table2[1Y Return vs Nifty])</f>
        <v>0.14467383120173397</v>
      </c>
      <c r="I244">
        <v>-0.833482470491412</v>
      </c>
      <c r="J244">
        <f>(Table2[[#This Row],[1M Return vs Nifty]]-AVERAGE(Table2[1M Return vs Nifty]))/_xlfn.STDEV.P(Table2[1M Return vs Nifty])</f>
        <v>-2.6715351986447197E-2</v>
      </c>
      <c r="K244">
        <v>12.0607077935073</v>
      </c>
      <c r="L244">
        <f>(Table2[[#This Row],[6M Return vs Nifty]]-AVERAGE(Table2[6M Return vs Nifty]))/_xlfn.STDEV.P(Table2[6M Return vs Nifty])</f>
        <v>0.17919401993879852</v>
      </c>
      <c r="M244">
        <v>-6.6722083085655601</v>
      </c>
      <c r="N244">
        <f>(Table2[[#This Row],[1W Return vs Nifty]]-AVERAGE(Table2[1W Return vs Nifty]))/_xlfn.STDEV.P(Table2[1W Return vs Nifty])</f>
        <v>-1.3153582727747264</v>
      </c>
      <c r="O244">
        <v>6760.15</v>
      </c>
      <c r="P244">
        <v>6562.2937245278699</v>
      </c>
      <c r="Q244">
        <v>5713.8277815443098</v>
      </c>
      <c r="R244">
        <v>39.155275575422003</v>
      </c>
      <c r="S244" s="1">
        <f>(Table2[[#This Row],[Close Price]]-Table2[[#This Row],[20D EMA]])/Table2[[#This Row],[20D EMA]]</f>
        <v>-2.8202036937050159E-2</v>
      </c>
      <c r="T244" s="1">
        <f>(Table2[[#This Row],[Close Price]]-Table2[[#This Row],[50D EMA]])/Table2[[#This Row],[50D EMA]]</f>
        <v>1.0981336365964837E-3</v>
      </c>
      <c r="U244" s="1">
        <f>(Table2[[#This Row],[Close Price]]-Table2[[#This Row],[200D EMA]])/Table2[[#This Row],[200D EMA]]</f>
        <v>0.14975463930143562</v>
      </c>
      <c r="V244">
        <v>0.67976381262027197</v>
      </c>
      <c r="W244">
        <v>6464.65</v>
      </c>
      <c r="X244">
        <v>6639.8</v>
      </c>
      <c r="Y244">
        <v>6464.65</v>
      </c>
      <c r="Z244">
        <v>7196.4</v>
      </c>
      <c r="AA244">
        <v>6464.65</v>
      </c>
      <c r="AB244">
        <v>7250.05</v>
      </c>
      <c r="AC244" s="1">
        <f>(Table2[[#This Row],[Close Price]]/Table2[[#This Row],[Day Low]])-1</f>
        <v>1.6218975505247757E-2</v>
      </c>
      <c r="AD244" s="1">
        <f>(Table2[[#This Row],[Day High]]/Table2[[#This Row],[Close Price]])-1</f>
        <v>1.0700966588020444E-2</v>
      </c>
      <c r="AE244" s="1">
        <f>(Table2[[#This Row],[Close Price]]/Table2[[#This Row],[Current Week Low]])-1</f>
        <v>1.6218975505247757E-2</v>
      </c>
      <c r="AF244" s="1">
        <f>(Table2[[#This Row],[Current Week High]]/Table2[[#This Row],[Close Price]])-1</f>
        <v>9.5425831494025282E-2</v>
      </c>
      <c r="AG244" s="1">
        <f>(Table2[[#This Row],[Close Price]]/Table2[[#This Row],[Current Month Low]])-1</f>
        <v>1.6218975505247757E-2</v>
      </c>
      <c r="AH244" s="1">
        <f>(Table2[[#This Row],[Current Month High]]/Table2[[#This Row],[Close Price]])-1</f>
        <v>0.10359235862698846</v>
      </c>
      <c r="AI244">
        <v>15.2629576071238</v>
      </c>
      <c r="AJ244">
        <v>72.559165769220598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-0.11</v>
      </c>
      <c r="AM244" t="s">
        <v>3107</v>
      </c>
      <c r="AN244">
        <v>-6.52</v>
      </c>
      <c r="AO244" t="s">
        <v>3107</v>
      </c>
      <c r="AP244">
        <v>8.2628385107611002E-2</v>
      </c>
      <c r="AQ244">
        <f>(Table2[[#This Row],[Sharpe Ratio]]-AVERAGE(Table2[Sharpe Ratio]))/_xlfn.STDEV.P(Table2[Sharpe Ratio])</f>
        <v>0.21651381506025558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-0.80169195856038555</v>
      </c>
      <c r="AS244">
        <f>_xlfn.RANK.AVG(Table2[[#This Row],[1Y Return vs Nifty Z-Score]],Table2[1Y Return vs Nifty Z-Score])</f>
        <v>262</v>
      </c>
      <c r="AT244">
        <f>_xlfn.RANK.AVG(Table2[[#This Row],[6M Return vs Nifty Z-Score]],Table2[6M Return vs Nifty Z-Score])</f>
        <v>264</v>
      </c>
      <c r="AU244">
        <f>_xlfn.RANK.AVG(Table2[[#This Row],[Sharpe Ratio Z-Score]],Table2[Sharpe Ratio Z-Score])</f>
        <v>284</v>
      </c>
      <c r="AV244">
        <f>(Table2[[#This Row],[Rank 1Y]]+Table2[[#This Row],[Rank 6M]]+Table2[[#This Row],[Rank Sharpe]])/3</f>
        <v>270</v>
      </c>
    </row>
    <row r="245" spans="1:48" x14ac:dyDescent="0.3">
      <c r="A245" t="s">
        <v>530</v>
      </c>
      <c r="B245" t="s">
        <v>531</v>
      </c>
      <c r="C245" t="s">
        <v>3066</v>
      </c>
      <c r="D245" t="s">
        <v>46</v>
      </c>
      <c r="E245">
        <v>37779.983999999997</v>
      </c>
      <c r="F245">
        <v>62.56</v>
      </c>
      <c r="G245">
        <v>115.92247785199901</v>
      </c>
      <c r="H245">
        <f>(Table2[[#This Row],[1Y Return vs Nifty]]-AVERAGE(Table2[1Y Return vs Nifty]))/_xlfn.STDEV.P(Table2[1Y Return vs Nifty])</f>
        <v>1.2868668071447522</v>
      </c>
      <c r="I245">
        <v>-6.7588455630795901</v>
      </c>
      <c r="J245">
        <f>(Table2[[#This Row],[1M Return vs Nifty]]-AVERAGE(Table2[1M Return vs Nifty]))/_xlfn.STDEV.P(Table2[1M Return vs Nifty])</f>
        <v>-0.59166556600757025</v>
      </c>
      <c r="K245">
        <v>-16.684586908137799</v>
      </c>
      <c r="L245">
        <f>(Table2[[#This Row],[6M Return vs Nifty]]-AVERAGE(Table2[6M Return vs Nifty]))/_xlfn.STDEV.P(Table2[6M Return vs Nifty])</f>
        <v>-0.79707880773820416</v>
      </c>
      <c r="M245">
        <v>3.8458959044224601</v>
      </c>
      <c r="N245">
        <f>(Table2[[#This Row],[1W Return vs Nifty]]-AVERAGE(Table2[1W Return vs Nifty]))/_xlfn.STDEV.P(Table2[1W Return vs Nifty])</f>
        <v>0.60701923860624651</v>
      </c>
      <c r="O245">
        <v>64.3</v>
      </c>
      <c r="P245">
        <v>65.587999929981606</v>
      </c>
      <c r="Q245">
        <v>57.799034000120002</v>
      </c>
      <c r="R245">
        <v>41.2648661009476</v>
      </c>
      <c r="S245" s="1">
        <f>(Table2[[#This Row],[Close Price]]-Table2[[#This Row],[20D EMA]])/Table2[[#This Row],[20D EMA]]</f>
        <v>-2.7060653188180326E-2</v>
      </c>
      <c r="T245" s="1">
        <f>(Table2[[#This Row],[Close Price]]-Table2[[#This Row],[50D EMA]])/Table2[[#This Row],[50D EMA]]</f>
        <v>-4.6166980746693634E-2</v>
      </c>
      <c r="U245" s="1">
        <f>(Table2[[#This Row],[Close Price]]-Table2[[#This Row],[200D EMA]])/Table2[[#This Row],[200D EMA]]</f>
        <v>8.2371030627780298E-2</v>
      </c>
      <c r="V245">
        <v>0.34456911041646598</v>
      </c>
      <c r="W245">
        <v>62.11</v>
      </c>
      <c r="X245">
        <v>63.48</v>
      </c>
      <c r="Y245">
        <v>61.75</v>
      </c>
      <c r="Z245">
        <v>63.8</v>
      </c>
      <c r="AA245">
        <v>60.3</v>
      </c>
      <c r="AB245">
        <v>66.8</v>
      </c>
      <c r="AC245" s="1">
        <f>(Table2[[#This Row],[Close Price]]/Table2[[#This Row],[Day Low]])-1</f>
        <v>7.2452101110933587E-3</v>
      </c>
      <c r="AD245" s="1">
        <f>(Table2[[#This Row],[Day High]]/Table2[[#This Row],[Close Price]])-1</f>
        <v>1.4705882352941124E-2</v>
      </c>
      <c r="AE245" s="1">
        <f>(Table2[[#This Row],[Close Price]]/Table2[[#This Row],[Current Week Low]])-1</f>
        <v>1.3117408906882622E-2</v>
      </c>
      <c r="AF245" s="1">
        <f>(Table2[[#This Row],[Current Week High]]/Table2[[#This Row],[Close Price]])-1</f>
        <v>1.9820971867007486E-2</v>
      </c>
      <c r="AG245" s="1">
        <f>(Table2[[#This Row],[Close Price]]/Table2[[#This Row],[Current Month Low]])-1</f>
        <v>3.747927031509124E-2</v>
      </c>
      <c r="AH245" s="1">
        <f>(Table2[[#This Row],[Current Month High]]/Table2[[#This Row],[Close Price]])-1</f>
        <v>6.7774936061381075E-2</v>
      </c>
      <c r="AI245">
        <v>24.9200767263427</v>
      </c>
      <c r="AJ245">
        <v>144.375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-0.16</v>
      </c>
      <c r="AM245" t="s">
        <v>3107</v>
      </c>
      <c r="AN245">
        <v>-6.31</v>
      </c>
      <c r="AO245" t="s">
        <v>3107</v>
      </c>
      <c r="AP245">
        <v>0.13130047299764699</v>
      </c>
      <c r="AQ245">
        <f>(Table2[[#This Row],[Sharpe Ratio]]-AVERAGE(Table2[Sharpe Ratio]))/_xlfn.STDEV.P(Table2[Sharpe Ratio])</f>
        <v>0.77088614487681506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75</v>
      </c>
      <c r="AT245">
        <f>_xlfn.RANK.AVG(Table2[[#This Row],[6M Return vs Nifty Z-Score]],Table2[6M Return vs Nifty Z-Score])</f>
        <v>587</v>
      </c>
      <c r="AU245">
        <f>_xlfn.RANK.AVG(Table2[[#This Row],[Sharpe Ratio Z-Score]],Table2[Sharpe Ratio Z-Score])</f>
        <v>156</v>
      </c>
      <c r="AV245">
        <f>(Table2[[#This Row],[Rank 1Y]]+Table2[[#This Row],[Rank 6M]]+Table2[[#This Row],[Rank Sharpe]])/3</f>
        <v>272.66666666666669</v>
      </c>
    </row>
    <row r="246" spans="1:48" x14ac:dyDescent="0.3">
      <c r="A246" t="s">
        <v>932</v>
      </c>
      <c r="B246" t="s">
        <v>933</v>
      </c>
      <c r="C246" t="s">
        <v>3066</v>
      </c>
      <c r="D246" t="s">
        <v>248</v>
      </c>
      <c r="E246">
        <v>15370.6316329049</v>
      </c>
      <c r="F246">
        <v>658.65</v>
      </c>
      <c r="G246">
        <v>54.579840521600197</v>
      </c>
      <c r="H246">
        <f>(Table2[[#This Row],[1Y Return vs Nifty]]-AVERAGE(Table2[1Y Return vs Nifty]))/_xlfn.STDEV.P(Table2[1Y Return vs Nifty])</f>
        <v>0.34265267651910336</v>
      </c>
      <c r="I246">
        <v>-2.6317594080326598</v>
      </c>
      <c r="J246">
        <f>(Table2[[#This Row],[1M Return vs Nifty]]-AVERAGE(Table2[1M Return vs Nifty]))/_xlfn.STDEV.P(Table2[1M Return vs Nifty])</f>
        <v>-0.1981709952708185</v>
      </c>
      <c r="K246">
        <v>2.5540335995691401</v>
      </c>
      <c r="L246">
        <f>(Table2[[#This Row],[6M Return vs Nifty]]-AVERAGE(Table2[6M Return vs Nifty]))/_xlfn.STDEV.P(Table2[6M Return vs Nifty])</f>
        <v>-0.14367995973164957</v>
      </c>
      <c r="M246">
        <v>7.5004528421163901</v>
      </c>
      <c r="N246">
        <f>(Table2[[#This Row],[1W Return vs Nifty]]-AVERAGE(Table2[1W Return vs Nifty]))/_xlfn.STDEV.P(Table2[1W Return vs Nifty])</f>
        <v>1.2749569133831269</v>
      </c>
      <c r="O246">
        <v>667.78</v>
      </c>
      <c r="P246">
        <v>679.35397921999402</v>
      </c>
      <c r="Q246">
        <v>584.32130199650703</v>
      </c>
      <c r="R246">
        <v>46.917544825524402</v>
      </c>
      <c r="S246" s="1">
        <f>(Table2[[#This Row],[Close Price]]-Table2[[#This Row],[20D EMA]])/Table2[[#This Row],[20D EMA]]</f>
        <v>-1.3672167480307879E-2</v>
      </c>
      <c r="T246" s="1">
        <f>(Table2[[#This Row],[Close Price]]-Table2[[#This Row],[50D EMA]])/Table2[[#This Row],[50D EMA]]</f>
        <v>-3.0475981378316922E-2</v>
      </c>
      <c r="U246" s="1">
        <f>(Table2[[#This Row],[Close Price]]-Table2[[#This Row],[200D EMA]])/Table2[[#This Row],[200D EMA]]</f>
        <v>0.1272051827471066</v>
      </c>
      <c r="V246">
        <v>0.60686944516684205</v>
      </c>
      <c r="W246">
        <v>649.4</v>
      </c>
      <c r="X246">
        <v>673.25</v>
      </c>
      <c r="Y246">
        <v>649.4</v>
      </c>
      <c r="Z246">
        <v>689.6</v>
      </c>
      <c r="AA246">
        <v>607.85</v>
      </c>
      <c r="AB246">
        <v>693.7</v>
      </c>
      <c r="AC246" s="1">
        <f>(Table2[[#This Row],[Close Price]]/Table2[[#This Row],[Day Low]])-1</f>
        <v>1.4243917462272826E-2</v>
      </c>
      <c r="AD246" s="1">
        <f>(Table2[[#This Row],[Day High]]/Table2[[#This Row],[Close Price]])-1</f>
        <v>2.2166552797388661E-2</v>
      </c>
      <c r="AE246" s="1">
        <f>(Table2[[#This Row],[Close Price]]/Table2[[#This Row],[Current Week Low]])-1</f>
        <v>1.4243917462272826E-2</v>
      </c>
      <c r="AF246" s="1">
        <f>(Table2[[#This Row],[Current Week High]]/Table2[[#This Row],[Close Price]])-1</f>
        <v>4.6990055416382015E-2</v>
      </c>
      <c r="AG246" s="1">
        <f>(Table2[[#This Row],[Close Price]]/Table2[[#This Row],[Current Month Low]])-1</f>
        <v>8.3573249979435715E-2</v>
      </c>
      <c r="AH246" s="1">
        <f>(Table2[[#This Row],[Current Month High]]/Table2[[#This Row],[Close Price]])-1</f>
        <v>5.3214909284141854E-2</v>
      </c>
      <c r="AI246">
        <v>25.711682987929802</v>
      </c>
      <c r="AJ246">
        <v>160.335968379446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-0.15</v>
      </c>
      <c r="AM246" t="s">
        <v>3107</v>
      </c>
      <c r="AN246">
        <v>-3.17</v>
      </c>
      <c r="AO246" t="s">
        <v>3107</v>
      </c>
      <c r="AP246">
        <v>8.6450373237625E-2</v>
      </c>
      <c r="AQ246">
        <f>(Table2[[#This Row],[Sharpe Ratio]]-AVERAGE(Table2[Sharpe Ratio]))/_xlfn.STDEV.P(Table2[Sharpe Ratio])</f>
        <v>0.2600460438184316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201</v>
      </c>
      <c r="AT246">
        <f>_xlfn.RANK.AVG(Table2[[#This Row],[6M Return vs Nifty Z-Score]],Table2[6M Return vs Nifty Z-Score])</f>
        <v>350</v>
      </c>
      <c r="AU246">
        <f>_xlfn.RANK.AVG(Table2[[#This Row],[Sharpe Ratio Z-Score]],Table2[Sharpe Ratio Z-Score])</f>
        <v>275</v>
      </c>
      <c r="AV246">
        <f>(Table2[[#This Row],[Rank 1Y]]+Table2[[#This Row],[Rank 6M]]+Table2[[#This Row],[Rank Sharpe]])/3</f>
        <v>275.33333333333331</v>
      </c>
    </row>
    <row r="247" spans="1:48" x14ac:dyDescent="0.3">
      <c r="A247" t="s">
        <v>49</v>
      </c>
      <c r="B247" t="s">
        <v>50</v>
      </c>
      <c r="C247" t="s">
        <v>3067</v>
      </c>
      <c r="D247" t="s">
        <v>51</v>
      </c>
      <c r="E247">
        <v>417880.17505005002</v>
      </c>
      <c r="F247">
        <v>1741.65</v>
      </c>
      <c r="G247">
        <v>29.319731484639199</v>
      </c>
      <c r="H247">
        <f>(Table2[[#This Row],[1Y Return vs Nifty]]-AVERAGE(Table2[1Y Return vs Nifty]))/_xlfn.STDEV.P(Table2[1Y Return vs Nifty])</f>
        <v>-4.6162557579475377E-2</v>
      </c>
      <c r="I247">
        <v>11.665388692280001</v>
      </c>
      <c r="J247">
        <f>(Table2[[#This Row],[1M Return vs Nifty]]-AVERAGE(Table2[1M Return vs Nifty]))/_xlfn.STDEV.P(Table2[1M Return vs Nifty])</f>
        <v>1.1649820728115035</v>
      </c>
      <c r="K247">
        <v>4.0040387802495196</v>
      </c>
      <c r="L247">
        <f>(Table2[[#This Row],[6M Return vs Nifty]]-AVERAGE(Table2[6M Return vs Nifty]))/_xlfn.STDEV.P(Table2[6M Return vs Nifty])</f>
        <v>-9.443361619675017E-2</v>
      </c>
      <c r="M247">
        <v>2.4287329462758902</v>
      </c>
      <c r="N247">
        <f>(Table2[[#This Row],[1W Return vs Nifty]]-AVERAGE(Table2[1W Return vs Nifty]))/_xlfn.STDEV.P(Table2[1W Return vs Nifty])</f>
        <v>0.34800657382022554</v>
      </c>
      <c r="O247">
        <v>1691.77</v>
      </c>
      <c r="P247">
        <v>1623.52257906963</v>
      </c>
      <c r="Q247">
        <v>1461.1971990493601</v>
      </c>
      <c r="R247">
        <v>72.385786858667998</v>
      </c>
      <c r="S247" s="1">
        <f>(Table2[[#This Row],[Close Price]]-Table2[[#This Row],[20D EMA]])/Table2[[#This Row],[20D EMA]]</f>
        <v>2.9483913297906991E-2</v>
      </c>
      <c r="T247" s="1">
        <f>(Table2[[#This Row],[Close Price]]-Table2[[#This Row],[50D EMA]])/Table2[[#This Row],[50D EMA]]</f>
        <v>7.2759949540131319E-2</v>
      </c>
      <c r="U247" s="1">
        <f>(Table2[[#This Row],[Close Price]]-Table2[[#This Row],[200D EMA]])/Table2[[#This Row],[200D EMA]]</f>
        <v>0.19193357414940282</v>
      </c>
      <c r="V247">
        <v>0.99171698420064502</v>
      </c>
      <c r="W247">
        <v>1732.6</v>
      </c>
      <c r="X247">
        <v>1753</v>
      </c>
      <c r="Y247">
        <v>1725.6</v>
      </c>
      <c r="Z247">
        <v>1753</v>
      </c>
      <c r="AA247">
        <v>1681.3</v>
      </c>
      <c r="AB247">
        <v>1758</v>
      </c>
      <c r="AC247" s="1">
        <f>(Table2[[#This Row],[Close Price]]/Table2[[#This Row],[Day Low]])-1</f>
        <v>5.2233637308092273E-3</v>
      </c>
      <c r="AD247" s="1">
        <f>(Table2[[#This Row],[Day High]]/Table2[[#This Row],[Close Price]])-1</f>
        <v>6.5168087732896396E-3</v>
      </c>
      <c r="AE247" s="1">
        <f>(Table2[[#This Row],[Close Price]]/Table2[[#This Row],[Current Week Low]])-1</f>
        <v>9.3011126564674917E-3</v>
      </c>
      <c r="AF247" s="1">
        <f>(Table2[[#This Row],[Current Week High]]/Table2[[#This Row],[Close Price]])-1</f>
        <v>6.5168087732896396E-3</v>
      </c>
      <c r="AG247" s="1">
        <f>(Table2[[#This Row],[Close Price]]/Table2[[#This Row],[Current Month Low]])-1</f>
        <v>3.5894843276036426E-2</v>
      </c>
      <c r="AH247" s="1">
        <f>(Table2[[#This Row],[Current Month High]]/Table2[[#This Row],[Close Price]])-1</f>
        <v>9.3876496425802092E-3</v>
      </c>
      <c r="AI247">
        <v>0.93876496425802003</v>
      </c>
      <c r="AJ247">
        <v>63.022417746993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0.03</v>
      </c>
      <c r="AM247" t="s">
        <v>3108</v>
      </c>
      <c r="AN247">
        <v>1.07</v>
      </c>
      <c r="AO247" t="s">
        <v>3108</v>
      </c>
      <c r="AP247">
        <v>0.120516535094408</v>
      </c>
      <c r="AQ247">
        <f>(Table2[[#This Row],[Sharpe Ratio]]-AVERAGE(Table2[Sharpe Ratio]))/_xlfn.STDEV.P(Table2[Sharpe Ratio])</f>
        <v>0.64805770173456878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2.020450174590072</v>
      </c>
      <c r="AS247">
        <f>_xlfn.RANK.AVG(Table2[[#This Row],[1Y Return vs Nifty Z-Score]],Table2[1Y Return vs Nifty Z-Score])</f>
        <v>305</v>
      </c>
      <c r="AT247">
        <f>_xlfn.RANK.AVG(Table2[[#This Row],[6M Return vs Nifty Z-Score]],Table2[6M Return vs Nifty Z-Score])</f>
        <v>338</v>
      </c>
      <c r="AU247">
        <f>_xlfn.RANK.AVG(Table2[[#This Row],[Sharpe Ratio Z-Score]],Table2[Sharpe Ratio Z-Score])</f>
        <v>189</v>
      </c>
      <c r="AV247">
        <f>(Table2[[#This Row],[Rank 1Y]]+Table2[[#This Row],[Rank 6M]]+Table2[[#This Row],[Rank Sharpe]])/3</f>
        <v>277.33333333333331</v>
      </c>
    </row>
    <row r="248" spans="1:48" x14ac:dyDescent="0.3">
      <c r="A248" t="s">
        <v>558</v>
      </c>
      <c r="B248" t="s">
        <v>559</v>
      </c>
      <c r="C248" t="s">
        <v>3065</v>
      </c>
      <c r="D248" t="s">
        <v>183</v>
      </c>
      <c r="E248">
        <v>35133.885000000002</v>
      </c>
      <c r="F248">
        <v>804.9</v>
      </c>
      <c r="G248">
        <v>31.380333464834699</v>
      </c>
      <c r="H248">
        <f>(Table2[[#This Row],[1Y Return vs Nifty]]-AVERAGE(Table2[1Y Return vs Nifty]))/_xlfn.STDEV.P(Table2[1Y Return vs Nifty])</f>
        <v>-1.4444822705829776E-2</v>
      </c>
      <c r="I248">
        <v>7.5398616208346301</v>
      </c>
      <c r="J248">
        <f>(Table2[[#This Row],[1M Return vs Nifty]]-AVERAGE(Table2[1M Return vs Nifty]))/_xlfn.STDEV.P(Table2[1M Return vs Nifty])</f>
        <v>0.7716361519719166</v>
      </c>
      <c r="K248">
        <v>62.660468852251498</v>
      </c>
      <c r="L248">
        <f>(Table2[[#This Row],[6M Return vs Nifty]]-AVERAGE(Table2[6M Return vs Nifty]))/_xlfn.STDEV.P(Table2[6M Return vs Nifty])</f>
        <v>1.8977073391212163</v>
      </c>
      <c r="M248">
        <v>7.46597280663745</v>
      </c>
      <c r="N248">
        <f>(Table2[[#This Row],[1W Return vs Nifty]]-AVERAGE(Table2[1W Return vs Nifty]))/_xlfn.STDEV.P(Table2[1W Return vs Nifty])</f>
        <v>1.2686550510461398</v>
      </c>
      <c r="O248">
        <v>788.04</v>
      </c>
      <c r="P248">
        <v>737.25504769852796</v>
      </c>
      <c r="Q248">
        <v>593.06405778972101</v>
      </c>
      <c r="R248">
        <v>55.750499634732002</v>
      </c>
      <c r="S248" s="1">
        <f>(Table2[[#This Row],[Close Price]]-Table2[[#This Row],[20D EMA]])/Table2[[#This Row],[20D EMA]]</f>
        <v>2.1394853053144529E-2</v>
      </c>
      <c r="T248" s="1">
        <f>(Table2[[#This Row],[Close Price]]-Table2[[#This Row],[50D EMA]])/Table2[[#This Row],[50D EMA]]</f>
        <v>9.1752443760999267E-2</v>
      </c>
      <c r="U248" s="1">
        <f>(Table2[[#This Row],[Close Price]]-Table2[[#This Row],[200D EMA]])/Table2[[#This Row],[200D EMA]]</f>
        <v>0.3571889738180497</v>
      </c>
      <c r="V248">
        <v>0.788964461781681</v>
      </c>
      <c r="W248">
        <v>796.3</v>
      </c>
      <c r="X248">
        <v>819.95</v>
      </c>
      <c r="Y248">
        <v>796.3</v>
      </c>
      <c r="Z248">
        <v>842</v>
      </c>
      <c r="AA248">
        <v>736.35</v>
      </c>
      <c r="AB248">
        <v>849.5</v>
      </c>
      <c r="AC248" s="1">
        <f>(Table2[[#This Row],[Close Price]]/Table2[[#This Row],[Day Low]])-1</f>
        <v>1.0799949767675621E-2</v>
      </c>
      <c r="AD248" s="1">
        <f>(Table2[[#This Row],[Day High]]/Table2[[#This Row],[Close Price]])-1</f>
        <v>1.8697974903714831E-2</v>
      </c>
      <c r="AE248" s="1">
        <f>(Table2[[#This Row],[Close Price]]/Table2[[#This Row],[Current Week Low]])-1</f>
        <v>1.0799949767675621E-2</v>
      </c>
      <c r="AF248" s="1">
        <f>(Table2[[#This Row],[Current Week High]]/Table2[[#This Row],[Close Price]])-1</f>
        <v>4.6092682320785228E-2</v>
      </c>
      <c r="AG248" s="1">
        <f>(Table2[[#This Row],[Close Price]]/Table2[[#This Row],[Current Month Low]])-1</f>
        <v>9.3094316561417756E-2</v>
      </c>
      <c r="AH248" s="1">
        <f>(Table2[[#This Row],[Current Month High]]/Table2[[#This Row],[Close Price]])-1</f>
        <v>5.5410610013666428E-2</v>
      </c>
      <c r="AI248">
        <v>5.5410610013666401</v>
      </c>
      <c r="AJ248">
        <v>92.975305682090607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0.37</v>
      </c>
      <c r="AM248" t="s">
        <v>3108</v>
      </c>
      <c r="AN248">
        <v>0.8</v>
      </c>
      <c r="AO248" t="s">
        <v>3108</v>
      </c>
      <c r="AP248">
        <v>1.0312228417217E-2</v>
      </c>
      <c r="AQ248">
        <f>(Table2[[#This Row],[Sharpe Ratio]]-AVERAGE(Table2[Sharpe Ratio]))/_xlfn.STDEV.P(Table2[Sharpe Ratio])</f>
        <v>-0.60716312188167132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3.3163905975517718</v>
      </c>
      <c r="AS248">
        <f>_xlfn.RANK.AVG(Table2[[#This Row],[1Y Return vs Nifty Z-Score]],Table2[1Y Return vs Nifty Z-Score])</f>
        <v>299</v>
      </c>
      <c r="AT248">
        <f>_xlfn.RANK.AVG(Table2[[#This Row],[6M Return vs Nifty Z-Score]],Table2[6M Return vs Nifty Z-Score])</f>
        <v>37</v>
      </c>
      <c r="AU248">
        <f>_xlfn.RANK.AVG(Table2[[#This Row],[Sharpe Ratio Z-Score]],Table2[Sharpe Ratio Z-Score])</f>
        <v>498</v>
      </c>
      <c r="AV248">
        <f>(Table2[[#This Row],[Rank 1Y]]+Table2[[#This Row],[Rank 6M]]+Table2[[#This Row],[Rank Sharpe]])/3</f>
        <v>278</v>
      </c>
    </row>
    <row r="249" spans="1:48" x14ac:dyDescent="0.3">
      <c r="A249" t="s">
        <v>356</v>
      </c>
      <c r="B249" t="s">
        <v>357</v>
      </c>
      <c r="C249" t="s">
        <v>3074</v>
      </c>
      <c r="D249" t="s">
        <v>358</v>
      </c>
      <c r="E249">
        <v>65829.1348401</v>
      </c>
      <c r="F249">
        <v>5182.3</v>
      </c>
      <c r="G249">
        <v>0.93769699008751595</v>
      </c>
      <c r="H249">
        <f>(Table2[[#This Row],[1Y Return vs Nifty]]-AVERAGE(Table2[1Y Return vs Nifty]))/_xlfn.STDEV.P(Table2[1Y Return vs Nifty])</f>
        <v>-0.48303190640318477</v>
      </c>
      <c r="I249">
        <v>-10.991524582400499</v>
      </c>
      <c r="J249">
        <f>(Table2[[#This Row],[1M Return vs Nifty]]-AVERAGE(Table2[1M Return vs Nifty]))/_xlfn.STDEV.P(Table2[1M Return vs Nifty])</f>
        <v>-0.99522782548145738</v>
      </c>
      <c r="K249">
        <v>25.943203019748601</v>
      </c>
      <c r="L249">
        <f>(Table2[[#This Row],[6M Return vs Nifty]]-AVERAGE(Table2[6M Return vs Nifty]))/_xlfn.STDEV.P(Table2[6M Return vs Nifty])</f>
        <v>0.65068345883327738</v>
      </c>
      <c r="M249">
        <v>-0.88830042178230695</v>
      </c>
      <c r="N249">
        <f>(Table2[[#This Row],[1W Return vs Nifty]]-AVERAGE(Table2[1W Return vs Nifty]))/_xlfn.STDEV.P(Table2[1W Return vs Nifty])</f>
        <v>-0.25824244426626475</v>
      </c>
      <c r="O249">
        <v>5299.62</v>
      </c>
      <c r="P249">
        <v>5424.2588989635096</v>
      </c>
      <c r="Q249">
        <v>4801.0260877888404</v>
      </c>
      <c r="R249">
        <v>46.160918489539597</v>
      </c>
      <c r="S249" s="1">
        <f>(Table2[[#This Row],[Close Price]]-Table2[[#This Row],[20D EMA]])/Table2[[#This Row],[20D EMA]]</f>
        <v>-2.2137436269015459E-2</v>
      </c>
      <c r="T249" s="1">
        <f>(Table2[[#This Row],[Close Price]]-Table2[[#This Row],[50D EMA]])/Table2[[#This Row],[50D EMA]]</f>
        <v>-4.4606812372053994E-2</v>
      </c>
      <c r="U249" s="1">
        <f>(Table2[[#This Row],[Close Price]]-Table2[[#This Row],[200D EMA]])/Table2[[#This Row],[200D EMA]]</f>
        <v>7.9415088616350174E-2</v>
      </c>
      <c r="V249">
        <v>0.53455796756920804</v>
      </c>
      <c r="W249">
        <v>5073.3999999999996</v>
      </c>
      <c r="X249">
        <v>5199</v>
      </c>
      <c r="Y249">
        <v>5022.1000000000004</v>
      </c>
      <c r="Z249">
        <v>5220</v>
      </c>
      <c r="AA249">
        <v>4920.05</v>
      </c>
      <c r="AB249">
        <v>5412.8</v>
      </c>
      <c r="AC249" s="1">
        <f>(Table2[[#This Row],[Close Price]]/Table2[[#This Row],[Day Low]])-1</f>
        <v>2.1464895336460899E-2</v>
      </c>
      <c r="AD249" s="1">
        <f>(Table2[[#This Row],[Day High]]/Table2[[#This Row],[Close Price]])-1</f>
        <v>3.2225073808926918E-3</v>
      </c>
      <c r="AE249" s="1">
        <f>(Table2[[#This Row],[Close Price]]/Table2[[#This Row],[Current Week Low]])-1</f>
        <v>3.1899006391748363E-2</v>
      </c>
      <c r="AF249" s="1">
        <f>(Table2[[#This Row],[Current Week High]]/Table2[[#This Row],[Close Price]])-1</f>
        <v>7.2747621712365707E-3</v>
      </c>
      <c r="AG249" s="1">
        <f>(Table2[[#This Row],[Close Price]]/Table2[[#This Row],[Current Month Low]])-1</f>
        <v>5.3302303838375531E-2</v>
      </c>
      <c r="AH249" s="1">
        <f>(Table2[[#This Row],[Current Month High]]/Table2[[#This Row],[Close Price]])-1</f>
        <v>4.4478320436871721E-2</v>
      </c>
      <c r="AI249">
        <v>24.6550759315361</v>
      </c>
      <c r="AJ249">
        <v>43.912801999444603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-0.15</v>
      </c>
      <c r="AM249" t="s">
        <v>3107</v>
      </c>
      <c r="AN249">
        <v>-3.18</v>
      </c>
      <c r="AO249" t="s">
        <v>3107</v>
      </c>
      <c r="AP249">
        <v>0.108805908608267</v>
      </c>
      <c r="AQ249">
        <f>(Table2[[#This Row],[Sharpe Ratio]]-AVERAGE(Table2[Sharpe Ratio]))/_xlfn.STDEV.P(Table2[Sharpe Ratio])</f>
        <v>0.51467432801530555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472</v>
      </c>
      <c r="AT249">
        <f>_xlfn.RANK.AVG(Table2[[#This Row],[6M Return vs Nifty Z-Score]],Table2[6M Return vs Nifty Z-Score])</f>
        <v>154</v>
      </c>
      <c r="AU249">
        <f>_xlfn.RANK.AVG(Table2[[#This Row],[Sharpe Ratio Z-Score]],Table2[Sharpe Ratio Z-Score])</f>
        <v>209</v>
      </c>
      <c r="AV249">
        <f>(Table2[[#This Row],[Rank 1Y]]+Table2[[#This Row],[Rank 6M]]+Table2[[#This Row],[Rank Sharpe]])/3</f>
        <v>278.33333333333331</v>
      </c>
    </row>
    <row r="250" spans="1:48" x14ac:dyDescent="0.3">
      <c r="A250" t="s">
        <v>875</v>
      </c>
      <c r="B250" t="s">
        <v>876</v>
      </c>
      <c r="C250" t="s">
        <v>3062</v>
      </c>
      <c r="D250" t="s">
        <v>21</v>
      </c>
      <c r="E250">
        <v>16781.6274639</v>
      </c>
      <c r="F250">
        <v>740.35</v>
      </c>
      <c r="G250">
        <v>24.659584634281401</v>
      </c>
      <c r="H250">
        <f>(Table2[[#This Row],[1Y Return vs Nifty]]-AVERAGE(Table2[1Y Return vs Nifty]))/_xlfn.STDEV.P(Table2[1Y Return vs Nifty])</f>
        <v>-0.11789368454746935</v>
      </c>
      <c r="I250">
        <v>-2.3364483854229499</v>
      </c>
      <c r="J250">
        <f>(Table2[[#This Row],[1M Return vs Nifty]]-AVERAGE(Table2[1M Return vs Nifty]))/_xlfn.STDEV.P(Table2[1M Return vs Nifty])</f>
        <v>-0.17001474175196804</v>
      </c>
      <c r="K250">
        <v>31.8269472253955</v>
      </c>
      <c r="L250">
        <f>(Table2[[#This Row],[6M Return vs Nifty]]-AVERAGE(Table2[6M Return vs Nifty]))/_xlfn.STDEV.P(Table2[6M Return vs Nifty])</f>
        <v>0.85051232309071501</v>
      </c>
      <c r="M250">
        <v>0.40609937153884901</v>
      </c>
      <c r="N250">
        <f>(Table2[[#This Row],[1W Return vs Nifty]]-AVERAGE(Table2[1W Return vs Nifty]))/_xlfn.STDEV.P(Table2[1W Return vs Nifty])</f>
        <v>-2.1667011752093308E-2</v>
      </c>
      <c r="O250">
        <v>758.18</v>
      </c>
      <c r="P250">
        <v>731.20980115049895</v>
      </c>
      <c r="Q250">
        <v>618.98717466806295</v>
      </c>
      <c r="R250">
        <v>39.465896846491802</v>
      </c>
      <c r="S250" s="1">
        <f>(Table2[[#This Row],[Close Price]]-Table2[[#This Row],[20D EMA]])/Table2[[#This Row],[20D EMA]]</f>
        <v>-2.3516842966050184E-2</v>
      </c>
      <c r="T250" s="1">
        <f>(Table2[[#This Row],[Close Price]]-Table2[[#This Row],[50D EMA]])/Table2[[#This Row],[50D EMA]]</f>
        <v>1.250010439564639E-2</v>
      </c>
      <c r="U250" s="1">
        <f>(Table2[[#This Row],[Close Price]]-Table2[[#This Row],[200D EMA]])/Table2[[#This Row],[200D EMA]]</f>
        <v>0.19606678506225739</v>
      </c>
      <c r="V250">
        <v>0.55550688660060599</v>
      </c>
      <c r="W250">
        <v>731.8</v>
      </c>
      <c r="X250">
        <v>753.15</v>
      </c>
      <c r="Y250">
        <v>731.8</v>
      </c>
      <c r="Z250">
        <v>785</v>
      </c>
      <c r="AA250">
        <v>722.75</v>
      </c>
      <c r="AB250">
        <v>812</v>
      </c>
      <c r="AC250" s="1">
        <f>(Table2[[#This Row],[Close Price]]/Table2[[#This Row],[Day Low]])-1</f>
        <v>1.1683520087455657E-2</v>
      </c>
      <c r="AD250" s="1">
        <f>(Table2[[#This Row],[Day High]]/Table2[[#This Row],[Close Price]])-1</f>
        <v>1.7289120010805625E-2</v>
      </c>
      <c r="AE250" s="1">
        <f>(Table2[[#This Row],[Close Price]]/Table2[[#This Row],[Current Week Low]])-1</f>
        <v>1.1683520087455657E-2</v>
      </c>
      <c r="AF250" s="1">
        <f>(Table2[[#This Row],[Current Week High]]/Table2[[#This Row],[Close Price]])-1</f>
        <v>6.0309313162693279E-2</v>
      </c>
      <c r="AG250" s="1">
        <f>(Table2[[#This Row],[Close Price]]/Table2[[#This Row],[Current Month Low]])-1</f>
        <v>2.4351435489450068E-2</v>
      </c>
      <c r="AH250" s="1">
        <f>(Table2[[#This Row],[Current Month High]]/Table2[[#This Row],[Close Price]])-1</f>
        <v>9.6778550685486575E-2</v>
      </c>
      <c r="AI250">
        <v>13.392314445870101</v>
      </c>
      <c r="AJ250">
        <v>62.250712250712198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0.02</v>
      </c>
      <c r="AM250" t="s">
        <v>3108</v>
      </c>
      <c r="AN250">
        <v>-8.9</v>
      </c>
      <c r="AO250" t="s">
        <v>3107</v>
      </c>
      <c r="AP250">
        <v>4.9951273064735E-2</v>
      </c>
      <c r="AQ250">
        <f>(Table2[[#This Row],[Sharpe Ratio]]-AVERAGE(Table2[Sharpe Ratio]))/_xlfn.STDEV.P(Table2[Sharpe Ratio])</f>
        <v>-0.15567664399326764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0.38526024104591672</v>
      </c>
      <c r="AS250">
        <f>_xlfn.RANK.AVG(Table2[[#This Row],[1Y Return vs Nifty Z-Score]],Table2[1Y Return vs Nifty Z-Score])</f>
        <v>321</v>
      </c>
      <c r="AT250">
        <f>_xlfn.RANK.AVG(Table2[[#This Row],[6M Return vs Nifty Z-Score]],Table2[6M Return vs Nifty Z-Score])</f>
        <v>129</v>
      </c>
      <c r="AU250">
        <f>_xlfn.RANK.AVG(Table2[[#This Row],[Sharpe Ratio Z-Score]],Table2[Sharpe Ratio Z-Score])</f>
        <v>389</v>
      </c>
      <c r="AV250">
        <f>(Table2[[#This Row],[Rank 1Y]]+Table2[[#This Row],[Rank 6M]]+Table2[[#This Row],[Rank Sharpe]])/3</f>
        <v>279.66666666666669</v>
      </c>
    </row>
    <row r="251" spans="1:48" x14ac:dyDescent="0.3">
      <c r="A251" t="s">
        <v>411</v>
      </c>
      <c r="B251" t="s">
        <v>412</v>
      </c>
      <c r="C251" t="s">
        <v>3061</v>
      </c>
      <c r="D251" t="s">
        <v>413</v>
      </c>
      <c r="E251">
        <v>54652.503206280002</v>
      </c>
      <c r="F251">
        <v>364.35</v>
      </c>
      <c r="G251">
        <v>38.388877892092097</v>
      </c>
      <c r="H251">
        <f>(Table2[[#This Row],[1Y Return vs Nifty]]-AVERAGE(Table2[1Y Return vs Nifty]))/_xlfn.STDEV.P(Table2[1Y Return vs Nifty])</f>
        <v>9.3433921530272621E-2</v>
      </c>
      <c r="I251">
        <v>9.4416082177287102</v>
      </c>
      <c r="J251">
        <f>(Table2[[#This Row],[1M Return vs Nifty]]-AVERAGE(Table2[1M Return vs Nifty]))/_xlfn.STDEV.P(Table2[1M Return vs Nifty])</f>
        <v>0.95295704828511818</v>
      </c>
      <c r="K251">
        <v>23.3303231210413</v>
      </c>
      <c r="L251">
        <f>(Table2[[#This Row],[6M Return vs Nifty]]-AVERAGE(Table2[6M Return vs Nifty]))/_xlfn.STDEV.P(Table2[6M Return vs Nifty])</f>
        <v>0.56194254754439832</v>
      </c>
      <c r="M251">
        <v>2.9111918199545701</v>
      </c>
      <c r="N251">
        <f>(Table2[[#This Row],[1W Return vs Nifty]]-AVERAGE(Table2[1W Return vs Nifty]))/_xlfn.STDEV.P(Table2[1W Return vs Nifty])</f>
        <v>0.43618483010531034</v>
      </c>
      <c r="O251">
        <v>359.07</v>
      </c>
      <c r="P251">
        <v>341.99172887495598</v>
      </c>
      <c r="Q251">
        <v>292.469230493738</v>
      </c>
      <c r="R251">
        <v>52.813186507692002</v>
      </c>
      <c r="S251" s="1">
        <f>(Table2[[#This Row],[Close Price]]-Table2[[#This Row],[20D EMA]])/Table2[[#This Row],[20D EMA]]</f>
        <v>1.470465368869588E-2</v>
      </c>
      <c r="T251" s="1">
        <f>(Table2[[#This Row],[Close Price]]-Table2[[#This Row],[50D EMA]])/Table2[[#This Row],[50D EMA]]</f>
        <v>6.5376642875532812E-2</v>
      </c>
      <c r="U251" s="1">
        <f>(Table2[[#This Row],[Close Price]]-Table2[[#This Row],[200D EMA]])/Table2[[#This Row],[200D EMA]]</f>
        <v>0.24577207450135871</v>
      </c>
      <c r="V251">
        <v>0.71498059020079396</v>
      </c>
      <c r="W251">
        <v>363</v>
      </c>
      <c r="X251">
        <v>370.3</v>
      </c>
      <c r="Y251">
        <v>361.85</v>
      </c>
      <c r="Z251">
        <v>375.6</v>
      </c>
      <c r="AA251">
        <v>350.5</v>
      </c>
      <c r="AB251">
        <v>375.6</v>
      </c>
      <c r="AC251" s="1">
        <f>(Table2[[#This Row],[Close Price]]/Table2[[#This Row],[Day Low]])-1</f>
        <v>3.7190082644629197E-3</v>
      </c>
      <c r="AD251" s="1">
        <f>(Table2[[#This Row],[Day High]]/Table2[[#This Row],[Close Price]])-1</f>
        <v>1.6330451488952846E-2</v>
      </c>
      <c r="AE251" s="1">
        <f>(Table2[[#This Row],[Close Price]]/Table2[[#This Row],[Current Week Low]])-1</f>
        <v>6.908940168578237E-3</v>
      </c>
      <c r="AF251" s="1">
        <f>(Table2[[#This Row],[Current Week High]]/Table2[[#This Row],[Close Price]])-1</f>
        <v>3.0876904075751277E-2</v>
      </c>
      <c r="AG251" s="1">
        <f>(Table2[[#This Row],[Close Price]]/Table2[[#This Row],[Current Month Low]])-1</f>
        <v>3.9514978601997264E-2</v>
      </c>
      <c r="AH251" s="1">
        <f>(Table2[[#This Row],[Current Month High]]/Table2[[#This Row],[Close Price]])-1</f>
        <v>3.0876904075751277E-2</v>
      </c>
      <c r="AI251">
        <v>3.7326746260463799</v>
      </c>
      <c r="AJ251">
        <v>90.062597809076706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0.18</v>
      </c>
      <c r="AM251" t="s">
        <v>3108</v>
      </c>
      <c r="AN251">
        <v>-1.75</v>
      </c>
      <c r="AO251" t="s">
        <v>3107</v>
      </c>
      <c r="AP251">
        <v>4.6183872582301E-2</v>
      </c>
      <c r="AQ251">
        <f>(Table2[[#This Row],[Sharpe Ratio]]-AVERAGE(Table2[Sharpe Ratio]))/_xlfn.STDEV.P(Table2[Sharpe Ratio])</f>
        <v>-0.19858712253114286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1.8459312249339568</v>
      </c>
      <c r="AS251">
        <f>_xlfn.RANK.AVG(Table2[[#This Row],[1Y Return vs Nifty Z-Score]],Table2[1Y Return vs Nifty Z-Score])</f>
        <v>272</v>
      </c>
      <c r="AT251">
        <f>_xlfn.RANK.AVG(Table2[[#This Row],[6M Return vs Nifty Z-Score]],Table2[6M Return vs Nifty Z-Score])</f>
        <v>178</v>
      </c>
      <c r="AU251">
        <f>_xlfn.RANK.AVG(Table2[[#This Row],[Sharpe Ratio Z-Score]],Table2[Sharpe Ratio Z-Score])</f>
        <v>397</v>
      </c>
      <c r="AV251">
        <f>(Table2[[#This Row],[Rank 1Y]]+Table2[[#This Row],[Rank 6M]]+Table2[[#This Row],[Rank Sharpe]])/3</f>
        <v>282.33333333333331</v>
      </c>
    </row>
    <row r="252" spans="1:48" x14ac:dyDescent="0.3">
      <c r="A252" t="s">
        <v>756</v>
      </c>
      <c r="B252" t="s">
        <v>757</v>
      </c>
      <c r="C252" t="s">
        <v>3065</v>
      </c>
      <c r="D252" t="s">
        <v>119</v>
      </c>
      <c r="E252">
        <v>20915.675406300001</v>
      </c>
      <c r="F252">
        <v>835.35</v>
      </c>
      <c r="G252">
        <v>47.122773142122099</v>
      </c>
      <c r="H252">
        <f>(Table2[[#This Row],[1Y Return vs Nifty]]-AVERAGE(Table2[1Y Return vs Nifty]))/_xlfn.STDEV.P(Table2[1Y Return vs Nifty])</f>
        <v>0.22787006039507271</v>
      </c>
      <c r="I252">
        <v>20.760728078943</v>
      </c>
      <c r="J252">
        <f>(Table2[[#This Row],[1M Return vs Nifty]]-AVERAGE(Table2[1M Return vs Nifty]))/_xlfn.STDEV.P(Table2[1M Return vs Nifty])</f>
        <v>2.032171788074264</v>
      </c>
      <c r="K252">
        <v>48.824264310199503</v>
      </c>
      <c r="L252">
        <f>(Table2[[#This Row],[6M Return vs Nifty]]-AVERAGE(Table2[6M Return vs Nifty]))/_xlfn.STDEV.P(Table2[6M Return vs Nifty])</f>
        <v>1.4277900649103024</v>
      </c>
      <c r="M252">
        <v>15.139889835722601</v>
      </c>
      <c r="N252">
        <f>(Table2[[#This Row],[1W Return vs Nifty]]-AVERAGE(Table2[1W Return vs Nifty]))/_xlfn.STDEV.P(Table2[1W Return vs Nifty])</f>
        <v>2.6712049043457902</v>
      </c>
      <c r="O252">
        <v>765.35</v>
      </c>
      <c r="P252">
        <v>712.27207219041998</v>
      </c>
      <c r="Q252">
        <v>595.239382151001</v>
      </c>
      <c r="R252">
        <v>71.019070205983596</v>
      </c>
      <c r="S252" s="1">
        <f>(Table2[[#This Row],[Close Price]]-Table2[[#This Row],[20D EMA]])/Table2[[#This Row],[20D EMA]]</f>
        <v>9.1461422878421628E-2</v>
      </c>
      <c r="T252" s="1">
        <f>(Table2[[#This Row],[Close Price]]-Table2[[#This Row],[50D EMA]])/Table2[[#This Row],[50D EMA]]</f>
        <v>0.17279622859714791</v>
      </c>
      <c r="U252" s="1">
        <f>(Table2[[#This Row],[Close Price]]-Table2[[#This Row],[200D EMA]])/Table2[[#This Row],[200D EMA]]</f>
        <v>0.40338496586250316</v>
      </c>
      <c r="V252">
        <v>1.97386455143939</v>
      </c>
      <c r="W252">
        <v>832.2</v>
      </c>
      <c r="X252">
        <v>885</v>
      </c>
      <c r="Y252">
        <v>812.05</v>
      </c>
      <c r="Z252">
        <v>894.2</v>
      </c>
      <c r="AA252">
        <v>695.7</v>
      </c>
      <c r="AB252">
        <v>894.2</v>
      </c>
      <c r="AC252" s="1">
        <f>(Table2[[#This Row],[Close Price]]/Table2[[#This Row],[Day Low]])-1</f>
        <v>3.7851478010093587E-3</v>
      </c>
      <c r="AD252" s="1">
        <f>(Table2[[#This Row],[Day High]]/Table2[[#This Row],[Close Price]])-1</f>
        <v>5.9436164481953657E-2</v>
      </c>
      <c r="AE252" s="1">
        <f>(Table2[[#This Row],[Close Price]]/Table2[[#This Row],[Current Week Low]])-1</f>
        <v>2.8692814481867002E-2</v>
      </c>
      <c r="AF252" s="1">
        <f>(Table2[[#This Row],[Current Week High]]/Table2[[#This Row],[Close Price]])-1</f>
        <v>7.0449512180523088E-2</v>
      </c>
      <c r="AG252" s="1">
        <f>(Table2[[#This Row],[Close Price]]/Table2[[#This Row],[Current Month Low]])-1</f>
        <v>0.20073307460112111</v>
      </c>
      <c r="AH252" s="1">
        <f>(Table2[[#This Row],[Current Month High]]/Table2[[#This Row],[Close Price]])-1</f>
        <v>7.0449512180523088E-2</v>
      </c>
      <c r="AI252">
        <v>7.0449512180523</v>
      </c>
      <c r="AJ252">
        <v>85.550866281652603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0.35</v>
      </c>
      <c r="AM252" t="s">
        <v>3108</v>
      </c>
      <c r="AN252">
        <v>18</v>
      </c>
      <c r="AO252" t="s">
        <v>3108</v>
      </c>
      <c r="AQ252">
        <f>(Table2[[#This Row],[Sharpe Ratio]]-AVERAGE(Table2[Sharpe Ratio]))/_xlfn.STDEV.P(Table2[Sharpe Ratio])</f>
        <v>-0.72461882064209882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5.6344179970833306</v>
      </c>
      <c r="AS252">
        <f>_xlfn.RANK.AVG(Table2[[#This Row],[1Y Return vs Nifty Z-Score]],Table2[1Y Return vs Nifty Z-Score])</f>
        <v>236</v>
      </c>
      <c r="AT252">
        <f>_xlfn.RANK.AVG(Table2[[#This Row],[6M Return vs Nifty Z-Score]],Table2[6M Return vs Nifty Z-Score])</f>
        <v>66</v>
      </c>
      <c r="AU252">
        <f>_xlfn.RANK.AVG(Table2[[#This Row],[Sharpe Ratio Z-Score]],Table2[Sharpe Ratio Z-Score])</f>
        <v>545.5</v>
      </c>
      <c r="AV252">
        <f>(Table2[[#This Row],[Rank 1Y]]+Table2[[#This Row],[Rank 6M]]+Table2[[#This Row],[Rank Sharpe]])/3</f>
        <v>282.5</v>
      </c>
    </row>
    <row r="253" spans="1:48" x14ac:dyDescent="0.3">
      <c r="A253" t="s">
        <v>947</v>
      </c>
      <c r="B253" t="s">
        <v>948</v>
      </c>
      <c r="C253" t="s">
        <v>3071</v>
      </c>
      <c r="D253" t="s">
        <v>782</v>
      </c>
      <c r="E253">
        <v>15021.4093374</v>
      </c>
      <c r="F253">
        <v>365.1</v>
      </c>
      <c r="G253">
        <v>24.425278779806899</v>
      </c>
      <c r="H253">
        <f>(Table2[[#This Row],[1Y Return vs Nifty]]-AVERAGE(Table2[1Y Return vs Nifty]))/_xlfn.STDEV.P(Table2[1Y Return vs Nifty])</f>
        <v>-0.12150022819005102</v>
      </c>
      <c r="I253">
        <v>0.95314047465431695</v>
      </c>
      <c r="J253">
        <f>(Table2[[#This Row],[1M Return vs Nifty]]-AVERAGE(Table2[1M Return vs Nifty]))/_xlfn.STDEV.P(Table2[1M Return vs Nifty])</f>
        <v>0.14362914833585233</v>
      </c>
      <c r="K253">
        <v>-9.4403263830231694</v>
      </c>
      <c r="L253">
        <f>(Table2[[#This Row],[6M Return vs Nifty]]-AVERAGE(Table2[6M Return vs Nifty]))/_xlfn.STDEV.P(Table2[6M Return vs Nifty])</f>
        <v>-0.55104289888116986</v>
      </c>
      <c r="M253">
        <v>-4.9658955260978201</v>
      </c>
      <c r="N253">
        <f>(Table2[[#This Row],[1W Return vs Nifty]]-AVERAGE(Table2[1W Return vs Nifty]))/_xlfn.STDEV.P(Table2[1W Return vs Nifty])</f>
        <v>-1.0034981453244363</v>
      </c>
      <c r="O253">
        <v>367.85</v>
      </c>
      <c r="P253">
        <v>358.209562955823</v>
      </c>
      <c r="Q253">
        <v>327.38979399163298</v>
      </c>
      <c r="R253">
        <v>45.411170957760099</v>
      </c>
      <c r="S253" s="1">
        <f>(Table2[[#This Row],[Close Price]]-Table2[[#This Row],[20D EMA]])/Table2[[#This Row],[20D EMA]]</f>
        <v>-7.475873317928503E-3</v>
      </c>
      <c r="T253" s="1">
        <f>(Table2[[#This Row],[Close Price]]-Table2[[#This Row],[50D EMA]])/Table2[[#This Row],[50D EMA]]</f>
        <v>1.9235770779873897E-2</v>
      </c>
      <c r="U253" s="1">
        <f>(Table2[[#This Row],[Close Price]]-Table2[[#This Row],[200D EMA]])/Table2[[#This Row],[200D EMA]]</f>
        <v>0.11518442755527922</v>
      </c>
      <c r="V253">
        <v>1.7265727065965399</v>
      </c>
      <c r="W253">
        <v>361.15</v>
      </c>
      <c r="X253">
        <v>372</v>
      </c>
      <c r="Y253">
        <v>361.15</v>
      </c>
      <c r="Z253">
        <v>393</v>
      </c>
      <c r="AA253">
        <v>336</v>
      </c>
      <c r="AB253">
        <v>409.25</v>
      </c>
      <c r="AC253" s="1">
        <f>(Table2[[#This Row],[Close Price]]/Table2[[#This Row],[Day Low]])-1</f>
        <v>1.093728367714264E-2</v>
      </c>
      <c r="AD253" s="1">
        <f>(Table2[[#This Row],[Day High]]/Table2[[#This Row],[Close Price]])-1</f>
        <v>1.8898931799506968E-2</v>
      </c>
      <c r="AE253" s="1">
        <f>(Table2[[#This Row],[Close Price]]/Table2[[#This Row],[Current Week Low]])-1</f>
        <v>1.093728367714264E-2</v>
      </c>
      <c r="AF253" s="1">
        <f>(Table2[[#This Row],[Current Week High]]/Table2[[#This Row],[Close Price]])-1</f>
        <v>7.6417419884962978E-2</v>
      </c>
      <c r="AG253" s="1">
        <f>(Table2[[#This Row],[Close Price]]/Table2[[#This Row],[Current Month Low]])-1</f>
        <v>8.6607142857142883E-2</v>
      </c>
      <c r="AH253" s="1">
        <f>(Table2[[#This Row],[Current Month High]]/Table2[[#This Row],[Close Price]])-1</f>
        <v>0.12092577376061353</v>
      </c>
      <c r="AI253">
        <v>17.762256915913401</v>
      </c>
      <c r="AJ253">
        <v>58.877284595300203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0.08</v>
      </c>
      <c r="AM253" t="s">
        <v>3108</v>
      </c>
      <c r="AN253">
        <v>1.69</v>
      </c>
      <c r="AO253" t="s">
        <v>3108</v>
      </c>
      <c r="AP253">
        <v>0.20761220417715801</v>
      </c>
      <c r="AQ253">
        <f>(Table2[[#This Row],[Sharpe Ratio]]-AVERAGE(Table2[Sharpe Ratio]))/_xlfn.STDEV.P(Table2[Sharpe Ratio])</f>
        <v>1.6400724493949144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0.10766032533510939</v>
      </c>
      <c r="AS253">
        <f>_xlfn.RANK.AVG(Table2[[#This Row],[1Y Return vs Nifty Z-Score]],Table2[1Y Return vs Nifty Z-Score])</f>
        <v>322</v>
      </c>
      <c r="AT253">
        <f>_xlfn.RANK.AVG(Table2[[#This Row],[6M Return vs Nifty Z-Score]],Table2[6M Return vs Nifty Z-Score])</f>
        <v>495</v>
      </c>
      <c r="AU253">
        <f>_xlfn.RANK.AVG(Table2[[#This Row],[Sharpe Ratio Z-Score]],Table2[Sharpe Ratio Z-Score])</f>
        <v>36</v>
      </c>
      <c r="AV253">
        <f>(Table2[[#This Row],[Rank 1Y]]+Table2[[#This Row],[Rank 6M]]+Table2[[#This Row],[Rank Sharpe]])/3</f>
        <v>284.33333333333331</v>
      </c>
    </row>
    <row r="254" spans="1:48" x14ac:dyDescent="0.3">
      <c r="A254" t="s">
        <v>1001</v>
      </c>
      <c r="B254" t="s">
        <v>1002</v>
      </c>
      <c r="C254" t="s">
        <v>3077</v>
      </c>
      <c r="D254" t="s">
        <v>1003</v>
      </c>
      <c r="E254">
        <v>13315.59450091</v>
      </c>
      <c r="F254">
        <v>750.1</v>
      </c>
      <c r="G254">
        <v>39.136018352753801</v>
      </c>
      <c r="H254">
        <f>(Table2[[#This Row],[1Y Return vs Nifty]]-AVERAGE(Table2[1Y Return vs Nifty]))/_xlfn.STDEV.P(Table2[1Y Return vs Nifty])</f>
        <v>0.10493425166311714</v>
      </c>
      <c r="I254">
        <v>-1.5122712190562699</v>
      </c>
      <c r="J254">
        <f>(Table2[[#This Row],[1M Return vs Nifty]]-AVERAGE(Table2[1M Return vs Nifty]))/_xlfn.STDEV.P(Table2[1M Return vs Nifty])</f>
        <v>-9.1434060829206604E-2</v>
      </c>
      <c r="K254">
        <v>16.641434296188201</v>
      </c>
      <c r="L254">
        <f>(Table2[[#This Row],[6M Return vs Nifty]]-AVERAGE(Table2[6M Return vs Nifty]))/_xlfn.STDEV.P(Table2[6M Return vs Nifty])</f>
        <v>0.33476865787532784</v>
      </c>
      <c r="M254">
        <v>2.2296397890675599</v>
      </c>
      <c r="N254">
        <f>(Table2[[#This Row],[1W Return vs Nifty]]-AVERAGE(Table2[1W Return vs Nifty]))/_xlfn.STDEV.P(Table2[1W Return vs Nifty])</f>
        <v>0.31161862782378608</v>
      </c>
      <c r="O254">
        <v>775.4</v>
      </c>
      <c r="P254">
        <v>752.83934257929798</v>
      </c>
      <c r="Q254">
        <v>650.71574265361801</v>
      </c>
      <c r="R254">
        <v>39.000822950106397</v>
      </c>
      <c r="S254" s="1">
        <f>(Table2[[#This Row],[Close Price]]-Table2[[#This Row],[20D EMA]])/Table2[[#This Row],[20D EMA]]</f>
        <v>-3.2628320866649414E-2</v>
      </c>
      <c r="T254" s="1">
        <f>(Table2[[#This Row],[Close Price]]-Table2[[#This Row],[50D EMA]])/Table2[[#This Row],[50D EMA]]</f>
        <v>-3.6386814880220134E-3</v>
      </c>
      <c r="U254" s="1">
        <f>(Table2[[#This Row],[Close Price]]-Table2[[#This Row],[200D EMA]])/Table2[[#This Row],[200D EMA]]</f>
        <v>0.15273067920731889</v>
      </c>
      <c r="V254">
        <v>0.49113802970256498</v>
      </c>
      <c r="W254">
        <v>743.45</v>
      </c>
      <c r="X254">
        <v>783.8</v>
      </c>
      <c r="Y254">
        <v>743.45</v>
      </c>
      <c r="Z254">
        <v>814</v>
      </c>
      <c r="AA254">
        <v>733.45</v>
      </c>
      <c r="AB254">
        <v>828.9</v>
      </c>
      <c r="AC254" s="1">
        <f>(Table2[[#This Row],[Close Price]]/Table2[[#This Row],[Day Low]])-1</f>
        <v>8.9447844508709906E-3</v>
      </c>
      <c r="AD254" s="1">
        <f>(Table2[[#This Row],[Day High]]/Table2[[#This Row],[Close Price]])-1</f>
        <v>4.4927343020930488E-2</v>
      </c>
      <c r="AE254" s="1">
        <f>(Table2[[#This Row],[Close Price]]/Table2[[#This Row],[Current Week Low]])-1</f>
        <v>8.9447844508709906E-3</v>
      </c>
      <c r="AF254" s="1">
        <f>(Table2[[#This Row],[Current Week High]]/Table2[[#This Row],[Close Price]])-1</f>
        <v>8.5188641514464702E-2</v>
      </c>
      <c r="AG254" s="1">
        <f>(Table2[[#This Row],[Close Price]]/Table2[[#This Row],[Current Month Low]])-1</f>
        <v>2.2700933942327417E-2</v>
      </c>
      <c r="AH254" s="1">
        <f>(Table2[[#This Row],[Current Month High]]/Table2[[#This Row],[Close Price]])-1</f>
        <v>0.10505265964538046</v>
      </c>
      <c r="AI254">
        <v>14.6447140381282</v>
      </c>
      <c r="AJ254">
        <v>65.694720565495899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7.0000000000000007E-2</v>
      </c>
      <c r="AM254" t="s">
        <v>3108</v>
      </c>
      <c r="AN254">
        <v>-11.03</v>
      </c>
      <c r="AO254" t="s">
        <v>3107</v>
      </c>
      <c r="AP254">
        <v>6.2942942949014993E-2</v>
      </c>
      <c r="AQ254">
        <f>(Table2[[#This Row],[Sharpe Ratio]]-AVERAGE(Table2[Sharpe Ratio]))/_xlfn.STDEV.P(Table2[Sharpe Ratio])</f>
        <v>-7.7022583817896763E-3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0.65218521815123476</v>
      </c>
      <c r="AS254">
        <f>_xlfn.RANK.AVG(Table2[[#This Row],[1Y Return vs Nifty Z-Score]],Table2[1Y Return vs Nifty Z-Score])</f>
        <v>271</v>
      </c>
      <c r="AT254">
        <f>_xlfn.RANK.AVG(Table2[[#This Row],[6M Return vs Nifty Z-Score]],Table2[6M Return vs Nifty Z-Score])</f>
        <v>235</v>
      </c>
      <c r="AU254">
        <f>_xlfn.RANK.AVG(Table2[[#This Row],[Sharpe Ratio Z-Score]],Table2[Sharpe Ratio Z-Score])</f>
        <v>349</v>
      </c>
      <c r="AV254">
        <f>(Table2[[#This Row],[Rank 1Y]]+Table2[[#This Row],[Rank 6M]]+Table2[[#This Row],[Rank Sharpe]])/3</f>
        <v>285</v>
      </c>
    </row>
    <row r="255" spans="1:48" x14ac:dyDescent="0.3">
      <c r="A255" t="s">
        <v>766</v>
      </c>
      <c r="B255" t="s">
        <v>767</v>
      </c>
      <c r="C255" t="s">
        <v>3063</v>
      </c>
      <c r="D255" t="s">
        <v>423</v>
      </c>
      <c r="E255">
        <v>20518.832622499998</v>
      </c>
      <c r="F255">
        <v>4168.75</v>
      </c>
      <c r="G255">
        <v>45.613495017773403</v>
      </c>
      <c r="H255">
        <f>(Table2[[#This Row],[1Y Return vs Nifty]]-AVERAGE(Table2[1Y Return vs Nifty]))/_xlfn.STDEV.P(Table2[1Y Return vs Nifty])</f>
        <v>0.20463855627211572</v>
      </c>
      <c r="I255">
        <v>3.2007758525379399</v>
      </c>
      <c r="J255">
        <f>(Table2[[#This Row],[1M Return vs Nifty]]-AVERAGE(Table2[1M Return vs Nifty]))/_xlfn.STDEV.P(Table2[1M Return vs Nifty])</f>
        <v>0.35792860440887342</v>
      </c>
      <c r="K255">
        <v>36.228582673603398</v>
      </c>
      <c r="L255">
        <f>(Table2[[#This Row],[6M Return vs Nifty]]-AVERAGE(Table2[6M Return vs Nifty]))/_xlfn.STDEV.P(Table2[6M Return vs Nifty])</f>
        <v>1.0000045140745606</v>
      </c>
      <c r="M255">
        <v>3.4117012345640201</v>
      </c>
      <c r="N255">
        <f>(Table2[[#This Row],[1W Return vs Nifty]]-AVERAGE(Table2[1W Return vs Nifty]))/_xlfn.STDEV.P(Table2[1W Return vs Nifty])</f>
        <v>0.52766215561911856</v>
      </c>
      <c r="O255">
        <v>4159.67</v>
      </c>
      <c r="P255">
        <v>3937.2612766068501</v>
      </c>
      <c r="Q255">
        <v>3293.3519333464701</v>
      </c>
      <c r="R255">
        <v>48.6377168600863</v>
      </c>
      <c r="S255" s="1">
        <f>(Table2[[#This Row],[Close Price]]-Table2[[#This Row],[20D EMA]])/Table2[[#This Row],[20D EMA]]</f>
        <v>2.1828654676933333E-3</v>
      </c>
      <c r="T255" s="1">
        <f>(Table2[[#This Row],[Close Price]]-Table2[[#This Row],[50D EMA]])/Table2[[#This Row],[50D EMA]]</f>
        <v>5.8794351487043803E-2</v>
      </c>
      <c r="U255" s="1">
        <f>(Table2[[#This Row],[Close Price]]-Table2[[#This Row],[200D EMA]])/Table2[[#This Row],[200D EMA]]</f>
        <v>0.26580762832838595</v>
      </c>
      <c r="V255">
        <v>1.8396608167664801</v>
      </c>
      <c r="W255">
        <v>4091.15</v>
      </c>
      <c r="X255">
        <v>4253.8999999999996</v>
      </c>
      <c r="Y255">
        <v>4080</v>
      </c>
      <c r="Z255">
        <v>4400.1000000000004</v>
      </c>
      <c r="AA255">
        <v>3850</v>
      </c>
      <c r="AB255">
        <v>4525</v>
      </c>
      <c r="AC255" s="1">
        <f>(Table2[[#This Row],[Close Price]]/Table2[[#This Row],[Day Low]])-1</f>
        <v>1.8967771897877128E-2</v>
      </c>
      <c r="AD255" s="1">
        <f>(Table2[[#This Row],[Day High]]/Table2[[#This Row],[Close Price]])-1</f>
        <v>2.0425787106446602E-2</v>
      </c>
      <c r="AE255" s="1">
        <f>(Table2[[#This Row],[Close Price]]/Table2[[#This Row],[Current Week Low]])-1</f>
        <v>2.1752450980392135E-2</v>
      </c>
      <c r="AF255" s="1">
        <f>(Table2[[#This Row],[Current Week High]]/Table2[[#This Row],[Close Price]])-1</f>
        <v>5.5496251874063152E-2</v>
      </c>
      <c r="AG255" s="1">
        <f>(Table2[[#This Row],[Close Price]]/Table2[[#This Row],[Current Month Low]])-1</f>
        <v>8.2792207792207861E-2</v>
      </c>
      <c r="AH255" s="1">
        <f>(Table2[[#This Row],[Current Month High]]/Table2[[#This Row],[Close Price]])-1</f>
        <v>8.5457271364317799E-2</v>
      </c>
      <c r="AI255">
        <v>17.781109445277298</v>
      </c>
      <c r="AJ255">
        <v>86.939461883408001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0.15</v>
      </c>
      <c r="AM255" t="s">
        <v>3108</v>
      </c>
      <c r="AN255">
        <v>-2.7</v>
      </c>
      <c r="AO255" t="s">
        <v>3107</v>
      </c>
      <c r="AP255">
        <v>4.8217327322359997E-3</v>
      </c>
      <c r="AQ255">
        <f>(Table2[[#This Row],[Sharpe Ratio]]-AVERAGE(Table2[Sharpe Ratio]))/_xlfn.STDEV.P(Table2[Sharpe Ratio])</f>
        <v>-0.66969955737643461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1.4205342729982338</v>
      </c>
      <c r="AS255">
        <f>_xlfn.RANK.AVG(Table2[[#This Row],[1Y Return vs Nifty Z-Score]],Table2[1Y Return vs Nifty Z-Score])</f>
        <v>242</v>
      </c>
      <c r="AT255">
        <f>_xlfn.RANK.AVG(Table2[[#This Row],[6M Return vs Nifty Z-Score]],Table2[6M Return vs Nifty Z-Score])</f>
        <v>104</v>
      </c>
      <c r="AU255">
        <f>_xlfn.RANK.AVG(Table2[[#This Row],[Sharpe Ratio Z-Score]],Table2[Sharpe Ratio Z-Score])</f>
        <v>511</v>
      </c>
      <c r="AV255">
        <f>(Table2[[#This Row],[Rank 1Y]]+Table2[[#This Row],[Rank 6M]]+Table2[[#This Row],[Rank Sharpe]])/3</f>
        <v>285.66666666666669</v>
      </c>
    </row>
    <row r="256" spans="1:48" x14ac:dyDescent="0.3">
      <c r="A256" t="s">
        <v>286</v>
      </c>
      <c r="B256" t="s">
        <v>287</v>
      </c>
      <c r="C256" t="s">
        <v>3070</v>
      </c>
      <c r="D256" t="s">
        <v>133</v>
      </c>
      <c r="E256">
        <v>94070.191388549996</v>
      </c>
      <c r="F256">
        <v>929.75</v>
      </c>
      <c r="G256">
        <v>16.161527969778401</v>
      </c>
      <c r="H256">
        <f>(Table2[[#This Row],[1Y Return vs Nifty]]-AVERAGE(Table2[1Y Return vs Nifty]))/_xlfn.STDEV.P(Table2[1Y Return vs Nifty])</f>
        <v>-0.24869968726729136</v>
      </c>
      <c r="I256">
        <v>-9.2362936683366197</v>
      </c>
      <c r="J256">
        <f>(Table2[[#This Row],[1M Return vs Nifty]]-AVERAGE(Table2[1M Return vs Nifty]))/_xlfn.STDEV.P(Table2[1M Return vs Nifty])</f>
        <v>-0.82787637966081917</v>
      </c>
      <c r="K256">
        <v>12.085990620502001</v>
      </c>
      <c r="L256">
        <f>(Table2[[#This Row],[6M Return vs Nifty]]-AVERAGE(Table2[6M Return vs Nifty]))/_xlfn.STDEV.P(Table2[6M Return vs Nifty])</f>
        <v>0.18005269741133709</v>
      </c>
      <c r="M256">
        <v>-2.2416111133933598</v>
      </c>
      <c r="N256">
        <f>(Table2[[#This Row],[1W Return vs Nifty]]-AVERAGE(Table2[1W Return vs Nifty]))/_xlfn.STDEV.P(Table2[1W Return vs Nifty])</f>
        <v>-0.50558492983053871</v>
      </c>
      <c r="O256">
        <v>951</v>
      </c>
      <c r="P256">
        <v>973.47492330033401</v>
      </c>
      <c r="Q256">
        <v>872.17619278683298</v>
      </c>
      <c r="R256">
        <v>44.641208937227098</v>
      </c>
      <c r="S256" s="1">
        <f>(Table2[[#This Row],[Close Price]]-Table2[[#This Row],[20D EMA]])/Table2[[#This Row],[20D EMA]]</f>
        <v>-2.2344900105152471E-2</v>
      </c>
      <c r="T256" s="1">
        <f>(Table2[[#This Row],[Close Price]]-Table2[[#This Row],[50D EMA]])/Table2[[#This Row],[50D EMA]]</f>
        <v>-4.4916332464009563E-2</v>
      </c>
      <c r="U256" s="1">
        <f>(Table2[[#This Row],[Close Price]]-Table2[[#This Row],[200D EMA]])/Table2[[#This Row],[200D EMA]]</f>
        <v>6.6011670221361479E-2</v>
      </c>
      <c r="V256">
        <v>0.96691346704071202</v>
      </c>
      <c r="W256">
        <v>896</v>
      </c>
      <c r="X256">
        <v>931.95</v>
      </c>
      <c r="Y256">
        <v>896</v>
      </c>
      <c r="Z256">
        <v>931.95</v>
      </c>
      <c r="AA256">
        <v>896</v>
      </c>
      <c r="AB256">
        <v>1006.65</v>
      </c>
      <c r="AC256" s="1">
        <f>(Table2[[#This Row],[Close Price]]/Table2[[#This Row],[Day Low]])-1</f>
        <v>3.7667410714285809E-2</v>
      </c>
      <c r="AD256" s="1">
        <f>(Table2[[#This Row],[Day High]]/Table2[[#This Row],[Close Price]])-1</f>
        <v>2.3662274805056338E-3</v>
      </c>
      <c r="AE256" s="1">
        <f>(Table2[[#This Row],[Close Price]]/Table2[[#This Row],[Current Week Low]])-1</f>
        <v>3.7667410714285809E-2</v>
      </c>
      <c r="AF256" s="1">
        <f>(Table2[[#This Row],[Current Week High]]/Table2[[#This Row],[Close Price]])-1</f>
        <v>2.3662274805056338E-3</v>
      </c>
      <c r="AG256" s="1">
        <f>(Table2[[#This Row],[Close Price]]/Table2[[#This Row],[Current Month Low]])-1</f>
        <v>3.7667410714285809E-2</v>
      </c>
      <c r="AH256" s="1">
        <f>(Table2[[#This Row],[Current Month High]]/Table2[[#This Row],[Close Price]])-1</f>
        <v>8.2710406023124516E-2</v>
      </c>
      <c r="AI256">
        <v>17.9887066415703</v>
      </c>
      <c r="AJ256">
        <v>59.860729023383698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-0.02</v>
      </c>
      <c r="AM256" t="s">
        <v>3107</v>
      </c>
      <c r="AN256">
        <v>-3.84</v>
      </c>
      <c r="AO256" t="s">
        <v>3107</v>
      </c>
      <c r="AP256">
        <v>0.101985532892558</v>
      </c>
      <c r="AQ256">
        <f>(Table2[[#This Row],[Sharpe Ratio]]-AVERAGE(Table2[Sharpe Ratio]))/_xlfn.STDEV.P(Table2[Sharpe Ratio])</f>
        <v>0.43699063414369083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369</v>
      </c>
      <c r="AT256">
        <f>_xlfn.RANK.AVG(Table2[[#This Row],[6M Return vs Nifty Z-Score]],Table2[6M Return vs Nifty Z-Score])</f>
        <v>263</v>
      </c>
      <c r="AU256">
        <f>_xlfn.RANK.AVG(Table2[[#This Row],[Sharpe Ratio Z-Score]],Table2[Sharpe Ratio Z-Score])</f>
        <v>227</v>
      </c>
      <c r="AV256">
        <f>(Table2[[#This Row],[Rank 1Y]]+Table2[[#This Row],[Rank 6M]]+Table2[[#This Row],[Rank Sharpe]])/3</f>
        <v>286.33333333333331</v>
      </c>
    </row>
    <row r="257" spans="1:48" x14ac:dyDescent="0.3">
      <c r="A257" t="s">
        <v>324</v>
      </c>
      <c r="B257" t="s">
        <v>325</v>
      </c>
      <c r="C257" t="s">
        <v>3061</v>
      </c>
      <c r="D257" t="s">
        <v>18</v>
      </c>
      <c r="E257">
        <v>79389.058109270001</v>
      </c>
      <c r="F257">
        <v>373.1</v>
      </c>
      <c r="G257">
        <v>88.240453184175806</v>
      </c>
      <c r="H257">
        <f>(Table2[[#This Row],[1Y Return vs Nifty]]-AVERAGE(Table2[1Y Return vs Nifty]))/_xlfn.STDEV.P(Table2[1Y Return vs Nifty])</f>
        <v>0.86077233202615988</v>
      </c>
      <c r="I257">
        <v>9.1472292884107294</v>
      </c>
      <c r="J257">
        <f>(Table2[[#This Row],[1M Return vs Nifty]]-AVERAGE(Table2[1M Return vs Nifty]))/_xlfn.STDEV.P(Table2[1M Return vs Nifty])</f>
        <v>0.92488966464587208</v>
      </c>
      <c r="K257">
        <v>-7.5386656956425302</v>
      </c>
      <c r="L257">
        <f>(Table2[[#This Row],[6M Return vs Nifty]]-AVERAGE(Table2[6M Return vs Nifty]))/_xlfn.STDEV.P(Table2[6M Return vs Nifty])</f>
        <v>-0.48645703619230896</v>
      </c>
      <c r="M257">
        <v>-4.6471576329943396</v>
      </c>
      <c r="N257">
        <f>(Table2[[#This Row],[1W Return vs Nifty]]-AVERAGE(Table2[1W Return vs Nifty]))/_xlfn.STDEV.P(Table2[1W Return vs Nifty])</f>
        <v>-0.94524291745072275</v>
      </c>
      <c r="O257">
        <v>374.2</v>
      </c>
      <c r="P257">
        <v>360.59982120373502</v>
      </c>
      <c r="Q257">
        <v>311.97413925712601</v>
      </c>
      <c r="R257">
        <v>43.909534567206997</v>
      </c>
      <c r="S257" s="1">
        <f>(Table2[[#This Row],[Close Price]]-Table2[[#This Row],[20D EMA]])/Table2[[#This Row],[20D EMA]]</f>
        <v>-2.939604489577675E-3</v>
      </c>
      <c r="T257" s="1">
        <f>(Table2[[#This Row],[Close Price]]-Table2[[#This Row],[50D EMA]])/Table2[[#This Row],[50D EMA]]</f>
        <v>3.4664961159818597E-2</v>
      </c>
      <c r="U257" s="1">
        <f>(Table2[[#This Row],[Close Price]]-Table2[[#This Row],[200D EMA]])/Table2[[#This Row],[200D EMA]]</f>
        <v>0.19593246058287761</v>
      </c>
      <c r="V257">
        <v>1.14831060194384</v>
      </c>
      <c r="W257">
        <v>368.45</v>
      </c>
      <c r="X257">
        <v>377.4</v>
      </c>
      <c r="Y257">
        <v>363.95</v>
      </c>
      <c r="Z257">
        <v>383.5</v>
      </c>
      <c r="AA257">
        <v>363.95</v>
      </c>
      <c r="AB257">
        <v>403.5</v>
      </c>
      <c r="AC257" s="1">
        <f>(Table2[[#This Row],[Close Price]]/Table2[[#This Row],[Day Low]])-1</f>
        <v>1.2620436965667059E-2</v>
      </c>
      <c r="AD257" s="1">
        <f>(Table2[[#This Row],[Day High]]/Table2[[#This Row],[Close Price]])-1</f>
        <v>1.1525060305547896E-2</v>
      </c>
      <c r="AE257" s="1">
        <f>(Table2[[#This Row],[Close Price]]/Table2[[#This Row],[Current Week Low]])-1</f>
        <v>2.5140816046160364E-2</v>
      </c>
      <c r="AF257" s="1">
        <f>(Table2[[#This Row],[Current Week High]]/Table2[[#This Row],[Close Price]])-1</f>
        <v>2.7874564459930307E-2</v>
      </c>
      <c r="AG257" s="1">
        <f>(Table2[[#This Row],[Close Price]]/Table2[[#This Row],[Current Month Low]])-1</f>
        <v>2.5140816046160364E-2</v>
      </c>
      <c r="AH257" s="1">
        <f>(Table2[[#This Row],[Current Month High]]/Table2[[#This Row],[Close Price]])-1</f>
        <v>8.1479496113642469E-2</v>
      </c>
      <c r="AI257">
        <v>8.97882605199678</v>
      </c>
      <c r="AJ257">
        <v>133.96739130434699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-0.02</v>
      </c>
      <c r="AM257" t="s">
        <v>3107</v>
      </c>
      <c r="AN257">
        <v>-2.09</v>
      </c>
      <c r="AO257" t="s">
        <v>3107</v>
      </c>
      <c r="AP257">
        <v>8.5623415372263006E-2</v>
      </c>
      <c r="AQ257">
        <f>(Table2[[#This Row],[Sharpe Ratio]]-AVERAGE(Table2[Sharpe Ratio]))/_xlfn.STDEV.P(Table2[Sharpe Ratio])</f>
        <v>0.25062704047679135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0.60458908350579155</v>
      </c>
      <c r="AS257">
        <f>_xlfn.RANK.AVG(Table2[[#This Row],[1Y Return vs Nifty Z-Score]],Table2[1Y Return vs Nifty Z-Score])</f>
        <v>112</v>
      </c>
      <c r="AT257">
        <f>_xlfn.RANK.AVG(Table2[[#This Row],[6M Return vs Nifty Z-Score]],Table2[6M Return vs Nifty Z-Score])</f>
        <v>476</v>
      </c>
      <c r="AU257">
        <f>_xlfn.RANK.AVG(Table2[[#This Row],[Sharpe Ratio Z-Score]],Table2[Sharpe Ratio Z-Score])</f>
        <v>278</v>
      </c>
      <c r="AV257">
        <f>(Table2[[#This Row],[Rank 1Y]]+Table2[[#This Row],[Rank 6M]]+Table2[[#This Row],[Rank Sharpe]])/3</f>
        <v>288.66666666666669</v>
      </c>
    </row>
    <row r="258" spans="1:48" x14ac:dyDescent="0.3">
      <c r="A258" t="s">
        <v>510</v>
      </c>
      <c r="B258" t="s">
        <v>511</v>
      </c>
      <c r="C258" t="s">
        <v>3067</v>
      </c>
      <c r="D258" t="s">
        <v>290</v>
      </c>
      <c r="E258">
        <v>39420.139697819999</v>
      </c>
      <c r="F258">
        <v>522.15</v>
      </c>
      <c r="G258">
        <v>42.138211678414599</v>
      </c>
      <c r="H258">
        <f>(Table2[[#This Row],[1Y Return vs Nifty]]-AVERAGE(Table2[1Y Return vs Nifty]))/_xlfn.STDEV.P(Table2[1Y Return vs Nifty])</f>
        <v>0.15114539426024465</v>
      </c>
      <c r="I258">
        <v>8.1472759235061307</v>
      </c>
      <c r="J258">
        <f>(Table2[[#This Row],[1M Return vs Nifty]]-AVERAGE(Table2[1M Return vs Nifty]))/_xlfn.STDEV.P(Table2[1M Return vs Nifty])</f>
        <v>0.82954970679237983</v>
      </c>
      <c r="K258">
        <v>12.1664008094143</v>
      </c>
      <c r="L258">
        <f>(Table2[[#This Row],[6M Return vs Nifty]]-AVERAGE(Table2[6M Return vs Nifty]))/_xlfn.STDEV.P(Table2[6M Return vs Nifty])</f>
        <v>0.18278365854143674</v>
      </c>
      <c r="M258">
        <v>2.7054222873158098</v>
      </c>
      <c r="N258">
        <f>(Table2[[#This Row],[1W Return vs Nifty]]-AVERAGE(Table2[1W Return vs Nifty]))/_xlfn.STDEV.P(Table2[1W Return vs Nifty])</f>
        <v>0.398576653378589</v>
      </c>
      <c r="O258">
        <v>497.3</v>
      </c>
      <c r="P258">
        <v>483.83541649787202</v>
      </c>
      <c r="Q258">
        <v>432.59162067301003</v>
      </c>
      <c r="R258">
        <v>73.855132093732905</v>
      </c>
      <c r="S258" s="1">
        <f>(Table2[[#This Row],[Close Price]]-Table2[[#This Row],[20D EMA]])/Table2[[#This Row],[20D EMA]]</f>
        <v>4.9969837120450361E-2</v>
      </c>
      <c r="T258" s="1">
        <f>(Table2[[#This Row],[Close Price]]-Table2[[#This Row],[50D EMA]])/Table2[[#This Row],[50D EMA]]</f>
        <v>7.9189290811861171E-2</v>
      </c>
      <c r="U258" s="1">
        <f>(Table2[[#This Row],[Close Price]]-Table2[[#This Row],[200D EMA]])/Table2[[#This Row],[200D EMA]]</f>
        <v>0.20702754063441714</v>
      </c>
      <c r="V258">
        <v>1.13327869431916</v>
      </c>
      <c r="W258">
        <v>517.4</v>
      </c>
      <c r="X258">
        <v>529</v>
      </c>
      <c r="Y258">
        <v>486</v>
      </c>
      <c r="Z258">
        <v>534.79999999999995</v>
      </c>
      <c r="AA258">
        <v>480.55</v>
      </c>
      <c r="AB258">
        <v>534.79999999999995</v>
      </c>
      <c r="AC258" s="1">
        <f>(Table2[[#This Row],[Close Price]]/Table2[[#This Row],[Day Low]])-1</f>
        <v>9.1805179744879339E-3</v>
      </c>
      <c r="AD258" s="1">
        <f>(Table2[[#This Row],[Day High]]/Table2[[#This Row],[Close Price]])-1</f>
        <v>1.3118835583644683E-2</v>
      </c>
      <c r="AE258" s="1">
        <f>(Table2[[#This Row],[Close Price]]/Table2[[#This Row],[Current Week Low]])-1</f>
        <v>7.4382716049382624E-2</v>
      </c>
      <c r="AF258" s="1">
        <f>(Table2[[#This Row],[Current Week High]]/Table2[[#This Row],[Close Price]])-1</f>
        <v>2.4226754763956748E-2</v>
      </c>
      <c r="AG258" s="1">
        <f>(Table2[[#This Row],[Close Price]]/Table2[[#This Row],[Current Month Low]])-1</f>
        <v>8.6567474768494357E-2</v>
      </c>
      <c r="AH258" s="1">
        <f>(Table2[[#This Row],[Current Month High]]/Table2[[#This Row],[Close Price]])-1</f>
        <v>2.4226754763956748E-2</v>
      </c>
      <c r="AI258">
        <v>2.4226754763956699</v>
      </c>
      <c r="AJ258">
        <v>69.254457050243104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</v>
      </c>
      <c r="AM258" t="s">
        <v>3109</v>
      </c>
      <c r="AN258">
        <v>5.14</v>
      </c>
      <c r="AO258" t="s">
        <v>3108</v>
      </c>
      <c r="AP258">
        <v>6.2983062953513996E-2</v>
      </c>
      <c r="AQ258">
        <f>(Table2[[#This Row],[Sharpe Ratio]]-AVERAGE(Table2[Sharpe Ratio]))/_xlfn.STDEV.P(Table2[Sharpe Ratio])</f>
        <v>-7.245293798379719E-3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1.5548101191742705</v>
      </c>
      <c r="AS258">
        <f>_xlfn.RANK.AVG(Table2[[#This Row],[1Y Return vs Nifty Z-Score]],Table2[1Y Return vs Nifty Z-Score])</f>
        <v>258</v>
      </c>
      <c r="AT258">
        <f>_xlfn.RANK.AVG(Table2[[#This Row],[6M Return vs Nifty Z-Score]],Table2[6M Return vs Nifty Z-Score])</f>
        <v>262</v>
      </c>
      <c r="AU258">
        <f>_xlfn.RANK.AVG(Table2[[#This Row],[Sharpe Ratio Z-Score]],Table2[Sharpe Ratio Z-Score])</f>
        <v>348</v>
      </c>
      <c r="AV258">
        <f>(Table2[[#This Row],[Rank 1Y]]+Table2[[#This Row],[Rank 6M]]+Table2[[#This Row],[Rank Sharpe]])/3</f>
        <v>289.33333333333331</v>
      </c>
    </row>
    <row r="259" spans="1:48" x14ac:dyDescent="0.3">
      <c r="A259" t="s">
        <v>291</v>
      </c>
      <c r="B259" t="s">
        <v>292</v>
      </c>
      <c r="C259" t="s">
        <v>3071</v>
      </c>
      <c r="D259" t="s">
        <v>130</v>
      </c>
      <c r="E259">
        <v>93479.463272549998</v>
      </c>
      <c r="F259">
        <v>7236.75</v>
      </c>
      <c r="G259">
        <v>43.8992632837979</v>
      </c>
      <c r="H259">
        <f>(Table2[[#This Row],[1Y Return vs Nifty]]-AVERAGE(Table2[1Y Return vs Nifty]))/_xlfn.STDEV.P(Table2[1Y Return vs Nifty])</f>
        <v>0.17825231178007353</v>
      </c>
      <c r="I259">
        <v>4.72722735890836</v>
      </c>
      <c r="J259">
        <f>(Table2[[#This Row],[1M Return vs Nifty]]-AVERAGE(Table2[1M Return vs Nifty]))/_xlfn.STDEV.P(Table2[1M Return vs Nifty])</f>
        <v>0.50346721389856708</v>
      </c>
      <c r="K259">
        <v>31.000685135049199</v>
      </c>
      <c r="L259">
        <f>(Table2[[#This Row],[6M Return vs Nifty]]-AVERAGE(Table2[6M Return vs Nifty]))/_xlfn.STDEV.P(Table2[6M Return vs Nifty])</f>
        <v>0.82245008766341476</v>
      </c>
      <c r="M259">
        <v>3.9566530571654499</v>
      </c>
      <c r="N259">
        <f>(Table2[[#This Row],[1W Return vs Nifty]]-AVERAGE(Table2[1W Return vs Nifty]))/_xlfn.STDEV.P(Table2[1W Return vs Nifty])</f>
        <v>0.62726215076476988</v>
      </c>
      <c r="O259">
        <v>7009.53</v>
      </c>
      <c r="P259">
        <v>6744.9731569398</v>
      </c>
      <c r="Q259">
        <v>5808.9980185487702</v>
      </c>
      <c r="R259">
        <v>59.622378416211099</v>
      </c>
      <c r="S259" s="1">
        <f>(Table2[[#This Row],[Close Price]]-Table2[[#This Row],[20D EMA]])/Table2[[#This Row],[20D EMA]]</f>
        <v>3.2415868110986082E-2</v>
      </c>
      <c r="T259" s="1">
        <f>(Table2[[#This Row],[Close Price]]-Table2[[#This Row],[50D EMA]])/Table2[[#This Row],[50D EMA]]</f>
        <v>7.2910126047606036E-2</v>
      </c>
      <c r="U259" s="1">
        <f>(Table2[[#This Row],[Close Price]]-Table2[[#This Row],[200D EMA]])/Table2[[#This Row],[200D EMA]]</f>
        <v>0.24578283154724112</v>
      </c>
      <c r="V259">
        <v>1.13222457552832</v>
      </c>
      <c r="W259">
        <v>7068.15</v>
      </c>
      <c r="X259">
        <v>7319</v>
      </c>
      <c r="Y259">
        <v>7039.05</v>
      </c>
      <c r="Z259">
        <v>7319</v>
      </c>
      <c r="AA259">
        <v>6782</v>
      </c>
      <c r="AB259">
        <v>7327.75</v>
      </c>
      <c r="AC259" s="1">
        <f>(Table2[[#This Row],[Close Price]]/Table2[[#This Row],[Day Low]])-1</f>
        <v>2.3853483584813651E-2</v>
      </c>
      <c r="AD259" s="1">
        <f>(Table2[[#This Row],[Day High]]/Table2[[#This Row],[Close Price]])-1</f>
        <v>1.1365599198535303E-2</v>
      </c>
      <c r="AE259" s="1">
        <f>(Table2[[#This Row],[Close Price]]/Table2[[#This Row],[Current Week Low]])-1</f>
        <v>2.8086176401645124E-2</v>
      </c>
      <c r="AF259" s="1">
        <f>(Table2[[#This Row],[Current Week High]]/Table2[[#This Row],[Close Price]])-1</f>
        <v>1.1365599198535303E-2</v>
      </c>
      <c r="AG259" s="1">
        <f>(Table2[[#This Row],[Close Price]]/Table2[[#This Row],[Current Month Low]])-1</f>
        <v>6.7052491890297938E-2</v>
      </c>
      <c r="AH259" s="1">
        <f>(Table2[[#This Row],[Current Month High]]/Table2[[#This Row],[Close Price]])-1</f>
        <v>1.2574705496251726E-2</v>
      </c>
      <c r="AI259">
        <v>1.2574705496251699</v>
      </c>
      <c r="AJ259">
        <v>82.191815309474904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-0.01</v>
      </c>
      <c r="AM259" t="s">
        <v>3107</v>
      </c>
      <c r="AN259">
        <v>1.96</v>
      </c>
      <c r="AO259" t="s">
        <v>3108</v>
      </c>
      <c r="AP259">
        <v>1.4752170548534E-2</v>
      </c>
      <c r="AQ259">
        <f>(Table2[[#This Row],[Sharpe Ratio]]-AVERAGE(Table2[Sharpe Ratio]))/_xlfn.STDEV.P(Table2[Sharpe Ratio])</f>
        <v>-0.55659243197928088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1.5748393321275445</v>
      </c>
      <c r="AS259">
        <f>_xlfn.RANK.AVG(Table2[[#This Row],[1Y Return vs Nifty Z-Score]],Table2[1Y Return vs Nifty Z-Score])</f>
        <v>253</v>
      </c>
      <c r="AT259">
        <f>_xlfn.RANK.AVG(Table2[[#This Row],[6M Return vs Nifty Z-Score]],Table2[6M Return vs Nifty Z-Score])</f>
        <v>132</v>
      </c>
      <c r="AU259">
        <f>_xlfn.RANK.AVG(Table2[[#This Row],[Sharpe Ratio Z-Score]],Table2[Sharpe Ratio Z-Score])</f>
        <v>485</v>
      </c>
      <c r="AV259">
        <f>(Table2[[#This Row],[Rank 1Y]]+Table2[[#This Row],[Rank 6M]]+Table2[[#This Row],[Rank Sharpe]])/3</f>
        <v>290</v>
      </c>
    </row>
    <row r="260" spans="1:48" x14ac:dyDescent="0.3">
      <c r="A260" t="s">
        <v>749</v>
      </c>
      <c r="B260" t="s">
        <v>750</v>
      </c>
      <c r="C260" t="s">
        <v>3062</v>
      </c>
      <c r="D260" t="s">
        <v>751</v>
      </c>
      <c r="E260">
        <v>21232.559846100001</v>
      </c>
      <c r="F260">
        <v>1514.2</v>
      </c>
      <c r="G260">
        <v>17.6010738597634</v>
      </c>
      <c r="H260">
        <f>(Table2[[#This Row],[1Y Return vs Nifty]]-AVERAGE(Table2[1Y Return vs Nifty]))/_xlfn.STDEV.P(Table2[1Y Return vs Nifty])</f>
        <v>-0.22654153381707559</v>
      </c>
      <c r="I260">
        <v>8.2271978121401101</v>
      </c>
      <c r="J260">
        <f>(Table2[[#This Row],[1M Return vs Nifty]]-AVERAGE(Table2[1M Return vs Nifty]))/_xlfn.STDEV.P(Table2[1M Return vs Nifty])</f>
        <v>0.83716981165063198</v>
      </c>
      <c r="K260">
        <v>22.521637004813702</v>
      </c>
      <c r="L260">
        <f>(Table2[[#This Row],[6M Return vs Nifty]]-AVERAGE(Table2[6M Return vs Nifty]))/_xlfn.STDEV.P(Table2[6M Return vs Nifty])</f>
        <v>0.53447724271496244</v>
      </c>
      <c r="M260">
        <v>2.8382445322580798</v>
      </c>
      <c r="N260">
        <f>(Table2[[#This Row],[1W Return vs Nifty]]-AVERAGE(Table2[1W Return vs Nifty]))/_xlfn.STDEV.P(Table2[1W Return vs Nifty])</f>
        <v>0.42285236804329651</v>
      </c>
      <c r="O260">
        <v>1473.32</v>
      </c>
      <c r="P260">
        <v>1383.8653364484201</v>
      </c>
      <c r="Q260">
        <v>1221.65646881976</v>
      </c>
      <c r="R260">
        <v>54.7003961808052</v>
      </c>
      <c r="S260" s="1">
        <f>(Table2[[#This Row],[Close Price]]-Table2[[#This Row],[20D EMA]])/Table2[[#This Row],[20D EMA]]</f>
        <v>2.7746857437623944E-2</v>
      </c>
      <c r="T260" s="1">
        <f>(Table2[[#This Row],[Close Price]]-Table2[[#This Row],[50D EMA]])/Table2[[#This Row],[50D EMA]]</f>
        <v>9.4181608657149751E-2</v>
      </c>
      <c r="U260" s="1">
        <f>(Table2[[#This Row],[Close Price]]-Table2[[#This Row],[200D EMA]])/Table2[[#This Row],[200D EMA]]</f>
        <v>0.23946464382320654</v>
      </c>
      <c r="V260">
        <v>1.4419431235243301</v>
      </c>
      <c r="W260">
        <v>1467</v>
      </c>
      <c r="X260">
        <v>1529.95</v>
      </c>
      <c r="Y260">
        <v>1467</v>
      </c>
      <c r="Z260">
        <v>1618.8</v>
      </c>
      <c r="AA260">
        <v>1419.05</v>
      </c>
      <c r="AB260">
        <v>1634</v>
      </c>
      <c r="AC260" s="1">
        <f>(Table2[[#This Row],[Close Price]]/Table2[[#This Row],[Day Low]])-1</f>
        <v>3.2174505794137831E-2</v>
      </c>
      <c r="AD260" s="1">
        <f>(Table2[[#This Row],[Day High]]/Table2[[#This Row],[Close Price]])-1</f>
        <v>1.0401532162197968E-2</v>
      </c>
      <c r="AE260" s="1">
        <f>(Table2[[#This Row],[Close Price]]/Table2[[#This Row],[Current Week Low]])-1</f>
        <v>3.2174505794137831E-2</v>
      </c>
      <c r="AF260" s="1">
        <f>(Table2[[#This Row],[Current Week High]]/Table2[[#This Row],[Close Price]])-1</f>
        <v>6.9079381851802957E-2</v>
      </c>
      <c r="AG260" s="1">
        <f>(Table2[[#This Row],[Close Price]]/Table2[[#This Row],[Current Month Low]])-1</f>
        <v>6.7051900919629315E-2</v>
      </c>
      <c r="AH260" s="1">
        <f>(Table2[[#This Row],[Current Month High]]/Table2[[#This Row],[Close Price]])-1</f>
        <v>7.9117685906749502E-2</v>
      </c>
      <c r="AI260">
        <v>7.9117685906749502</v>
      </c>
      <c r="AJ260">
        <v>53.235844760410799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0.03</v>
      </c>
      <c r="AM260" t="s">
        <v>3108</v>
      </c>
      <c r="AN260">
        <v>1.18</v>
      </c>
      <c r="AO260" t="s">
        <v>3108</v>
      </c>
      <c r="AP260">
        <v>6.5642016942874998E-2</v>
      </c>
      <c r="AQ260">
        <f>(Table2[[#This Row],[Sharpe Ratio]]-AVERAGE(Table2[Sharpe Ratio]))/_xlfn.STDEV.P(Table2[Sharpe Ratio])</f>
        <v>2.3040041839725446E-2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1.5909979304315409</v>
      </c>
      <c r="AS260">
        <f>_xlfn.RANK.AVG(Table2[[#This Row],[1Y Return vs Nifty Z-Score]],Table2[1Y Return vs Nifty Z-Score])</f>
        <v>356</v>
      </c>
      <c r="AT260">
        <f>_xlfn.RANK.AVG(Table2[[#This Row],[6M Return vs Nifty Z-Score]],Table2[6M Return vs Nifty Z-Score])</f>
        <v>184</v>
      </c>
      <c r="AU260">
        <f>_xlfn.RANK.AVG(Table2[[#This Row],[Sharpe Ratio Z-Score]],Table2[Sharpe Ratio Z-Score])</f>
        <v>338</v>
      </c>
      <c r="AV260">
        <f>(Table2[[#This Row],[Rank 1Y]]+Table2[[#This Row],[Rank 6M]]+Table2[[#This Row],[Rank Sharpe]])/3</f>
        <v>292.66666666666669</v>
      </c>
    </row>
    <row r="261" spans="1:48" x14ac:dyDescent="0.3">
      <c r="A261" t="s">
        <v>1434</v>
      </c>
      <c r="B261" t="s">
        <v>1435</v>
      </c>
      <c r="C261" t="s">
        <v>625</v>
      </c>
      <c r="D261" t="s">
        <v>625</v>
      </c>
      <c r="E261">
        <v>7156.6935758999998</v>
      </c>
      <c r="F261">
        <v>361.35</v>
      </c>
      <c r="G261">
        <v>33.529241330122701</v>
      </c>
      <c r="H261">
        <f>(Table2[[#This Row],[1Y Return vs Nifty]]-AVERAGE(Table2[1Y Return vs Nifty]))/_xlfn.STDEV.P(Table2[1Y Return vs Nifty])</f>
        <v>1.8632157028330262E-2</v>
      </c>
      <c r="I261">
        <v>-6.8996405570353803</v>
      </c>
      <c r="J261">
        <f>(Table2[[#This Row],[1M Return vs Nifty]]-AVERAGE(Table2[1M Return vs Nifty]))/_xlfn.STDEV.P(Table2[1M Return vs Nifty])</f>
        <v>-0.60508958082750974</v>
      </c>
      <c r="K261">
        <v>24.083094766379102</v>
      </c>
      <c r="L261">
        <f>(Table2[[#This Row],[6M Return vs Nifty]]-AVERAGE(Table2[6M Return vs Nifty]))/_xlfn.STDEV.P(Table2[6M Return vs Nifty])</f>
        <v>0.58750883623327188</v>
      </c>
      <c r="M261">
        <v>-6.0338855163425604</v>
      </c>
      <c r="N261">
        <f>(Table2[[#This Row],[1W Return vs Nifty]]-AVERAGE(Table2[1W Return vs Nifty]))/_xlfn.STDEV.P(Table2[1W Return vs Nifty])</f>
        <v>-1.1986930110580614</v>
      </c>
      <c r="O261">
        <v>385.37</v>
      </c>
      <c r="P261">
        <v>384.48337113524502</v>
      </c>
      <c r="Q261">
        <v>335.89091012575898</v>
      </c>
      <c r="R261">
        <v>27.271120103467801</v>
      </c>
      <c r="S261" s="1">
        <f>(Table2[[#This Row],[Close Price]]-Table2[[#This Row],[20D EMA]])/Table2[[#This Row],[20D EMA]]</f>
        <v>-6.2329709110724711E-2</v>
      </c>
      <c r="T261" s="1">
        <f>(Table2[[#This Row],[Close Price]]-Table2[[#This Row],[50D EMA]])/Table2[[#This Row],[50D EMA]]</f>
        <v>-6.0167416517755347E-2</v>
      </c>
      <c r="U261" s="1">
        <f>(Table2[[#This Row],[Close Price]]-Table2[[#This Row],[200D EMA]])/Table2[[#This Row],[200D EMA]]</f>
        <v>7.5795709579366266E-2</v>
      </c>
      <c r="V261">
        <v>0.94931848585331802</v>
      </c>
      <c r="W261">
        <v>358</v>
      </c>
      <c r="X261">
        <v>373.6</v>
      </c>
      <c r="Y261">
        <v>358</v>
      </c>
      <c r="Z261">
        <v>388.45</v>
      </c>
      <c r="AA261">
        <v>358</v>
      </c>
      <c r="AB261">
        <v>408</v>
      </c>
      <c r="AC261" s="1">
        <f>(Table2[[#This Row],[Close Price]]/Table2[[#This Row],[Day Low]])-1</f>
        <v>9.3575418994413795E-3</v>
      </c>
      <c r="AD261" s="1">
        <f>(Table2[[#This Row],[Day High]]/Table2[[#This Row],[Close Price]])-1</f>
        <v>3.3900650339006466E-2</v>
      </c>
      <c r="AE261" s="1">
        <f>(Table2[[#This Row],[Close Price]]/Table2[[#This Row],[Current Week Low]])-1</f>
        <v>9.3575418994413795E-3</v>
      </c>
      <c r="AF261" s="1">
        <f>(Table2[[#This Row],[Current Week High]]/Table2[[#This Row],[Close Price]])-1</f>
        <v>7.4996540749965313E-2</v>
      </c>
      <c r="AG261" s="1">
        <f>(Table2[[#This Row],[Close Price]]/Table2[[#This Row],[Current Month Low]])-1</f>
        <v>9.3575418994413795E-3</v>
      </c>
      <c r="AH261" s="1">
        <f>(Table2[[#This Row],[Current Month High]]/Table2[[#This Row],[Close Price]])-1</f>
        <v>0.12909921129099211</v>
      </c>
      <c r="AI261">
        <v>24.7128822471287</v>
      </c>
      <c r="AJ261">
        <v>67.913568773234203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-0.09</v>
      </c>
      <c r="AM261" t="s">
        <v>3107</v>
      </c>
      <c r="AN261">
        <v>-13.58</v>
      </c>
      <c r="AO261" t="s">
        <v>3107</v>
      </c>
      <c r="AP261">
        <v>3.9743896758846001E-2</v>
      </c>
      <c r="AQ261">
        <f>(Table2[[#This Row],[Sharpe Ratio]]-AVERAGE(Table2[Sharpe Ratio]))/_xlfn.STDEV.P(Table2[Sharpe Ratio])</f>
        <v>-0.27193808313256662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-1.4695796817565356</v>
      </c>
      <c r="AS261">
        <f>_xlfn.RANK.AVG(Table2[[#This Row],[1Y Return vs Nifty Z-Score]],Table2[1Y Return vs Nifty Z-Score])</f>
        <v>291</v>
      </c>
      <c r="AT261">
        <f>_xlfn.RANK.AVG(Table2[[#This Row],[6M Return vs Nifty Z-Score]],Table2[6M Return vs Nifty Z-Score])</f>
        <v>173</v>
      </c>
      <c r="AU261">
        <f>_xlfn.RANK.AVG(Table2[[#This Row],[Sharpe Ratio Z-Score]],Table2[Sharpe Ratio Z-Score])</f>
        <v>414</v>
      </c>
      <c r="AV261">
        <f>(Table2[[#This Row],[Rank 1Y]]+Table2[[#This Row],[Rank 6M]]+Table2[[#This Row],[Rank Sharpe]])/3</f>
        <v>292.66666666666669</v>
      </c>
    </row>
    <row r="262" spans="1:48" x14ac:dyDescent="0.3">
      <c r="A262" t="s">
        <v>693</v>
      </c>
      <c r="B262" t="s">
        <v>694</v>
      </c>
      <c r="C262" t="s">
        <v>3061</v>
      </c>
      <c r="D262" t="s">
        <v>300</v>
      </c>
      <c r="E262">
        <v>24278.008915279999</v>
      </c>
      <c r="F262">
        <v>245.45</v>
      </c>
      <c r="G262">
        <v>40.334800270206898</v>
      </c>
      <c r="H262">
        <f>(Table2[[#This Row],[1Y Return vs Nifty]]-AVERAGE(Table2[1Y Return vs Nifty]))/_xlfn.STDEV.P(Table2[1Y Return vs Nifty])</f>
        <v>0.12338645514274808</v>
      </c>
      <c r="I262">
        <v>0.23936650785769101</v>
      </c>
      <c r="J262">
        <f>(Table2[[#This Row],[1M Return vs Nifty]]-AVERAGE(Table2[1M Return vs Nifty]))/_xlfn.STDEV.P(Table2[1M Return vs Nifty])</f>
        <v>7.5574794703267945E-2</v>
      </c>
      <c r="K262">
        <v>13.982642304035799</v>
      </c>
      <c r="L262">
        <f>(Table2[[#This Row],[6M Return vs Nifty]]-AVERAGE(Table2[6M Return vs Nifty]))/_xlfn.STDEV.P(Table2[6M Return vs Nifty])</f>
        <v>0.24446843993270073</v>
      </c>
      <c r="M262">
        <v>2.25681687911014</v>
      </c>
      <c r="N262">
        <f>(Table2[[#This Row],[1W Return vs Nifty]]-AVERAGE(Table2[1W Return vs Nifty]))/_xlfn.STDEV.P(Table2[1W Return vs Nifty])</f>
        <v>0.31658574220720498</v>
      </c>
      <c r="O262">
        <v>252.46</v>
      </c>
      <c r="P262">
        <v>239.24118991472301</v>
      </c>
      <c r="Q262">
        <v>200.43090816090901</v>
      </c>
      <c r="R262">
        <v>38.1453355438586</v>
      </c>
      <c r="S262" s="1">
        <f>(Table2[[#This Row],[Close Price]]-Table2[[#This Row],[20D EMA]])/Table2[[#This Row],[20D EMA]]</f>
        <v>-2.7766774934643187E-2</v>
      </c>
      <c r="T262" s="1">
        <f>(Table2[[#This Row],[Close Price]]-Table2[[#This Row],[50D EMA]])/Table2[[#This Row],[50D EMA]]</f>
        <v>2.5952094986194042E-2</v>
      </c>
      <c r="U262" s="1">
        <f>(Table2[[#This Row],[Close Price]]-Table2[[#This Row],[200D EMA]])/Table2[[#This Row],[200D EMA]]</f>
        <v>0.22461152450074695</v>
      </c>
      <c r="V262">
        <v>0.66628287637206896</v>
      </c>
      <c r="W262">
        <v>244</v>
      </c>
      <c r="X262">
        <v>252.5</v>
      </c>
      <c r="Y262">
        <v>244</v>
      </c>
      <c r="Z262">
        <v>263</v>
      </c>
      <c r="AA262">
        <v>240</v>
      </c>
      <c r="AB262">
        <v>266.85000000000002</v>
      </c>
      <c r="AC262" s="1">
        <f>(Table2[[#This Row],[Close Price]]/Table2[[#This Row],[Day Low]])-1</f>
        <v>5.9426229508197093E-3</v>
      </c>
      <c r="AD262" s="1">
        <f>(Table2[[#This Row],[Day High]]/Table2[[#This Row],[Close Price]])-1</f>
        <v>2.8722754125076522E-2</v>
      </c>
      <c r="AE262" s="1">
        <f>(Table2[[#This Row],[Close Price]]/Table2[[#This Row],[Current Week Low]])-1</f>
        <v>5.9426229508197093E-3</v>
      </c>
      <c r="AF262" s="1">
        <f>(Table2[[#This Row],[Current Week High]]/Table2[[#This Row],[Close Price]])-1</f>
        <v>7.1501324098594443E-2</v>
      </c>
      <c r="AG262" s="1">
        <f>(Table2[[#This Row],[Close Price]]/Table2[[#This Row],[Current Month Low]])-1</f>
        <v>2.270833333333333E-2</v>
      </c>
      <c r="AH262" s="1">
        <f>(Table2[[#This Row],[Current Month High]]/Table2[[#This Row],[Close Price]])-1</f>
        <v>8.7186799755551103E-2</v>
      </c>
      <c r="AI262">
        <v>13.9947036056223</v>
      </c>
      <c r="AJ262">
        <v>85.385196374622296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0.23</v>
      </c>
      <c r="AM262" t="s">
        <v>3108</v>
      </c>
      <c r="AN262">
        <v>-8.52</v>
      </c>
      <c r="AO262" t="s">
        <v>3107</v>
      </c>
      <c r="AP262">
        <v>5.9271431851607999E-2</v>
      </c>
      <c r="AQ262">
        <f>(Table2[[#This Row],[Sharpe Ratio]]-AVERAGE(Table2[Sharpe Ratio]))/_xlfn.STDEV.P(Table2[Sharpe Ratio])</f>
        <v>-4.9520562244475347E-2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0.71049486974144638</v>
      </c>
      <c r="AS262">
        <f>_xlfn.RANK.AVG(Table2[[#This Row],[1Y Return vs Nifty Z-Score]],Table2[1Y Return vs Nifty Z-Score])</f>
        <v>267</v>
      </c>
      <c r="AT262">
        <f>_xlfn.RANK.AVG(Table2[[#This Row],[6M Return vs Nifty Z-Score]],Table2[6M Return vs Nifty Z-Score])</f>
        <v>249</v>
      </c>
      <c r="AU262">
        <f>_xlfn.RANK.AVG(Table2[[#This Row],[Sharpe Ratio Z-Score]],Table2[Sharpe Ratio Z-Score])</f>
        <v>363</v>
      </c>
      <c r="AV262">
        <f>(Table2[[#This Row],[Rank 1Y]]+Table2[[#This Row],[Rank 6M]]+Table2[[#This Row],[Rank Sharpe]])/3</f>
        <v>293</v>
      </c>
    </row>
    <row r="263" spans="1:48" x14ac:dyDescent="0.3">
      <c r="A263" t="s">
        <v>1098</v>
      </c>
      <c r="B263" t="s">
        <v>1099</v>
      </c>
      <c r="C263" t="s">
        <v>3070</v>
      </c>
      <c r="D263" t="s">
        <v>116</v>
      </c>
      <c r="E263">
        <v>11358.96</v>
      </c>
      <c r="F263">
        <v>357.2</v>
      </c>
      <c r="G263">
        <v>78.838853082647802</v>
      </c>
      <c r="H263">
        <f>(Table2[[#This Row],[1Y Return vs Nifty]]-AVERAGE(Table2[1Y Return vs Nifty]))/_xlfn.STDEV.P(Table2[1Y Return vs Nifty])</f>
        <v>0.71605857251593497</v>
      </c>
      <c r="I263">
        <v>-10.801193737216</v>
      </c>
      <c r="J263">
        <f>(Table2[[#This Row],[1M Return vs Nifty]]-AVERAGE(Table2[1M Return vs Nifty]))/_xlfn.STDEV.P(Table2[1M Return vs Nifty])</f>
        <v>-0.97708084443715548</v>
      </c>
      <c r="K263">
        <v>-22.6110759159141</v>
      </c>
      <c r="L263">
        <f>(Table2[[#This Row],[6M Return vs Nifty]]-AVERAGE(Table2[6M Return vs Nifty]))/_xlfn.STDEV.P(Table2[6M Return vs Nifty])</f>
        <v>-0.99835940833289283</v>
      </c>
      <c r="M263">
        <v>-2.5727751472583602</v>
      </c>
      <c r="N263">
        <f>(Table2[[#This Row],[1W Return vs Nifty]]-AVERAGE(Table2[1W Return vs Nifty]))/_xlfn.STDEV.P(Table2[1W Return vs Nifty])</f>
        <v>-0.56611126408135992</v>
      </c>
      <c r="O263">
        <v>382.95</v>
      </c>
      <c r="P263">
        <v>392.41092598623197</v>
      </c>
      <c r="Q263">
        <v>374.74790556693898</v>
      </c>
      <c r="R263">
        <v>23.0598572279876</v>
      </c>
      <c r="S263" s="1">
        <f>(Table2[[#This Row],[Close Price]]-Table2[[#This Row],[20D EMA]])/Table2[[#This Row],[20D EMA]]</f>
        <v>-6.7241154197675942E-2</v>
      </c>
      <c r="T263" s="1">
        <f>(Table2[[#This Row],[Close Price]]-Table2[[#This Row],[50D EMA]])/Table2[[#This Row],[50D EMA]]</f>
        <v>-8.9729728849260906E-2</v>
      </c>
      <c r="U263" s="1">
        <f>(Table2[[#This Row],[Close Price]]-Table2[[#This Row],[200D EMA]])/Table2[[#This Row],[200D EMA]]</f>
        <v>-4.6825893637461612E-2</v>
      </c>
      <c r="V263">
        <v>0.56936370102809097</v>
      </c>
      <c r="W263">
        <v>356</v>
      </c>
      <c r="X263">
        <v>367.95</v>
      </c>
      <c r="Y263">
        <v>356</v>
      </c>
      <c r="Z263">
        <v>374</v>
      </c>
      <c r="AA263">
        <v>356</v>
      </c>
      <c r="AB263">
        <v>412.35</v>
      </c>
      <c r="AC263" s="1">
        <f>(Table2[[#This Row],[Close Price]]/Table2[[#This Row],[Day Low]])-1</f>
        <v>3.370786516853963E-3</v>
      </c>
      <c r="AD263" s="1">
        <f>(Table2[[#This Row],[Day High]]/Table2[[#This Row],[Close Price]])-1</f>
        <v>3.0095184770436711E-2</v>
      </c>
      <c r="AE263" s="1">
        <f>(Table2[[#This Row],[Close Price]]/Table2[[#This Row],[Current Week Low]])-1</f>
        <v>3.370786516853963E-3</v>
      </c>
      <c r="AF263" s="1">
        <f>(Table2[[#This Row],[Current Week High]]/Table2[[#This Row],[Close Price]])-1</f>
        <v>4.7032474804031388E-2</v>
      </c>
      <c r="AG263" s="1">
        <f>(Table2[[#This Row],[Close Price]]/Table2[[#This Row],[Current Month Low]])-1</f>
        <v>3.370786516853963E-3</v>
      </c>
      <c r="AH263" s="1">
        <f>(Table2[[#This Row],[Current Month High]]/Table2[[#This Row],[Close Price]])-1</f>
        <v>0.15439529675251973</v>
      </c>
      <c r="AI263">
        <v>41.6573348264277</v>
      </c>
      <c r="AJ263">
        <v>110.117647058823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-0.01</v>
      </c>
      <c r="AM263" t="s">
        <v>3107</v>
      </c>
      <c r="AN263">
        <v>-9.83</v>
      </c>
      <c r="AO263" t="s">
        <v>3107</v>
      </c>
      <c r="AP263">
        <v>0.15291359596870699</v>
      </c>
      <c r="AQ263">
        <f>(Table2[[#This Row],[Sharpe Ratio]]-AVERAGE(Table2[Sharpe Ratio]))/_xlfn.STDEV.P(Table2[Sharpe Ratio])</f>
        <v>1.017058393808244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123</v>
      </c>
      <c r="AT263">
        <f>_xlfn.RANK.AVG(Table2[[#This Row],[6M Return vs Nifty Z-Score]],Table2[6M Return vs Nifty Z-Score])</f>
        <v>649</v>
      </c>
      <c r="AU263">
        <f>_xlfn.RANK.AVG(Table2[[#This Row],[Sharpe Ratio Z-Score]],Table2[Sharpe Ratio Z-Score])</f>
        <v>109</v>
      </c>
      <c r="AV263">
        <f>(Table2[[#This Row],[Rank 1Y]]+Table2[[#This Row],[Rank 6M]]+Table2[[#This Row],[Rank Sharpe]])/3</f>
        <v>293.66666666666669</v>
      </c>
    </row>
    <row r="264" spans="1:48" x14ac:dyDescent="0.3">
      <c r="A264" t="s">
        <v>1648</v>
      </c>
      <c r="B264" t="s">
        <v>1649</v>
      </c>
      <c r="C264" t="s">
        <v>3065</v>
      </c>
      <c r="D264" t="s">
        <v>1003</v>
      </c>
      <c r="E264">
        <v>4998.997792698</v>
      </c>
      <c r="F264">
        <v>39.19</v>
      </c>
      <c r="G264">
        <v>57.625075480155303</v>
      </c>
      <c r="H264">
        <f>(Table2[[#This Row],[1Y Return vs Nifty]]-AVERAGE(Table2[1Y Return vs Nifty]))/_xlfn.STDEV.P(Table2[1Y Return vs Nifty])</f>
        <v>0.38952633575641232</v>
      </c>
      <c r="I264">
        <v>-4.5140154051027901</v>
      </c>
      <c r="J264">
        <f>(Table2[[#This Row],[1M Return vs Nifty]]-AVERAGE(Table2[1M Return vs Nifty]))/_xlfn.STDEV.P(Table2[1M Return vs Nifty])</f>
        <v>-0.3776335719553523</v>
      </c>
      <c r="K264">
        <v>-4.4858064958493902</v>
      </c>
      <c r="L264">
        <f>(Table2[[#This Row],[6M Return vs Nifty]]-AVERAGE(Table2[6M Return vs Nifty]))/_xlfn.STDEV.P(Table2[6M Return vs Nifty])</f>
        <v>-0.38277316325183669</v>
      </c>
      <c r="M264">
        <v>2.7287407462836901</v>
      </c>
      <c r="N264">
        <f>(Table2[[#This Row],[1W Return vs Nifty]]-AVERAGE(Table2[1W Return vs Nifty]))/_xlfn.STDEV.P(Table2[1W Return vs Nifty])</f>
        <v>0.40283853177532136</v>
      </c>
      <c r="O264">
        <v>40.71</v>
      </c>
      <c r="P264">
        <v>39.659254423890403</v>
      </c>
      <c r="Q264">
        <v>33.5379961322611</v>
      </c>
      <c r="R264">
        <v>39.6306061648216</v>
      </c>
      <c r="S264" s="1">
        <f>(Table2[[#This Row],[Close Price]]-Table2[[#This Row],[20D EMA]])/Table2[[#This Row],[20D EMA]]</f>
        <v>-3.7337263571604107E-2</v>
      </c>
      <c r="T264" s="1">
        <f>(Table2[[#This Row],[Close Price]]-Table2[[#This Row],[50D EMA]])/Table2[[#This Row],[50D EMA]]</f>
        <v>-1.1832154454414804E-2</v>
      </c>
      <c r="U264" s="1">
        <f>(Table2[[#This Row],[Close Price]]-Table2[[#This Row],[200D EMA]])/Table2[[#This Row],[200D EMA]]</f>
        <v>0.16852538969381309</v>
      </c>
      <c r="V264">
        <v>0.84017727746747395</v>
      </c>
      <c r="W264">
        <v>39.049999999999997</v>
      </c>
      <c r="X264">
        <v>40.799999999999997</v>
      </c>
      <c r="Y264">
        <v>38.6</v>
      </c>
      <c r="Z264">
        <v>41.64</v>
      </c>
      <c r="AA264">
        <v>38.6</v>
      </c>
      <c r="AB264">
        <v>44.6</v>
      </c>
      <c r="AC264" s="1">
        <f>(Table2[[#This Row],[Close Price]]/Table2[[#This Row],[Day Low]])-1</f>
        <v>3.5851472471191137E-3</v>
      </c>
      <c r="AD264" s="1">
        <f>(Table2[[#This Row],[Day High]]/Table2[[#This Row],[Close Price]])-1</f>
        <v>4.1081908650165921E-2</v>
      </c>
      <c r="AE264" s="1">
        <f>(Table2[[#This Row],[Close Price]]/Table2[[#This Row],[Current Week Low]])-1</f>
        <v>1.5284974093264125E-2</v>
      </c>
      <c r="AF264" s="1">
        <f>(Table2[[#This Row],[Current Week High]]/Table2[[#This Row],[Close Price]])-1</f>
        <v>6.2515947945904538E-2</v>
      </c>
      <c r="AG264" s="1">
        <f>(Table2[[#This Row],[Close Price]]/Table2[[#This Row],[Current Month Low]])-1</f>
        <v>1.5284974093264125E-2</v>
      </c>
      <c r="AH264" s="1">
        <f>(Table2[[#This Row],[Current Month High]]/Table2[[#This Row],[Close Price]])-1</f>
        <v>0.13804541974993634</v>
      </c>
      <c r="AI264">
        <v>17.6320489920898</v>
      </c>
      <c r="AJ264">
        <v>98.430379746835399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0.11</v>
      </c>
      <c r="AM264" t="s">
        <v>3108</v>
      </c>
      <c r="AN264">
        <v>-10.220000000000001</v>
      </c>
      <c r="AO264" t="s">
        <v>3107</v>
      </c>
      <c r="AP264">
        <v>8.8897642199196006E-2</v>
      </c>
      <c r="AQ264">
        <f>(Table2[[#This Row],[Sharpe Ratio]]-AVERAGE(Table2[Sharpe Ratio]))/_xlfn.STDEV.P(Table2[Sharpe Ratio])</f>
        <v>0.28792029895577104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0.31987843128031573</v>
      </c>
      <c r="AS264">
        <f>_xlfn.RANK.AVG(Table2[[#This Row],[1Y Return vs Nifty Z-Score]],Table2[1Y Return vs Nifty Z-Score])</f>
        <v>190</v>
      </c>
      <c r="AT264">
        <f>_xlfn.RANK.AVG(Table2[[#This Row],[6M Return vs Nifty Z-Score]],Table2[6M Return vs Nifty Z-Score])</f>
        <v>432</v>
      </c>
      <c r="AU264">
        <f>_xlfn.RANK.AVG(Table2[[#This Row],[Sharpe Ratio Z-Score]],Table2[Sharpe Ratio Z-Score])</f>
        <v>260</v>
      </c>
      <c r="AV264">
        <f>(Table2[[#This Row],[Rank 1Y]]+Table2[[#This Row],[Rank 6M]]+Table2[[#This Row],[Rank Sharpe]])/3</f>
        <v>294</v>
      </c>
    </row>
    <row r="265" spans="1:48" x14ac:dyDescent="0.3">
      <c r="A265" t="s">
        <v>695</v>
      </c>
      <c r="B265" t="s">
        <v>696</v>
      </c>
      <c r="C265" t="s">
        <v>3067</v>
      </c>
      <c r="D265" t="s">
        <v>51</v>
      </c>
      <c r="E265">
        <v>24110.931716735999</v>
      </c>
      <c r="F265">
        <v>182.73</v>
      </c>
      <c r="G265">
        <v>65.126439941643895</v>
      </c>
      <c r="H265">
        <f>(Table2[[#This Row],[1Y Return vs Nifty]]-AVERAGE(Table2[1Y Return vs Nifty]))/_xlfn.STDEV.P(Table2[1Y Return vs Nifty])</f>
        <v>0.50499079297173011</v>
      </c>
      <c r="I265">
        <v>22.217933746675001</v>
      </c>
      <c r="J265">
        <f>(Table2[[#This Row],[1M Return vs Nifty]]-AVERAGE(Table2[1M Return vs Nifty]))/_xlfn.STDEV.P(Table2[1M Return vs Nifty])</f>
        <v>2.1711081943322634</v>
      </c>
      <c r="K265">
        <v>23.7628623301364</v>
      </c>
      <c r="L265">
        <f>(Table2[[#This Row],[6M Return vs Nifty]]-AVERAGE(Table2[6M Return vs Nifty]))/_xlfn.STDEV.P(Table2[6M Return vs Nifty])</f>
        <v>0.57663282228770363</v>
      </c>
      <c r="M265">
        <v>10.7052748144957</v>
      </c>
      <c r="N265">
        <f>(Table2[[#This Row],[1W Return vs Nifty]]-AVERAGE(Table2[1W Return vs Nifty]))/_xlfn.STDEV.P(Table2[1W Return vs Nifty])</f>
        <v>1.8606972295965745</v>
      </c>
      <c r="O265">
        <v>173.07</v>
      </c>
      <c r="P265">
        <v>163.25184559233901</v>
      </c>
      <c r="Q265">
        <v>141.83909584849701</v>
      </c>
      <c r="R265">
        <v>63.016020138848603</v>
      </c>
      <c r="S265" s="1">
        <f>(Table2[[#This Row],[Close Price]]-Table2[[#This Row],[20D EMA]])/Table2[[#This Row],[20D EMA]]</f>
        <v>5.5815565955971556E-2</v>
      </c>
      <c r="T265" s="1">
        <f>(Table2[[#This Row],[Close Price]]-Table2[[#This Row],[50D EMA]])/Table2[[#This Row],[50D EMA]]</f>
        <v>0.11931353264024012</v>
      </c>
      <c r="U265" s="1">
        <f>(Table2[[#This Row],[Close Price]]-Table2[[#This Row],[200D EMA]])/Table2[[#This Row],[200D EMA]]</f>
        <v>0.28829078405279668</v>
      </c>
      <c r="V265">
        <v>1.25224294879658</v>
      </c>
      <c r="W265">
        <v>181.68</v>
      </c>
      <c r="X265">
        <v>188.6</v>
      </c>
      <c r="Y265">
        <v>181.68</v>
      </c>
      <c r="Z265">
        <v>193.25</v>
      </c>
      <c r="AA265">
        <v>166</v>
      </c>
      <c r="AB265">
        <v>193.25</v>
      </c>
      <c r="AC265" s="1">
        <f>(Table2[[#This Row],[Close Price]]/Table2[[#This Row],[Day Low]])-1</f>
        <v>5.7793923381768142E-3</v>
      </c>
      <c r="AD265" s="1">
        <f>(Table2[[#This Row],[Day High]]/Table2[[#This Row],[Close Price]])-1</f>
        <v>3.2123898648278804E-2</v>
      </c>
      <c r="AE265" s="1">
        <f>(Table2[[#This Row],[Close Price]]/Table2[[#This Row],[Current Week Low]])-1</f>
        <v>5.7793923381768142E-3</v>
      </c>
      <c r="AF265" s="1">
        <f>(Table2[[#This Row],[Current Week High]]/Table2[[#This Row],[Close Price]])-1</f>
        <v>5.7571280030646266E-2</v>
      </c>
      <c r="AG265" s="1">
        <f>(Table2[[#This Row],[Close Price]]/Table2[[#This Row],[Current Month Low]])-1</f>
        <v>0.1007831325301205</v>
      </c>
      <c r="AH265" s="1">
        <f>(Table2[[#This Row],[Current Month High]]/Table2[[#This Row],[Close Price]])-1</f>
        <v>5.7571280030646266E-2</v>
      </c>
      <c r="AI265">
        <v>5.7571280030646204</v>
      </c>
      <c r="AJ265">
        <v>108.834285714285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0.06</v>
      </c>
      <c r="AM265" t="s">
        <v>3108</v>
      </c>
      <c r="AN265">
        <v>7.31</v>
      </c>
      <c r="AO265" t="s">
        <v>3108</v>
      </c>
      <c r="AQ265">
        <f>(Table2[[#This Row],[Sharpe Ratio]]-AVERAGE(Table2[Sharpe Ratio]))/_xlfn.STDEV.P(Table2[Sharpe Ratio])</f>
        <v>-0.72461882064209882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4.3888102185461726</v>
      </c>
      <c r="AS265">
        <f>_xlfn.RANK.AVG(Table2[[#This Row],[1Y Return vs Nifty Z-Score]],Table2[1Y Return vs Nifty Z-Score])</f>
        <v>162</v>
      </c>
      <c r="AT265">
        <f>_xlfn.RANK.AVG(Table2[[#This Row],[6M Return vs Nifty Z-Score]],Table2[6M Return vs Nifty Z-Score])</f>
        <v>175</v>
      </c>
      <c r="AU265">
        <f>_xlfn.RANK.AVG(Table2[[#This Row],[Sharpe Ratio Z-Score]],Table2[Sharpe Ratio Z-Score])</f>
        <v>545.5</v>
      </c>
      <c r="AV265">
        <f>(Table2[[#This Row],[Rank 1Y]]+Table2[[#This Row],[Rank 6M]]+Table2[[#This Row],[Rank Sharpe]])/3</f>
        <v>294.16666666666669</v>
      </c>
    </row>
    <row r="266" spans="1:48" x14ac:dyDescent="0.3">
      <c r="A266" t="s">
        <v>227</v>
      </c>
      <c r="B266" t="s">
        <v>228</v>
      </c>
      <c r="C266" t="s">
        <v>3063</v>
      </c>
      <c r="D266" t="s">
        <v>57</v>
      </c>
      <c r="E266">
        <v>112940.3334528</v>
      </c>
      <c r="F266">
        <v>1344</v>
      </c>
      <c r="G266">
        <v>5.27364851458168</v>
      </c>
      <c r="H266">
        <f>(Table2[[#This Row],[1Y Return vs Nifty]]-AVERAGE(Table2[1Y Return vs Nifty]))/_xlfn.STDEV.P(Table2[1Y Return vs Nifty])</f>
        <v>-0.4162909432280269</v>
      </c>
      <c r="I266">
        <v>-3.7116122568091301</v>
      </c>
      <c r="J266">
        <f>(Table2[[#This Row],[1M Return vs Nifty]]-AVERAGE(Table2[1M Return vs Nifty]))/_xlfn.STDEV.P(Table2[1M Return vs Nifty])</f>
        <v>-0.3011289218138673</v>
      </c>
      <c r="K266">
        <v>8.8973791486091898</v>
      </c>
      <c r="L266">
        <f>(Table2[[#This Row],[6M Return vs Nifty]]-AVERAGE(Table2[6M Return vs Nifty]))/_xlfn.STDEV.P(Table2[6M Return vs Nifty])</f>
        <v>7.1758287131731602E-2</v>
      </c>
      <c r="M266">
        <v>-2.12928207762929</v>
      </c>
      <c r="N266">
        <f>(Table2[[#This Row],[1W Return vs Nifty]]-AVERAGE(Table2[1W Return vs Nifty]))/_xlfn.STDEV.P(Table2[1W Return vs Nifty])</f>
        <v>-0.48505472706250474</v>
      </c>
      <c r="O266">
        <v>1371.25</v>
      </c>
      <c r="P266">
        <v>1364.38076232239</v>
      </c>
      <c r="Q266">
        <v>1244.1012152743699</v>
      </c>
      <c r="R266">
        <v>43.008972368949102</v>
      </c>
      <c r="S266" s="1">
        <f>(Table2[[#This Row],[Close Price]]-Table2[[#This Row],[20D EMA]])/Table2[[#This Row],[20D EMA]]</f>
        <v>-1.9872379216043755E-2</v>
      </c>
      <c r="T266" s="1">
        <f>(Table2[[#This Row],[Close Price]]-Table2[[#This Row],[50D EMA]])/Table2[[#This Row],[50D EMA]]</f>
        <v>-1.4937737972572043E-2</v>
      </c>
      <c r="U266" s="1">
        <f>(Table2[[#This Row],[Close Price]]-Table2[[#This Row],[200D EMA]])/Table2[[#This Row],[200D EMA]]</f>
        <v>8.0297956065896736E-2</v>
      </c>
      <c r="V266">
        <v>0.95195482242857299</v>
      </c>
      <c r="W266">
        <v>1309.0999999999999</v>
      </c>
      <c r="X266">
        <v>1346.5</v>
      </c>
      <c r="Y266">
        <v>1302.5</v>
      </c>
      <c r="Z266">
        <v>1365.95</v>
      </c>
      <c r="AA266">
        <v>1302.5</v>
      </c>
      <c r="AB266">
        <v>1442.5</v>
      </c>
      <c r="AC266" s="1">
        <f>(Table2[[#This Row],[Close Price]]/Table2[[#This Row],[Day Low]])-1</f>
        <v>2.6659537086548113E-2</v>
      </c>
      <c r="AD266" s="1">
        <f>(Table2[[#This Row],[Day High]]/Table2[[#This Row],[Close Price]])-1</f>
        <v>1.8601190476190688E-3</v>
      </c>
      <c r="AE266" s="1">
        <f>(Table2[[#This Row],[Close Price]]/Table2[[#This Row],[Current Week Low]])-1</f>
        <v>3.1861804222648837E-2</v>
      </c>
      <c r="AF266" s="1">
        <f>(Table2[[#This Row],[Current Week High]]/Table2[[#This Row],[Close Price]])-1</f>
        <v>1.6331845238095166E-2</v>
      </c>
      <c r="AG266" s="1">
        <f>(Table2[[#This Row],[Close Price]]/Table2[[#This Row],[Current Month Low]])-1</f>
        <v>3.1861804222648837E-2</v>
      </c>
      <c r="AH266" s="1">
        <f>(Table2[[#This Row],[Current Month High]]/Table2[[#This Row],[Close Price]])-1</f>
        <v>7.3288690476190466E-2</v>
      </c>
      <c r="AI266">
        <v>9.8958333333333197</v>
      </c>
      <c r="AJ266">
        <v>34.770619202807701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0.03</v>
      </c>
      <c r="AM266" t="s">
        <v>3108</v>
      </c>
      <c r="AN266">
        <v>-6.24</v>
      </c>
      <c r="AO266" t="s">
        <v>3107</v>
      </c>
      <c r="AP266">
        <v>0.12963611454649701</v>
      </c>
      <c r="AQ266">
        <f>(Table2[[#This Row],[Sharpe Ratio]]-AVERAGE(Table2[Sharpe Ratio]))/_xlfn.STDEV.P(Table2[Sharpe Ratio])</f>
        <v>0.75192919619817045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-0.37878710877449689</v>
      </c>
      <c r="AS266">
        <f>_xlfn.RANK.AVG(Table2[[#This Row],[1Y Return vs Nifty Z-Score]],Table2[1Y Return vs Nifty Z-Score])</f>
        <v>432</v>
      </c>
      <c r="AT266">
        <f>_xlfn.RANK.AVG(Table2[[#This Row],[6M Return vs Nifty Z-Score]],Table2[6M Return vs Nifty Z-Score])</f>
        <v>290</v>
      </c>
      <c r="AU266">
        <f>_xlfn.RANK.AVG(Table2[[#This Row],[Sharpe Ratio Z-Score]],Table2[Sharpe Ratio Z-Score])</f>
        <v>163</v>
      </c>
      <c r="AV266">
        <f>(Table2[[#This Row],[Rank 1Y]]+Table2[[#This Row],[Rank 6M]]+Table2[[#This Row],[Rank Sharpe]])/3</f>
        <v>295</v>
      </c>
    </row>
    <row r="267" spans="1:48" x14ac:dyDescent="0.3">
      <c r="A267" t="s">
        <v>233</v>
      </c>
      <c r="B267" t="s">
        <v>234</v>
      </c>
      <c r="C267" t="s">
        <v>3064</v>
      </c>
      <c r="D267" t="s">
        <v>27</v>
      </c>
      <c r="E267">
        <v>110056.01047456</v>
      </c>
      <c r="F267">
        <v>15.79</v>
      </c>
      <c r="G267">
        <v>71.9179953112573</v>
      </c>
      <c r="H267">
        <f>(Table2[[#This Row],[1Y Return vs Nifty]]-AVERAGE(Table2[1Y Return vs Nifty]))/_xlfn.STDEV.P(Table2[1Y Return vs Nifty])</f>
        <v>0.60952954167886508</v>
      </c>
      <c r="I267">
        <v>-2.1509783841653101</v>
      </c>
      <c r="J267">
        <f>(Table2[[#This Row],[1M Return vs Nifty]]-AVERAGE(Table2[1M Return vs Nifty]))/_xlfn.STDEV.P(Table2[1M Return vs Nifty])</f>
        <v>-0.15233121497601929</v>
      </c>
      <c r="K267">
        <v>-9.00464441447585</v>
      </c>
      <c r="L267">
        <f>(Table2[[#This Row],[6M Return vs Nifty]]-AVERAGE(Table2[6M Return vs Nifty]))/_xlfn.STDEV.P(Table2[6M Return vs Nifty])</f>
        <v>-0.53624588699396059</v>
      </c>
      <c r="M267">
        <v>1.08732660486956</v>
      </c>
      <c r="N267">
        <f>(Table2[[#This Row],[1W Return vs Nifty]]-AVERAGE(Table2[1W Return vs Nifty]))/_xlfn.STDEV.P(Table2[1W Return vs Nifty])</f>
        <v>0.1028398277863608</v>
      </c>
      <c r="O267">
        <v>15.92</v>
      </c>
      <c r="P267">
        <v>15.8459519057508</v>
      </c>
      <c r="Q267">
        <v>14.1916624696218</v>
      </c>
      <c r="R267">
        <v>48.600951615890899</v>
      </c>
      <c r="S267" s="1">
        <f>(Table2[[#This Row],[Close Price]]-Table2[[#This Row],[20D EMA]])/Table2[[#This Row],[20D EMA]]</f>
        <v>-8.1658291457286925E-3</v>
      </c>
      <c r="T267" s="1">
        <f>(Table2[[#This Row],[Close Price]]-Table2[[#This Row],[50D EMA]])/Table2[[#This Row],[50D EMA]]</f>
        <v>-3.5309905068243246E-3</v>
      </c>
      <c r="U267" s="1">
        <f>(Table2[[#This Row],[Close Price]]-Table2[[#This Row],[200D EMA]])/Table2[[#This Row],[200D EMA]]</f>
        <v>0.11262510884820909</v>
      </c>
      <c r="V267">
        <v>0.45908010662099002</v>
      </c>
      <c r="W267">
        <v>15.48</v>
      </c>
      <c r="X267">
        <v>16.02</v>
      </c>
      <c r="Y267">
        <v>15.42</v>
      </c>
      <c r="Z267">
        <v>16.22</v>
      </c>
      <c r="AA267">
        <v>15.05</v>
      </c>
      <c r="AB267">
        <v>16.420000000000002</v>
      </c>
      <c r="AC267" s="1">
        <f>(Table2[[#This Row],[Close Price]]/Table2[[#This Row],[Day Low]])-1</f>
        <v>2.0025839793281541E-2</v>
      </c>
      <c r="AD267" s="1">
        <f>(Table2[[#This Row],[Day High]]/Table2[[#This Row],[Close Price]])-1</f>
        <v>1.4566181127295685E-2</v>
      </c>
      <c r="AE267" s="1">
        <f>(Table2[[#This Row],[Close Price]]/Table2[[#This Row],[Current Week Low]])-1</f>
        <v>2.3994811932555038E-2</v>
      </c>
      <c r="AF267" s="1">
        <f>(Table2[[#This Row],[Current Week High]]/Table2[[#This Row],[Close Price]])-1</f>
        <v>2.7232425585813846E-2</v>
      </c>
      <c r="AG267" s="1">
        <f>(Table2[[#This Row],[Close Price]]/Table2[[#This Row],[Current Month Low]])-1</f>
        <v>4.9169435215946633E-2</v>
      </c>
      <c r="AH267" s="1">
        <f>(Table2[[#This Row],[Current Month High]]/Table2[[#This Row],[Close Price]])-1</f>
        <v>3.9898670044332007E-2</v>
      </c>
      <c r="AI267">
        <v>21.469284357187998</v>
      </c>
      <c r="AJ267">
        <v>110.533333333333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-0.02</v>
      </c>
      <c r="AM267" t="s">
        <v>3107</v>
      </c>
      <c r="AN267">
        <v>-1.62</v>
      </c>
      <c r="AO267" t="s">
        <v>3107</v>
      </c>
      <c r="AP267">
        <v>9.1286651845198005E-2</v>
      </c>
      <c r="AQ267">
        <f>(Table2[[#This Row],[Sharpe Ratio]]-AVERAGE(Table2[Sharpe Ratio]))/_xlfn.STDEV.P(Table2[Sharpe Ratio])</f>
        <v>0.31513098378196047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0.33892325127720646</v>
      </c>
      <c r="AS267">
        <f>_xlfn.RANK.AVG(Table2[[#This Row],[1Y Return vs Nifty Z-Score]],Table2[1Y Return vs Nifty Z-Score])</f>
        <v>140</v>
      </c>
      <c r="AT267">
        <f>_xlfn.RANK.AVG(Table2[[#This Row],[6M Return vs Nifty Z-Score]],Table2[6M Return vs Nifty Z-Score])</f>
        <v>492</v>
      </c>
      <c r="AU267">
        <f>_xlfn.RANK.AVG(Table2[[#This Row],[Sharpe Ratio Z-Score]],Table2[Sharpe Ratio Z-Score])</f>
        <v>254</v>
      </c>
      <c r="AV267">
        <f>(Table2[[#This Row],[Rank 1Y]]+Table2[[#This Row],[Rank 6M]]+Table2[[#This Row],[Rank Sharpe]])/3</f>
        <v>295.33333333333331</v>
      </c>
    </row>
    <row r="268" spans="1:48" x14ac:dyDescent="0.3">
      <c r="A268" t="s">
        <v>1385</v>
      </c>
      <c r="B268" t="s">
        <v>1386</v>
      </c>
      <c r="C268" t="s">
        <v>3063</v>
      </c>
      <c r="D268" t="s">
        <v>423</v>
      </c>
      <c r="E268">
        <v>7711.2907373609996</v>
      </c>
      <c r="F268">
        <v>85.77</v>
      </c>
      <c r="G268">
        <v>35.936994215166699</v>
      </c>
      <c r="H268">
        <f>(Table2[[#This Row],[1Y Return vs Nifty]]-AVERAGE(Table2[1Y Return vs Nifty]))/_xlfn.STDEV.P(Table2[1Y Return vs Nifty])</f>
        <v>5.5693398540791264E-2</v>
      </c>
      <c r="I268">
        <v>17.919002545202201</v>
      </c>
      <c r="J268">
        <f>(Table2[[#This Row],[1M Return vs Nifty]]-AVERAGE(Table2[1M Return vs Nifty]))/_xlfn.STDEV.P(Table2[1M Return vs Nifty])</f>
        <v>1.761229160020916</v>
      </c>
      <c r="K268">
        <v>11.6314344048827</v>
      </c>
      <c r="L268">
        <f>(Table2[[#This Row],[6M Return vs Nifty]]-AVERAGE(Table2[6M Return vs Nifty]))/_xlfn.STDEV.P(Table2[6M Return vs Nifty])</f>
        <v>0.16461466184527923</v>
      </c>
      <c r="M268">
        <v>20.5169208090057</v>
      </c>
      <c r="N268">
        <f>(Table2[[#This Row],[1W Return vs Nifty]]-AVERAGE(Table2[1W Return vs Nifty]))/_xlfn.STDEV.P(Table2[1W Return vs Nifty])</f>
        <v>3.6539564736137939</v>
      </c>
      <c r="O268">
        <v>71.27</v>
      </c>
      <c r="P268">
        <v>69.7584389808938</v>
      </c>
      <c r="Q268">
        <v>67.930540320982502</v>
      </c>
      <c r="R268">
        <v>75.516164876886194</v>
      </c>
      <c r="S268" s="1">
        <f>(Table2[[#This Row],[Close Price]]-Table2[[#This Row],[20D EMA]])/Table2[[#This Row],[20D EMA]]</f>
        <v>0.20345166269117443</v>
      </c>
      <c r="T268" s="1">
        <f>(Table2[[#This Row],[Close Price]]-Table2[[#This Row],[50D EMA]])/Table2[[#This Row],[50D EMA]]</f>
        <v>0.22952865994452107</v>
      </c>
      <c r="U268" s="1">
        <f>(Table2[[#This Row],[Close Price]]-Table2[[#This Row],[200D EMA]])/Table2[[#This Row],[200D EMA]]</f>
        <v>0.26261324574665884</v>
      </c>
      <c r="V268">
        <v>2.3245142644684398</v>
      </c>
      <c r="W268">
        <v>76.27</v>
      </c>
      <c r="X268">
        <v>89.91</v>
      </c>
      <c r="Y268">
        <v>76.27</v>
      </c>
      <c r="Z268">
        <v>89.91</v>
      </c>
      <c r="AA268">
        <v>62.02</v>
      </c>
      <c r="AB268">
        <v>89.91</v>
      </c>
      <c r="AC268" s="1">
        <f>(Table2[[#This Row],[Close Price]]/Table2[[#This Row],[Day Low]])-1</f>
        <v>0.12455749311655961</v>
      </c>
      <c r="AD268" s="1">
        <f>(Table2[[#This Row],[Day High]]/Table2[[#This Row],[Close Price]])-1</f>
        <v>4.8268625393494302E-2</v>
      </c>
      <c r="AE268" s="1">
        <f>(Table2[[#This Row],[Close Price]]/Table2[[#This Row],[Current Week Low]])-1</f>
        <v>0.12455749311655961</v>
      </c>
      <c r="AF268" s="1">
        <f>(Table2[[#This Row],[Current Week High]]/Table2[[#This Row],[Close Price]])-1</f>
        <v>4.8268625393494302E-2</v>
      </c>
      <c r="AG268" s="1">
        <f>(Table2[[#This Row],[Close Price]]/Table2[[#This Row],[Current Month Low]])-1</f>
        <v>0.38294098677845834</v>
      </c>
      <c r="AH268" s="1">
        <f>(Table2[[#This Row],[Current Month High]]/Table2[[#This Row],[Close Price]])-1</f>
        <v>4.8268625393494302E-2</v>
      </c>
      <c r="AI268">
        <v>4.8268625393494302</v>
      </c>
      <c r="AJ268">
        <v>76.663233779608603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0.04</v>
      </c>
      <c r="AM268" t="s">
        <v>3108</v>
      </c>
      <c r="AN268">
        <v>30.21</v>
      </c>
      <c r="AO268" t="s">
        <v>3108</v>
      </c>
      <c r="AP268">
        <v>6.6020682915419002E-2</v>
      </c>
      <c r="AQ268">
        <f>(Table2[[#This Row],[Sharpe Ratio]]-AVERAGE(Table2[Sharpe Ratio]))/_xlfn.STDEV.P(Table2[Sharpe Ratio])</f>
        <v>2.7353025862431556E-2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5.6628467198832118</v>
      </c>
      <c r="AS268">
        <f>_xlfn.RANK.AVG(Table2[[#This Row],[1Y Return vs Nifty Z-Score]],Table2[1Y Return vs Nifty Z-Score])</f>
        <v>281</v>
      </c>
      <c r="AT268">
        <f>_xlfn.RANK.AVG(Table2[[#This Row],[6M Return vs Nifty Z-Score]],Table2[6M Return vs Nifty Z-Score])</f>
        <v>270</v>
      </c>
      <c r="AU268">
        <f>_xlfn.RANK.AVG(Table2[[#This Row],[Sharpe Ratio Z-Score]],Table2[Sharpe Ratio Z-Score])</f>
        <v>337</v>
      </c>
      <c r="AV268">
        <f>(Table2[[#This Row],[Rank 1Y]]+Table2[[#This Row],[Rank 6M]]+Table2[[#This Row],[Rank Sharpe]])/3</f>
        <v>296</v>
      </c>
    </row>
    <row r="269" spans="1:48" x14ac:dyDescent="0.3">
      <c r="A269" t="s">
        <v>1326</v>
      </c>
      <c r="B269" t="s">
        <v>1327</v>
      </c>
      <c r="C269" t="s">
        <v>3080</v>
      </c>
      <c r="D269" t="s">
        <v>710</v>
      </c>
      <c r="E269">
        <v>8256.6702465599992</v>
      </c>
      <c r="F269">
        <v>487.4</v>
      </c>
      <c r="G269">
        <v>22.047438392837801</v>
      </c>
      <c r="H269">
        <f>(Table2[[#This Row],[1Y Return vs Nifty]]-AVERAGE(Table2[1Y Return vs Nifty]))/_xlfn.STDEV.P(Table2[1Y Return vs Nifty])</f>
        <v>-0.15810104275326775</v>
      </c>
      <c r="I269">
        <v>-13.541692085546099</v>
      </c>
      <c r="J269">
        <f>(Table2[[#This Row],[1M Return vs Nifty]]-AVERAGE(Table2[1M Return vs Nifty]))/_xlfn.STDEV.P(Table2[1M Return vs Nifty])</f>
        <v>-1.2383720268037293</v>
      </c>
      <c r="K269">
        <v>16.926773954831901</v>
      </c>
      <c r="L269">
        <f>(Table2[[#This Row],[6M Return vs Nifty]]-AVERAGE(Table2[6M Return vs Nifty]))/_xlfn.STDEV.P(Table2[6M Return vs Nifty])</f>
        <v>0.34445961280495441</v>
      </c>
      <c r="M269">
        <v>2.0999544667691099</v>
      </c>
      <c r="N269">
        <f>(Table2[[#This Row],[1W Return vs Nifty]]-AVERAGE(Table2[1W Return vs Nifty]))/_xlfn.STDEV.P(Table2[1W Return vs Nifty])</f>
        <v>0.28791624362085272</v>
      </c>
      <c r="O269">
        <v>502.74</v>
      </c>
      <c r="P269">
        <v>495.120073533381</v>
      </c>
      <c r="Q269">
        <v>428.25519645371702</v>
      </c>
      <c r="R269">
        <v>43.730187211887397</v>
      </c>
      <c r="S269" s="1">
        <f>(Table2[[#This Row],[Close Price]]-Table2[[#This Row],[20D EMA]])/Table2[[#This Row],[20D EMA]]</f>
        <v>-3.0512789911286215E-2</v>
      </c>
      <c r="T269" s="1">
        <f>(Table2[[#This Row],[Close Price]]-Table2[[#This Row],[50D EMA]])/Table2[[#This Row],[50D EMA]]</f>
        <v>-1.5592325874181181E-2</v>
      </c>
      <c r="U269" s="1">
        <f>(Table2[[#This Row],[Close Price]]-Table2[[#This Row],[200D EMA]])/Table2[[#This Row],[200D EMA]]</f>
        <v>0.13810644689439264</v>
      </c>
      <c r="V269">
        <v>0.33083831271619002</v>
      </c>
      <c r="W269">
        <v>473.25</v>
      </c>
      <c r="X269">
        <v>489.8</v>
      </c>
      <c r="Y269">
        <v>470.35</v>
      </c>
      <c r="Z269">
        <v>499</v>
      </c>
      <c r="AA269">
        <v>454.05</v>
      </c>
      <c r="AB269">
        <v>509.45</v>
      </c>
      <c r="AC269" s="1">
        <f>(Table2[[#This Row],[Close Price]]/Table2[[#This Row],[Day Low]])-1</f>
        <v>2.9899630216587481E-2</v>
      </c>
      <c r="AD269" s="1">
        <f>(Table2[[#This Row],[Day High]]/Table2[[#This Row],[Close Price]])-1</f>
        <v>4.9240869922035913E-3</v>
      </c>
      <c r="AE269" s="1">
        <f>(Table2[[#This Row],[Close Price]]/Table2[[#This Row],[Current Week Low]])-1</f>
        <v>3.6249601360688777E-2</v>
      </c>
      <c r="AF269" s="1">
        <f>(Table2[[#This Row],[Current Week High]]/Table2[[#This Row],[Close Price]])-1</f>
        <v>2.3799753795650469E-2</v>
      </c>
      <c r="AG269" s="1">
        <f>(Table2[[#This Row],[Close Price]]/Table2[[#This Row],[Current Month Low]])-1</f>
        <v>7.3450060566016884E-2</v>
      </c>
      <c r="AH269" s="1">
        <f>(Table2[[#This Row],[Current Month High]]/Table2[[#This Row],[Close Price]])-1</f>
        <v>4.5240049240869995E-2</v>
      </c>
      <c r="AI269">
        <v>31.052523594583501</v>
      </c>
      <c r="AJ269">
        <v>52.742087120024998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0.18</v>
      </c>
      <c r="AM269" t="s">
        <v>3108</v>
      </c>
      <c r="AN269">
        <v>-5.72</v>
      </c>
      <c r="AO269" t="s">
        <v>3107</v>
      </c>
      <c r="AP269">
        <v>7.1821110162890001E-2</v>
      </c>
      <c r="AQ269">
        <f>(Table2[[#This Row],[Sharpe Ratio]]-AVERAGE(Table2[Sharpe Ratio]))/_xlfn.STDEV.P(Table2[Sharpe Ratio])</f>
        <v>9.3419564334684735E-2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-0.67067764879650515</v>
      </c>
      <c r="AS269">
        <f>_xlfn.RANK.AVG(Table2[[#This Row],[1Y Return vs Nifty Z-Score]],Table2[1Y Return vs Nifty Z-Score])</f>
        <v>337</v>
      </c>
      <c r="AT269">
        <f>_xlfn.RANK.AVG(Table2[[#This Row],[6M Return vs Nifty Z-Score]],Table2[6M Return vs Nifty Z-Score])</f>
        <v>232</v>
      </c>
      <c r="AU269">
        <f>_xlfn.RANK.AVG(Table2[[#This Row],[Sharpe Ratio Z-Score]],Table2[Sharpe Ratio Z-Score])</f>
        <v>321</v>
      </c>
      <c r="AV269">
        <f>(Table2[[#This Row],[Rank 1Y]]+Table2[[#This Row],[Rank 6M]]+Table2[[#This Row],[Rank Sharpe]])/3</f>
        <v>296.66666666666669</v>
      </c>
    </row>
    <row r="270" spans="1:48" x14ac:dyDescent="0.3">
      <c r="A270" t="s">
        <v>1531</v>
      </c>
      <c r="B270" t="s">
        <v>1532</v>
      </c>
      <c r="C270" t="s">
        <v>3069</v>
      </c>
      <c r="D270" t="s">
        <v>889</v>
      </c>
      <c r="E270">
        <v>6233.3432236179997</v>
      </c>
      <c r="F270">
        <v>210.58</v>
      </c>
      <c r="G270">
        <v>51.033180005337996</v>
      </c>
      <c r="H270">
        <f>(Table2[[#This Row],[1Y Return vs Nifty]]-AVERAGE(Table2[1Y Return vs Nifty]))/_xlfn.STDEV.P(Table2[1Y Return vs Nifty])</f>
        <v>0.28806084412119465</v>
      </c>
      <c r="I270">
        <v>-7.6175060527157701</v>
      </c>
      <c r="J270">
        <f>(Table2[[#This Row],[1M Return vs Nifty]]-AVERAGE(Table2[1M Return vs Nifty]))/_xlfn.STDEV.P(Table2[1M Return vs Nifty])</f>
        <v>-0.67353403884398377</v>
      </c>
      <c r="K270">
        <v>-0.21009102453895001</v>
      </c>
      <c r="L270">
        <f>(Table2[[#This Row],[6M Return vs Nifty]]-AVERAGE(Table2[6M Return vs Nifty]))/_xlfn.STDEV.P(Table2[6M Return vs Nifty])</f>
        <v>-0.23755757660211424</v>
      </c>
      <c r="M270">
        <v>1.92638580148689</v>
      </c>
      <c r="N270">
        <f>(Table2[[#This Row],[1W Return vs Nifty]]-AVERAGE(Table2[1W Return vs Nifty]))/_xlfn.STDEV.P(Table2[1W Return vs Nifty])</f>
        <v>0.25619336922615588</v>
      </c>
      <c r="O270">
        <v>213.5</v>
      </c>
      <c r="P270">
        <v>214.04348860411901</v>
      </c>
      <c r="Q270">
        <v>194.593252187194</v>
      </c>
      <c r="R270">
        <v>44.965171484391803</v>
      </c>
      <c r="S270" s="1">
        <f>(Table2[[#This Row],[Close Price]]-Table2[[#This Row],[20D EMA]])/Table2[[#This Row],[20D EMA]]</f>
        <v>-1.3676814988290339E-2</v>
      </c>
      <c r="T270" s="1">
        <f>(Table2[[#This Row],[Close Price]]-Table2[[#This Row],[50D EMA]])/Table2[[#This Row],[50D EMA]]</f>
        <v>-1.6181237872294436E-2</v>
      </c>
      <c r="U270" s="1">
        <f>(Table2[[#This Row],[Close Price]]-Table2[[#This Row],[200D EMA]])/Table2[[#This Row],[200D EMA]]</f>
        <v>8.2154687447369201E-2</v>
      </c>
      <c r="V270">
        <v>0.74431080029628505</v>
      </c>
      <c r="W270">
        <v>209.53</v>
      </c>
      <c r="X270">
        <v>221.89</v>
      </c>
      <c r="Y270">
        <v>205.1</v>
      </c>
      <c r="Z270">
        <v>221.89</v>
      </c>
      <c r="AA270">
        <v>201</v>
      </c>
      <c r="AB270">
        <v>228.4</v>
      </c>
      <c r="AC270" s="1">
        <f>(Table2[[#This Row],[Close Price]]/Table2[[#This Row],[Day Low]])-1</f>
        <v>5.0112155777215506E-3</v>
      </c>
      <c r="AD270" s="1">
        <f>(Table2[[#This Row],[Day High]]/Table2[[#This Row],[Close Price]])-1</f>
        <v>5.3708804254914977E-2</v>
      </c>
      <c r="AE270" s="1">
        <f>(Table2[[#This Row],[Close Price]]/Table2[[#This Row],[Current Week Low]])-1</f>
        <v>2.6718673817649918E-2</v>
      </c>
      <c r="AF270" s="1">
        <f>(Table2[[#This Row],[Current Week High]]/Table2[[#This Row],[Close Price]])-1</f>
        <v>5.3708804254914977E-2</v>
      </c>
      <c r="AG270" s="1">
        <f>(Table2[[#This Row],[Close Price]]/Table2[[#This Row],[Current Month Low]])-1</f>
        <v>4.766169154228872E-2</v>
      </c>
      <c r="AH270" s="1">
        <f>(Table2[[#This Row],[Current Month High]]/Table2[[#This Row],[Close Price]])-1</f>
        <v>8.4623421027637979E-2</v>
      </c>
      <c r="AI270">
        <v>20.904169436793602</v>
      </c>
      <c r="AJ270">
        <v>77.704641350210906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-0.1</v>
      </c>
      <c r="AM270" t="s">
        <v>3107</v>
      </c>
      <c r="AN270">
        <v>-5.95</v>
      </c>
      <c r="AO270" t="s">
        <v>3107</v>
      </c>
      <c r="AP270">
        <v>8.1773805647596995E-2</v>
      </c>
      <c r="AQ270">
        <f>(Table2[[#This Row],[Sharpe Ratio]]-AVERAGE(Table2[Sharpe Ratio]))/_xlfn.STDEV.P(Table2[Sharpe Ratio])</f>
        <v>0.20678020331687424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219</v>
      </c>
      <c r="AT270">
        <f>_xlfn.RANK.AVG(Table2[[#This Row],[6M Return vs Nifty Z-Score]],Table2[6M Return vs Nifty Z-Score])</f>
        <v>385</v>
      </c>
      <c r="AU270">
        <f>_xlfn.RANK.AVG(Table2[[#This Row],[Sharpe Ratio Z-Score]],Table2[Sharpe Ratio Z-Score])</f>
        <v>288</v>
      </c>
      <c r="AV270">
        <f>(Table2[[#This Row],[Rank 1Y]]+Table2[[#This Row],[Rank 6M]]+Table2[[#This Row],[Rank Sharpe]])/3</f>
        <v>297.33333333333331</v>
      </c>
    </row>
    <row r="271" spans="1:48" x14ac:dyDescent="0.3">
      <c r="A271" t="s">
        <v>1542</v>
      </c>
      <c r="B271" t="s">
        <v>1543</v>
      </c>
      <c r="C271" t="s">
        <v>625</v>
      </c>
      <c r="D271" t="s">
        <v>465</v>
      </c>
      <c r="E271">
        <v>6193.9410227199996</v>
      </c>
      <c r="F271">
        <v>867.4</v>
      </c>
      <c r="G271">
        <v>46.332293422254899</v>
      </c>
      <c r="H271">
        <f>(Table2[[#This Row],[1Y Return vs Nifty]]-AVERAGE(Table2[1Y Return vs Nifty]))/_xlfn.STDEV.P(Table2[1Y Return vs Nifty])</f>
        <v>0.21570263242076648</v>
      </c>
      <c r="I271">
        <v>-0.72173723847375604</v>
      </c>
      <c r="J271">
        <f>(Table2[[#This Row],[1M Return vs Nifty]]-AVERAGE(Table2[1M Return vs Nifty]))/_xlfn.STDEV.P(Table2[1M Return vs Nifty])</f>
        <v>-1.6061069412070882E-2</v>
      </c>
      <c r="K271">
        <v>-11.3429289683483</v>
      </c>
      <c r="L271">
        <f>(Table2[[#This Row],[6M Return vs Nifty]]-AVERAGE(Table2[6M Return vs Nifty]))/_xlfn.STDEV.P(Table2[6M Return vs Nifty])</f>
        <v>-0.61566075113142471</v>
      </c>
      <c r="M271">
        <v>-18.41462533124</v>
      </c>
      <c r="N271">
        <f>(Table2[[#This Row],[1W Return vs Nifty]]-AVERAGE(Table2[1W Return vs Nifty]))/_xlfn.STDEV.P(Table2[1W Return vs Nifty])</f>
        <v>-3.46150152792258</v>
      </c>
      <c r="O271">
        <v>939.2</v>
      </c>
      <c r="P271">
        <v>918.35717105609001</v>
      </c>
      <c r="Q271">
        <v>832.05379687956599</v>
      </c>
      <c r="R271">
        <v>32.295169526823202</v>
      </c>
      <c r="S271" s="1">
        <f>(Table2[[#This Row],[Close Price]]-Table2[[#This Row],[20D EMA]])/Table2[[#This Row],[20D EMA]]</f>
        <v>-7.644804088586038E-2</v>
      </c>
      <c r="T271" s="1">
        <f>(Table2[[#This Row],[Close Price]]-Table2[[#This Row],[50D EMA]])/Table2[[#This Row],[50D EMA]]</f>
        <v>-5.5487312194111182E-2</v>
      </c>
      <c r="U271" s="1">
        <f>(Table2[[#This Row],[Close Price]]-Table2[[#This Row],[200D EMA]])/Table2[[#This Row],[200D EMA]]</f>
        <v>4.2480670424186649E-2</v>
      </c>
      <c r="V271">
        <v>2.2676920058604999</v>
      </c>
      <c r="W271">
        <v>861.35</v>
      </c>
      <c r="X271">
        <v>918.95</v>
      </c>
      <c r="Y271">
        <v>861.35</v>
      </c>
      <c r="Z271">
        <v>927.8</v>
      </c>
      <c r="AA271">
        <v>861.35</v>
      </c>
      <c r="AB271">
        <v>1128</v>
      </c>
      <c r="AC271" s="1">
        <f>(Table2[[#This Row],[Close Price]]/Table2[[#This Row],[Day Low]])-1</f>
        <v>7.0238578974863852E-3</v>
      </c>
      <c r="AD271" s="1">
        <f>(Table2[[#This Row],[Day High]]/Table2[[#This Row],[Close Price]])-1</f>
        <v>5.9430481899930943E-2</v>
      </c>
      <c r="AE271" s="1">
        <f>(Table2[[#This Row],[Close Price]]/Table2[[#This Row],[Current Week Low]])-1</f>
        <v>7.0238578974863852E-3</v>
      </c>
      <c r="AF271" s="1">
        <f>(Table2[[#This Row],[Current Week High]]/Table2[[#This Row],[Close Price]])-1</f>
        <v>6.9633387133963609E-2</v>
      </c>
      <c r="AG271" s="1">
        <f>(Table2[[#This Row],[Close Price]]/Table2[[#This Row],[Current Month Low]])-1</f>
        <v>7.0238578974863852E-3</v>
      </c>
      <c r="AH271" s="1">
        <f>(Table2[[#This Row],[Current Month High]]/Table2[[#This Row],[Close Price]])-1</f>
        <v>0.30043809084620698</v>
      </c>
      <c r="AI271">
        <v>30.043809084620602</v>
      </c>
      <c r="AJ271">
        <v>73.653653653653606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-0.06</v>
      </c>
      <c r="AM271" t="s">
        <v>3107</v>
      </c>
      <c r="AN271">
        <v>-12</v>
      </c>
      <c r="AO271" t="s">
        <v>3107</v>
      </c>
      <c r="AP271">
        <v>0.142504066645807</v>
      </c>
      <c r="AQ271">
        <f>(Table2[[#This Row],[Sharpe Ratio]]-AVERAGE(Table2[Sharpe Ratio]))/_xlfn.STDEV.P(Table2[Sharpe Ratio])</f>
        <v>0.89849444323214334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-2.979026272813166</v>
      </c>
      <c r="AS271">
        <f>_xlfn.RANK.AVG(Table2[[#This Row],[1Y Return vs Nifty Z-Score]],Table2[1Y Return vs Nifty Z-Score])</f>
        <v>240</v>
      </c>
      <c r="AT271">
        <f>_xlfn.RANK.AVG(Table2[[#This Row],[6M Return vs Nifty Z-Score]],Table2[6M Return vs Nifty Z-Score])</f>
        <v>521</v>
      </c>
      <c r="AU271">
        <f>_xlfn.RANK.AVG(Table2[[#This Row],[Sharpe Ratio Z-Score]],Table2[Sharpe Ratio Z-Score])</f>
        <v>132</v>
      </c>
      <c r="AV271">
        <f>(Table2[[#This Row],[Rank 1Y]]+Table2[[#This Row],[Rank 6M]]+Table2[[#This Row],[Rank Sharpe]])/3</f>
        <v>297.66666666666669</v>
      </c>
    </row>
    <row r="272" spans="1:48" x14ac:dyDescent="0.3">
      <c r="A272" t="s">
        <v>605</v>
      </c>
      <c r="B272" t="s">
        <v>606</v>
      </c>
      <c r="C272" t="s">
        <v>3067</v>
      </c>
      <c r="D272" t="s">
        <v>51</v>
      </c>
      <c r="E272">
        <v>30559.058733459999</v>
      </c>
      <c r="F272">
        <v>1968.7</v>
      </c>
      <c r="G272">
        <v>22.944944631157099</v>
      </c>
      <c r="H272">
        <f>(Table2[[#This Row],[1Y Return vs Nifty]]-AVERAGE(Table2[1Y Return vs Nifty]))/_xlfn.STDEV.P(Table2[1Y Return vs Nifty])</f>
        <v>-0.14428621330631472</v>
      </c>
      <c r="I272">
        <v>13.2698607599098</v>
      </c>
      <c r="J272">
        <f>(Table2[[#This Row],[1M Return vs Nifty]]-AVERAGE(Table2[1M Return vs Nifty]))/_xlfn.STDEV.P(Table2[1M Return vs Nifty])</f>
        <v>1.317959506233636</v>
      </c>
      <c r="K272">
        <v>6.91614770272251</v>
      </c>
      <c r="L272">
        <f>(Table2[[#This Row],[6M Return vs Nifty]]-AVERAGE(Table2[6M Return vs Nifty]))/_xlfn.STDEV.P(Table2[6M Return vs Nifty])</f>
        <v>4.4699727820551073E-3</v>
      </c>
      <c r="M272">
        <v>1.9398005212884799</v>
      </c>
      <c r="N272">
        <f>(Table2[[#This Row],[1W Return vs Nifty]]-AVERAGE(Table2[1W Return vs Nifty]))/_xlfn.STDEV.P(Table2[1W Return vs Nifty])</f>
        <v>0.25864515665341958</v>
      </c>
      <c r="O272">
        <v>1897.8</v>
      </c>
      <c r="P272">
        <v>1843.75578424641</v>
      </c>
      <c r="Q272">
        <v>1675.13510682321</v>
      </c>
      <c r="R272">
        <v>71.863077259941306</v>
      </c>
      <c r="S272" s="1">
        <f>(Table2[[#This Row],[Close Price]]-Table2[[#This Row],[20D EMA]])/Table2[[#This Row],[20D EMA]]</f>
        <v>3.7359047317947147E-2</v>
      </c>
      <c r="T272" s="1">
        <f>(Table2[[#This Row],[Close Price]]-Table2[[#This Row],[50D EMA]])/Table2[[#This Row],[50D EMA]]</f>
        <v>6.7766141709845754E-2</v>
      </c>
      <c r="U272" s="1">
        <f>(Table2[[#This Row],[Close Price]]-Table2[[#This Row],[200D EMA]])/Table2[[#This Row],[200D EMA]]</f>
        <v>0.17524848711070101</v>
      </c>
      <c r="V272">
        <v>0.826294054843559</v>
      </c>
      <c r="W272">
        <v>1920.2</v>
      </c>
      <c r="X272">
        <v>1998.95</v>
      </c>
      <c r="Y272">
        <v>1907.2</v>
      </c>
      <c r="Z272">
        <v>1998.95</v>
      </c>
      <c r="AA272">
        <v>1825</v>
      </c>
      <c r="AB272">
        <v>2010</v>
      </c>
      <c r="AC272" s="1">
        <f>(Table2[[#This Row],[Close Price]]/Table2[[#This Row],[Day Low]])-1</f>
        <v>2.525778564732839E-2</v>
      </c>
      <c r="AD272" s="1">
        <f>(Table2[[#This Row],[Day High]]/Table2[[#This Row],[Close Price]])-1</f>
        <v>1.5365469599228021E-2</v>
      </c>
      <c r="AE272" s="1">
        <f>(Table2[[#This Row],[Close Price]]/Table2[[#This Row],[Current Week Low]])-1</f>
        <v>3.2246224832214843E-2</v>
      </c>
      <c r="AF272" s="1">
        <f>(Table2[[#This Row],[Current Week High]]/Table2[[#This Row],[Close Price]])-1</f>
        <v>1.5365469599228021E-2</v>
      </c>
      <c r="AG272" s="1">
        <f>(Table2[[#This Row],[Close Price]]/Table2[[#This Row],[Current Month Low]])-1</f>
        <v>7.8739726027397205E-2</v>
      </c>
      <c r="AH272" s="1">
        <f>(Table2[[#This Row],[Current Month High]]/Table2[[#This Row],[Close Price]])-1</f>
        <v>2.097831056026811E-2</v>
      </c>
      <c r="AI272">
        <v>2.0978310560268101</v>
      </c>
      <c r="AJ272">
        <v>58.198400899995903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-0.04</v>
      </c>
      <c r="AM272" t="s">
        <v>3107</v>
      </c>
      <c r="AN272">
        <v>2.97</v>
      </c>
      <c r="AO272" t="s">
        <v>3108</v>
      </c>
      <c r="AP272">
        <v>8.8789572288637E-2</v>
      </c>
      <c r="AQ272">
        <f>(Table2[[#This Row],[Sharpe Ratio]]-AVERAGE(Table2[Sharpe Ratio]))/_xlfn.STDEV.P(Table2[Sharpe Ratio])</f>
        <v>0.28668938878329148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1.7234778111460876</v>
      </c>
      <c r="AS272">
        <f>_xlfn.RANK.AVG(Table2[[#This Row],[1Y Return vs Nifty Z-Score]],Table2[1Y Return vs Nifty Z-Score])</f>
        <v>328</v>
      </c>
      <c r="AT272">
        <f>_xlfn.RANK.AVG(Table2[[#This Row],[6M Return vs Nifty Z-Score]],Table2[6M Return vs Nifty Z-Score])</f>
        <v>304</v>
      </c>
      <c r="AU272">
        <f>_xlfn.RANK.AVG(Table2[[#This Row],[Sharpe Ratio Z-Score]],Table2[Sharpe Ratio Z-Score])</f>
        <v>262</v>
      </c>
      <c r="AV272">
        <f>(Table2[[#This Row],[Rank 1Y]]+Table2[[#This Row],[Rank 6M]]+Table2[[#This Row],[Rank Sharpe]])/3</f>
        <v>298</v>
      </c>
    </row>
    <row r="273" spans="1:48" x14ac:dyDescent="0.3">
      <c r="A273" t="s">
        <v>1300</v>
      </c>
      <c r="B273" t="s">
        <v>1301</v>
      </c>
      <c r="C273" t="s">
        <v>3067</v>
      </c>
      <c r="D273" t="s">
        <v>290</v>
      </c>
      <c r="E273">
        <v>8455.0488253000003</v>
      </c>
      <c r="F273">
        <v>823.9</v>
      </c>
      <c r="G273">
        <v>50.546186216107998</v>
      </c>
      <c r="H273">
        <f>(Table2[[#This Row],[1Y Return vs Nifty]]-AVERAGE(Table2[1Y Return vs Nifty]))/_xlfn.STDEV.P(Table2[1Y Return vs Nifty])</f>
        <v>0.28056481138883571</v>
      </c>
      <c r="I273">
        <v>7.7639941208050898</v>
      </c>
      <c r="J273">
        <f>(Table2[[#This Row],[1M Return vs Nifty]]-AVERAGE(Table2[1M Return vs Nifty]))/_xlfn.STDEV.P(Table2[1M Return vs Nifty])</f>
        <v>0.79300593165441235</v>
      </c>
      <c r="K273">
        <v>20.729831227944899</v>
      </c>
      <c r="L273">
        <f>(Table2[[#This Row],[6M Return vs Nifty]]-AVERAGE(Table2[6M Return vs Nifty]))/_xlfn.STDEV.P(Table2[6M Return vs Nifty])</f>
        <v>0.4736223685316206</v>
      </c>
      <c r="M273">
        <v>3.5761309040186799</v>
      </c>
      <c r="N273">
        <f>(Table2[[#This Row],[1W Return vs Nifty]]-AVERAGE(Table2[1W Return vs Nifty]))/_xlfn.STDEV.P(Table2[1W Return vs Nifty])</f>
        <v>0.55771470999228412</v>
      </c>
      <c r="O273">
        <v>802.74</v>
      </c>
      <c r="P273">
        <v>784.96505904419405</v>
      </c>
      <c r="Q273">
        <v>690.24961565900799</v>
      </c>
      <c r="R273">
        <v>60.511245579564303</v>
      </c>
      <c r="S273" s="1">
        <f>(Table2[[#This Row],[Close Price]]-Table2[[#This Row],[20D EMA]])/Table2[[#This Row],[20D EMA]]</f>
        <v>2.6359717965966523E-2</v>
      </c>
      <c r="T273" s="1">
        <f>(Table2[[#This Row],[Close Price]]-Table2[[#This Row],[50D EMA]])/Table2[[#This Row],[50D EMA]]</f>
        <v>4.9600858671613644E-2</v>
      </c>
      <c r="U273" s="1">
        <f>(Table2[[#This Row],[Close Price]]-Table2[[#This Row],[200D EMA]])/Table2[[#This Row],[200D EMA]]</f>
        <v>0.19362616263594845</v>
      </c>
      <c r="V273">
        <v>0.75692963034022298</v>
      </c>
      <c r="W273">
        <v>819.3</v>
      </c>
      <c r="X273">
        <v>850.9</v>
      </c>
      <c r="Y273">
        <v>819.3</v>
      </c>
      <c r="Z273">
        <v>872.7</v>
      </c>
      <c r="AA273">
        <v>763.7</v>
      </c>
      <c r="AB273">
        <v>872.7</v>
      </c>
      <c r="AC273" s="1">
        <f>(Table2[[#This Row],[Close Price]]/Table2[[#This Row],[Day Low]])-1</f>
        <v>5.6145490052483815E-3</v>
      </c>
      <c r="AD273" s="1">
        <f>(Table2[[#This Row],[Day High]]/Table2[[#This Row],[Close Price]])-1</f>
        <v>3.2770967350406632E-2</v>
      </c>
      <c r="AE273" s="1">
        <f>(Table2[[#This Row],[Close Price]]/Table2[[#This Row],[Current Week Low]])-1</f>
        <v>5.6145490052483815E-3</v>
      </c>
      <c r="AF273" s="1">
        <f>(Table2[[#This Row],[Current Week High]]/Table2[[#This Row],[Close Price]])-1</f>
        <v>5.9230489137031217E-2</v>
      </c>
      <c r="AG273" s="1">
        <f>(Table2[[#This Row],[Close Price]]/Table2[[#This Row],[Current Month Low]])-1</f>
        <v>7.8826764436296992E-2</v>
      </c>
      <c r="AH273" s="1">
        <f>(Table2[[#This Row],[Current Month High]]/Table2[[#This Row],[Close Price]])-1</f>
        <v>5.9230489137031217E-2</v>
      </c>
      <c r="AI273">
        <v>6.8090787716955798</v>
      </c>
      <c r="AJ273">
        <v>81.876379690949193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-0.08</v>
      </c>
      <c r="AM273" t="s">
        <v>3107</v>
      </c>
      <c r="AN273">
        <v>3.62</v>
      </c>
      <c r="AO273" t="s">
        <v>3108</v>
      </c>
      <c r="AP273">
        <v>1.8176831344321999E-2</v>
      </c>
      <c r="AQ273">
        <f>(Table2[[#This Row],[Sharpe Ratio]]-AVERAGE(Table2[Sharpe Ratio]))/_xlfn.STDEV.P(Table2[Sharpe Ratio])</f>
        <v>-0.51758573909851191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1.5873220824686409</v>
      </c>
      <c r="AS273">
        <f>_xlfn.RANK.AVG(Table2[[#This Row],[1Y Return vs Nifty Z-Score]],Table2[1Y Return vs Nifty Z-Score])</f>
        <v>223</v>
      </c>
      <c r="AT273">
        <f>_xlfn.RANK.AVG(Table2[[#This Row],[6M Return vs Nifty Z-Score]],Table2[6M Return vs Nifty Z-Score])</f>
        <v>196</v>
      </c>
      <c r="AU273">
        <f>_xlfn.RANK.AVG(Table2[[#This Row],[Sharpe Ratio Z-Score]],Table2[Sharpe Ratio Z-Score])</f>
        <v>476</v>
      </c>
      <c r="AV273">
        <f>(Table2[[#This Row],[Rank 1Y]]+Table2[[#This Row],[Rank 6M]]+Table2[[#This Row],[Rank Sharpe]])/3</f>
        <v>298.33333333333331</v>
      </c>
    </row>
    <row r="274" spans="1:48" x14ac:dyDescent="0.3">
      <c r="A274" t="s">
        <v>1421</v>
      </c>
      <c r="B274" t="s">
        <v>1422</v>
      </c>
      <c r="C274" t="s">
        <v>3065</v>
      </c>
      <c r="D274" t="s">
        <v>119</v>
      </c>
      <c r="E274">
        <v>7236.0190505050005</v>
      </c>
      <c r="F274">
        <v>1199.45</v>
      </c>
      <c r="G274">
        <v>39.785062637120497</v>
      </c>
      <c r="H274">
        <f>(Table2[[#This Row],[1Y Return vs Nifty]]-AVERAGE(Table2[1Y Return vs Nifty]))/_xlfn.STDEV.P(Table2[1Y Return vs Nifty])</f>
        <v>0.11492464026346429</v>
      </c>
      <c r="I274">
        <v>10.1312070418132</v>
      </c>
      <c r="J274">
        <f>(Table2[[#This Row],[1M Return vs Nifty]]-AVERAGE(Table2[1M Return vs Nifty]))/_xlfn.STDEV.P(Table2[1M Return vs Nifty])</f>
        <v>1.0187064373381822</v>
      </c>
      <c r="K274">
        <v>6.2435733208190998</v>
      </c>
      <c r="L274">
        <f>(Table2[[#This Row],[6M Return vs Nifty]]-AVERAGE(Table2[6M Return vs Nifty]))/_xlfn.STDEV.P(Table2[6M Return vs Nifty])</f>
        <v>-1.8372586337938063E-2</v>
      </c>
      <c r="M274">
        <v>2.38419118382566</v>
      </c>
      <c r="N274">
        <f>(Table2[[#This Row],[1W Return vs Nifty]]-AVERAGE(Table2[1W Return vs Nifty]))/_xlfn.STDEV.P(Table2[1W Return vs Nifty])</f>
        <v>0.33986574532892172</v>
      </c>
      <c r="O274">
        <v>1181.0899999999999</v>
      </c>
      <c r="P274">
        <v>1119.06778558666</v>
      </c>
      <c r="Q274">
        <v>948.32042735861</v>
      </c>
      <c r="R274">
        <v>53.915976534910598</v>
      </c>
      <c r="S274" s="1">
        <f>(Table2[[#This Row],[Close Price]]-Table2[[#This Row],[20D EMA]])/Table2[[#This Row],[20D EMA]]</f>
        <v>1.5544962703943076E-2</v>
      </c>
      <c r="T274" s="1">
        <f>(Table2[[#This Row],[Close Price]]-Table2[[#This Row],[50D EMA]])/Table2[[#This Row],[50D EMA]]</f>
        <v>7.1829620554397886E-2</v>
      </c>
      <c r="U274" s="1">
        <f>(Table2[[#This Row],[Close Price]]-Table2[[#This Row],[200D EMA]])/Table2[[#This Row],[200D EMA]]</f>
        <v>0.26481510404755282</v>
      </c>
      <c r="V274">
        <v>0.66947438117178304</v>
      </c>
      <c r="W274">
        <v>1181.05</v>
      </c>
      <c r="X274">
        <v>1214.4000000000001</v>
      </c>
      <c r="Y274">
        <v>1155</v>
      </c>
      <c r="Z274">
        <v>1239.45</v>
      </c>
      <c r="AA274">
        <v>1145.95</v>
      </c>
      <c r="AB274">
        <v>1240.05</v>
      </c>
      <c r="AC274" s="1">
        <f>(Table2[[#This Row],[Close Price]]/Table2[[#This Row],[Day Low]])-1</f>
        <v>1.5579357351509282E-2</v>
      </c>
      <c r="AD274" s="1">
        <f>(Table2[[#This Row],[Day High]]/Table2[[#This Row],[Close Price]])-1</f>
        <v>1.2464046021092967E-2</v>
      </c>
      <c r="AE274" s="1">
        <f>(Table2[[#This Row],[Close Price]]/Table2[[#This Row],[Current Week Low]])-1</f>
        <v>3.8484848484848566E-2</v>
      </c>
      <c r="AF274" s="1">
        <f>(Table2[[#This Row],[Current Week High]]/Table2[[#This Row],[Close Price]])-1</f>
        <v>3.3348618116636697E-2</v>
      </c>
      <c r="AG274" s="1">
        <f>(Table2[[#This Row],[Close Price]]/Table2[[#This Row],[Current Month Low]])-1</f>
        <v>4.6686155591430634E-2</v>
      </c>
      <c r="AH274" s="1">
        <f>(Table2[[#This Row],[Current Month High]]/Table2[[#This Row],[Close Price]])-1</f>
        <v>3.3848847388386227E-2</v>
      </c>
      <c r="AI274">
        <v>12.2264371170119</v>
      </c>
      <c r="AJ274">
        <v>84.176583493282095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0.23</v>
      </c>
      <c r="AM274" t="s">
        <v>3108</v>
      </c>
      <c r="AN274">
        <v>-1.62</v>
      </c>
      <c r="AO274" t="s">
        <v>3107</v>
      </c>
      <c r="AP274">
        <v>7.4247697495298998E-2</v>
      </c>
      <c r="AQ274">
        <f>(Table2[[#This Row],[Sharpe Ratio]]-AVERAGE(Table2[Sharpe Ratio]))/_xlfn.STDEV.P(Table2[Sharpe Ratio])</f>
        <v>0.12105825688492394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1.5761824934775541</v>
      </c>
      <c r="AS274">
        <f>_xlfn.RANK.AVG(Table2[[#This Row],[1Y Return vs Nifty Z-Score]],Table2[1Y Return vs Nifty Z-Score])</f>
        <v>268</v>
      </c>
      <c r="AT274">
        <f>_xlfn.RANK.AVG(Table2[[#This Row],[6M Return vs Nifty Z-Score]],Table2[6M Return vs Nifty Z-Score])</f>
        <v>317</v>
      </c>
      <c r="AU274">
        <f>_xlfn.RANK.AVG(Table2[[#This Row],[Sharpe Ratio Z-Score]],Table2[Sharpe Ratio Z-Score])</f>
        <v>310</v>
      </c>
      <c r="AV274">
        <f>(Table2[[#This Row],[Rank 1Y]]+Table2[[#This Row],[Rank 6M]]+Table2[[#This Row],[Rank Sharpe]])/3</f>
        <v>298.33333333333331</v>
      </c>
    </row>
    <row r="275" spans="1:48" x14ac:dyDescent="0.3">
      <c r="A275" t="s">
        <v>354</v>
      </c>
      <c r="B275" t="s">
        <v>355</v>
      </c>
      <c r="C275" t="s">
        <v>3063</v>
      </c>
      <c r="D275" t="s">
        <v>37</v>
      </c>
      <c r="E275">
        <v>66544.392000000007</v>
      </c>
      <c r="F275">
        <v>379.3</v>
      </c>
      <c r="G275">
        <v>68.355877991068596</v>
      </c>
      <c r="H275">
        <f>(Table2[[#This Row],[1Y Return vs Nifty]]-AVERAGE(Table2[1Y Return vs Nifty]))/_xlfn.STDEV.P(Table2[1Y Return vs Nifty])</f>
        <v>0.55469979103490663</v>
      </c>
      <c r="I275">
        <v>-2.87278051823104</v>
      </c>
      <c r="J275">
        <f>(Table2[[#This Row],[1M Return vs Nifty]]-AVERAGE(Table2[1M Return vs Nifty]))/_xlfn.STDEV.P(Table2[1M Return vs Nifty])</f>
        <v>-0.22115100943408678</v>
      </c>
      <c r="K275">
        <v>-10.7191279160704</v>
      </c>
      <c r="L275">
        <f>(Table2[[#This Row],[6M Return vs Nifty]]-AVERAGE(Table2[6M Return vs Nifty]))/_xlfn.STDEV.P(Table2[6M Return vs Nifty])</f>
        <v>-0.59447467446961966</v>
      </c>
      <c r="M275">
        <v>1.37208076121905</v>
      </c>
      <c r="N275">
        <f>(Table2[[#This Row],[1W Return vs Nifty]]-AVERAGE(Table2[1W Return vs Nifty]))/_xlfn.STDEV.P(Table2[1W Return vs Nifty])</f>
        <v>0.15488390106741573</v>
      </c>
      <c r="O275">
        <v>393.54</v>
      </c>
      <c r="P275">
        <v>387.59056550700399</v>
      </c>
      <c r="Q275">
        <v>339.74637593833597</v>
      </c>
      <c r="R275">
        <v>39.221517303138</v>
      </c>
      <c r="S275" s="1">
        <f>(Table2[[#This Row],[Close Price]]-Table2[[#This Row],[20D EMA]])/Table2[[#This Row],[20D EMA]]</f>
        <v>-3.6184377699852638E-2</v>
      </c>
      <c r="T275" s="1">
        <f>(Table2[[#This Row],[Close Price]]-Table2[[#This Row],[50D EMA]])/Table2[[#This Row],[50D EMA]]</f>
        <v>-2.139000854202722E-2</v>
      </c>
      <c r="U275" s="1">
        <f>(Table2[[#This Row],[Close Price]]-Table2[[#This Row],[200D EMA]])/Table2[[#This Row],[200D EMA]]</f>
        <v>0.11642103304979191</v>
      </c>
      <c r="V275">
        <v>0.96127248701442103</v>
      </c>
      <c r="W275">
        <v>376.3</v>
      </c>
      <c r="X275">
        <v>393.7</v>
      </c>
      <c r="Y275">
        <v>376.3</v>
      </c>
      <c r="Z275">
        <v>407</v>
      </c>
      <c r="AA275">
        <v>374</v>
      </c>
      <c r="AB275">
        <v>442.5</v>
      </c>
      <c r="AC275" s="1">
        <f>(Table2[[#This Row],[Close Price]]/Table2[[#This Row],[Day Low]])-1</f>
        <v>7.9723624767473744E-3</v>
      </c>
      <c r="AD275" s="1">
        <f>(Table2[[#This Row],[Day High]]/Table2[[#This Row],[Close Price]])-1</f>
        <v>3.7964671763775382E-2</v>
      </c>
      <c r="AE275" s="1">
        <f>(Table2[[#This Row],[Close Price]]/Table2[[#This Row],[Current Week Low]])-1</f>
        <v>7.9723624767473744E-3</v>
      </c>
      <c r="AF275" s="1">
        <f>(Table2[[#This Row],[Current Week High]]/Table2[[#This Row],[Close Price]])-1</f>
        <v>7.3029264434484542E-2</v>
      </c>
      <c r="AG275" s="1">
        <f>(Table2[[#This Row],[Close Price]]/Table2[[#This Row],[Current Month Low]])-1</f>
        <v>1.4171122994652396E-2</v>
      </c>
      <c r="AH275" s="1">
        <f>(Table2[[#This Row],[Current Month High]]/Table2[[#This Row],[Close Price]])-1</f>
        <v>0.16662272607434736</v>
      </c>
      <c r="AI275">
        <v>23.332454521486898</v>
      </c>
      <c r="AJ275">
        <v>95.012853470436994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0.01</v>
      </c>
      <c r="AM275" t="s">
        <v>3108</v>
      </c>
      <c r="AN275">
        <v>-6</v>
      </c>
      <c r="AO275" t="s">
        <v>3107</v>
      </c>
      <c r="AP275">
        <v>0.100504925426291</v>
      </c>
      <c r="AQ275">
        <f>(Table2[[#This Row],[Sharpe Ratio]]-AVERAGE(Table2[Sharpe Ratio]))/_xlfn.STDEV.P(Table2[Sharpe Ratio])</f>
        <v>0.42012659879610781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0.31408460699472368</v>
      </c>
      <c r="AS275">
        <f>_xlfn.RANK.AVG(Table2[[#This Row],[1Y Return vs Nifty Z-Score]],Table2[1Y Return vs Nifty Z-Score])</f>
        <v>150</v>
      </c>
      <c r="AT275">
        <f>_xlfn.RANK.AVG(Table2[[#This Row],[6M Return vs Nifty Z-Score]],Table2[6M Return vs Nifty Z-Score])</f>
        <v>515</v>
      </c>
      <c r="AU275">
        <f>_xlfn.RANK.AVG(Table2[[#This Row],[Sharpe Ratio Z-Score]],Table2[Sharpe Ratio Z-Score])</f>
        <v>230</v>
      </c>
      <c r="AV275">
        <f>(Table2[[#This Row],[Rank 1Y]]+Table2[[#This Row],[Rank 6M]]+Table2[[#This Row],[Rank Sharpe]])/3</f>
        <v>298.33333333333331</v>
      </c>
    </row>
    <row r="276" spans="1:48" x14ac:dyDescent="0.3">
      <c r="A276" t="s">
        <v>609</v>
      </c>
      <c r="B276" t="s">
        <v>610</v>
      </c>
      <c r="C276" t="s">
        <v>3070</v>
      </c>
      <c r="D276" t="s">
        <v>186</v>
      </c>
      <c r="E276">
        <v>30320.954171582998</v>
      </c>
      <c r="F276">
        <v>165.09</v>
      </c>
      <c r="G276">
        <v>57.886963392026701</v>
      </c>
      <c r="H276">
        <f>(Table2[[#This Row],[1Y Return vs Nifty]]-AVERAGE(Table2[1Y Return vs Nifty]))/_xlfn.STDEV.P(Table2[1Y Return vs Nifty])</f>
        <v>0.39355743513182961</v>
      </c>
      <c r="I276">
        <v>-12.7392914210764</v>
      </c>
      <c r="J276">
        <f>(Table2[[#This Row],[1M Return vs Nifty]]-AVERAGE(Table2[1M Return vs Nifty]))/_xlfn.STDEV.P(Table2[1M Return vs Nifty])</f>
        <v>-1.1618676134809602</v>
      </c>
      <c r="K276">
        <v>-4.6532484128340901</v>
      </c>
      <c r="L276">
        <f>(Table2[[#This Row],[6M Return vs Nifty]]-AVERAGE(Table2[6M Return vs Nifty]))/_xlfn.STDEV.P(Table2[6M Return vs Nifty])</f>
        <v>-0.38845997201351401</v>
      </c>
      <c r="M276">
        <v>-3.30841195117433</v>
      </c>
      <c r="N276">
        <f>(Table2[[#This Row],[1W Return vs Nifty]]-AVERAGE(Table2[1W Return vs Nifty]))/_xlfn.STDEV.P(Table2[1W Return vs Nifty])</f>
        <v>-0.70056245602201217</v>
      </c>
      <c r="O276">
        <v>180.85</v>
      </c>
      <c r="P276">
        <v>184.578481200895</v>
      </c>
      <c r="Q276">
        <v>159.54963719518</v>
      </c>
      <c r="R276">
        <v>27.713588090913401</v>
      </c>
      <c r="S276" s="1">
        <f>(Table2[[#This Row],[Close Price]]-Table2[[#This Row],[20D EMA]])/Table2[[#This Row],[20D EMA]]</f>
        <v>-8.7144042023776569E-2</v>
      </c>
      <c r="T276" s="1">
        <f>(Table2[[#This Row],[Close Price]]-Table2[[#This Row],[50D EMA]])/Table2[[#This Row],[50D EMA]]</f>
        <v>-0.10558371200207112</v>
      </c>
      <c r="U276" s="1">
        <f>(Table2[[#This Row],[Close Price]]-Table2[[#This Row],[200D EMA]])/Table2[[#This Row],[200D EMA]]</f>
        <v>3.4725010361774618E-2</v>
      </c>
      <c r="V276">
        <v>0.87064646124720102</v>
      </c>
      <c r="W276">
        <v>163.16</v>
      </c>
      <c r="X276">
        <v>172.86</v>
      </c>
      <c r="Y276">
        <v>163.16</v>
      </c>
      <c r="Z276">
        <v>177.68</v>
      </c>
      <c r="AA276">
        <v>163.16</v>
      </c>
      <c r="AB276">
        <v>200.4</v>
      </c>
      <c r="AC276" s="1">
        <f>(Table2[[#This Row],[Close Price]]/Table2[[#This Row],[Day Low]])-1</f>
        <v>1.182887962735979E-2</v>
      </c>
      <c r="AD276" s="1">
        <f>(Table2[[#This Row],[Day High]]/Table2[[#This Row],[Close Price]])-1</f>
        <v>4.7065237143376404E-2</v>
      </c>
      <c r="AE276" s="1">
        <f>(Table2[[#This Row],[Close Price]]/Table2[[#This Row],[Current Week Low]])-1</f>
        <v>1.182887962735979E-2</v>
      </c>
      <c r="AF276" s="1">
        <f>(Table2[[#This Row],[Current Week High]]/Table2[[#This Row],[Close Price]])-1</f>
        <v>7.6261433157671643E-2</v>
      </c>
      <c r="AG276" s="1">
        <f>(Table2[[#This Row],[Close Price]]/Table2[[#This Row],[Current Month Low]])-1</f>
        <v>1.182887962735979E-2</v>
      </c>
      <c r="AH276" s="1">
        <f>(Table2[[#This Row],[Current Month High]]/Table2[[#This Row],[Close Price]])-1</f>
        <v>0.21388333636198431</v>
      </c>
      <c r="AI276">
        <v>26.597613422981301</v>
      </c>
      <c r="AJ276">
        <v>91.519721577726202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-0.05</v>
      </c>
      <c r="AM276" t="s">
        <v>3107</v>
      </c>
      <c r="AN276">
        <v>-13.87</v>
      </c>
      <c r="AO276" t="s">
        <v>3107</v>
      </c>
      <c r="AP276">
        <v>8.6462004317861996E-2</v>
      </c>
      <c r="AQ276">
        <f>(Table2[[#This Row],[Sharpe Ratio]]-AVERAGE(Table2[Sharpe Ratio]))/_xlfn.STDEV.P(Table2[Sharpe Ratio])</f>
        <v>0.26017852116486956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188</v>
      </c>
      <c r="AT276">
        <f>_xlfn.RANK.AVG(Table2[[#This Row],[6M Return vs Nifty Z-Score]],Table2[6M Return vs Nifty Z-Score])</f>
        <v>435</v>
      </c>
      <c r="AU276">
        <f>_xlfn.RANK.AVG(Table2[[#This Row],[Sharpe Ratio Z-Score]],Table2[Sharpe Ratio Z-Score])</f>
        <v>274</v>
      </c>
      <c r="AV276">
        <f>(Table2[[#This Row],[Rank 1Y]]+Table2[[#This Row],[Rank 6M]]+Table2[[#This Row],[Rank Sharpe]])/3</f>
        <v>299</v>
      </c>
    </row>
    <row r="277" spans="1:48" x14ac:dyDescent="0.3">
      <c r="A277" t="s">
        <v>711</v>
      </c>
      <c r="B277" t="s">
        <v>712</v>
      </c>
      <c r="C277" t="s">
        <v>3071</v>
      </c>
      <c r="D277" t="s">
        <v>315</v>
      </c>
      <c r="E277">
        <v>23235.406182210001</v>
      </c>
      <c r="F277">
        <v>371.55</v>
      </c>
      <c r="G277">
        <v>56.0892375924983</v>
      </c>
      <c r="H277">
        <f>(Table2[[#This Row],[1Y Return vs Nifty]]-AVERAGE(Table2[1Y Return vs Nifty]))/_xlfn.STDEV.P(Table2[1Y Return vs Nifty])</f>
        <v>0.36588601152214023</v>
      </c>
      <c r="I277">
        <v>-9.9772995242809497</v>
      </c>
      <c r="J277">
        <f>(Table2[[#This Row],[1M Return vs Nifty]]-AVERAGE(Table2[1M Return vs Nifty]))/_xlfn.STDEV.P(Table2[1M Return vs Nifty])</f>
        <v>-0.89852714154076296</v>
      </c>
      <c r="K277">
        <v>-15.740703961131601</v>
      </c>
      <c r="L277">
        <f>(Table2[[#This Row],[6M Return vs Nifty]]-AVERAGE(Table2[6M Return vs Nifty]))/_xlfn.STDEV.P(Table2[6M Return vs Nifty])</f>
        <v>-0.76502182995334589</v>
      </c>
      <c r="M277">
        <v>-2.7262922087492498</v>
      </c>
      <c r="N277">
        <f>(Table2[[#This Row],[1W Return vs Nifty]]-AVERAGE(Table2[1W Return vs Nifty]))/_xlfn.STDEV.P(Table2[1W Return vs Nifty])</f>
        <v>-0.59416933810756689</v>
      </c>
      <c r="O277">
        <v>402.66</v>
      </c>
      <c r="P277">
        <v>418.06957874032099</v>
      </c>
      <c r="Q277">
        <v>377.99267174123798</v>
      </c>
      <c r="R277">
        <v>29.073376292754499</v>
      </c>
      <c r="S277" s="1">
        <f>(Table2[[#This Row],[Close Price]]-Table2[[#This Row],[20D EMA]])/Table2[[#This Row],[20D EMA]]</f>
        <v>-7.7261212933989007E-2</v>
      </c>
      <c r="T277" s="1">
        <f>(Table2[[#This Row],[Close Price]]-Table2[[#This Row],[50D EMA]])/Table2[[#This Row],[50D EMA]]</f>
        <v>-0.11127233624720652</v>
      </c>
      <c r="U277" s="1">
        <f>(Table2[[#This Row],[Close Price]]-Table2[[#This Row],[200D EMA]])/Table2[[#This Row],[200D EMA]]</f>
        <v>-1.704443557479449E-2</v>
      </c>
      <c r="V277">
        <v>1.7904323085113101</v>
      </c>
      <c r="W277">
        <v>369.1</v>
      </c>
      <c r="X277">
        <v>382.9</v>
      </c>
      <c r="Y277">
        <v>369.1</v>
      </c>
      <c r="Z277">
        <v>398.95</v>
      </c>
      <c r="AA277">
        <v>356.65</v>
      </c>
      <c r="AB277">
        <v>444.9</v>
      </c>
      <c r="AC277" s="1">
        <f>(Table2[[#This Row],[Close Price]]/Table2[[#This Row],[Day Low]])-1</f>
        <v>6.6377675426714244E-3</v>
      </c>
      <c r="AD277" s="1">
        <f>(Table2[[#This Row],[Day High]]/Table2[[#This Row],[Close Price]])-1</f>
        <v>3.0547705557798288E-2</v>
      </c>
      <c r="AE277" s="1">
        <f>(Table2[[#This Row],[Close Price]]/Table2[[#This Row],[Current Week Low]])-1</f>
        <v>6.6377675426714244E-3</v>
      </c>
      <c r="AF277" s="1">
        <f>(Table2[[#This Row],[Current Week High]]/Table2[[#This Row],[Close Price]])-1</f>
        <v>7.3745121787107903E-2</v>
      </c>
      <c r="AG277" s="1">
        <f>(Table2[[#This Row],[Close Price]]/Table2[[#This Row],[Current Month Low]])-1</f>
        <v>4.1777653161362727E-2</v>
      </c>
      <c r="AH277" s="1">
        <f>(Table2[[#This Row],[Current Month High]]/Table2[[#This Row],[Close Price]])-1</f>
        <v>0.19741622930964864</v>
      </c>
      <c r="AI277">
        <v>35.163504238998698</v>
      </c>
      <c r="AJ277">
        <v>81.199707388441794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-0.22</v>
      </c>
      <c r="AM277" t="s">
        <v>3107</v>
      </c>
      <c r="AN277">
        <v>-14.69</v>
      </c>
      <c r="AO277" t="s">
        <v>3107</v>
      </c>
      <c r="AP277">
        <v>0.146542771852578</v>
      </c>
      <c r="AQ277">
        <f>(Table2[[#This Row],[Sharpe Ratio]]-AVERAGE(Table2[Sharpe Ratio]))/_xlfn.STDEV.P(Table2[Sharpe Ratio])</f>
        <v>0.94449506724437637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196</v>
      </c>
      <c r="AT277">
        <f>_xlfn.RANK.AVG(Table2[[#This Row],[6M Return vs Nifty Z-Score]],Table2[6M Return vs Nifty Z-Score])</f>
        <v>577</v>
      </c>
      <c r="AU277">
        <f>_xlfn.RANK.AVG(Table2[[#This Row],[Sharpe Ratio Z-Score]],Table2[Sharpe Ratio Z-Score])</f>
        <v>125</v>
      </c>
      <c r="AV277">
        <f>(Table2[[#This Row],[Rank 1Y]]+Table2[[#This Row],[Rank 6M]]+Table2[[#This Row],[Rank Sharpe]])/3</f>
        <v>299.33333333333331</v>
      </c>
    </row>
    <row r="278" spans="1:48" x14ac:dyDescent="0.3">
      <c r="A278" t="s">
        <v>259</v>
      </c>
      <c r="B278" t="s">
        <v>260</v>
      </c>
      <c r="C278" t="s">
        <v>3065</v>
      </c>
      <c r="D278" t="s">
        <v>261</v>
      </c>
      <c r="E278">
        <v>102160.06405811499</v>
      </c>
      <c r="F278">
        <v>1404.55</v>
      </c>
      <c r="G278">
        <v>17.973132714143699</v>
      </c>
      <c r="H278">
        <f>(Table2[[#This Row],[1Y Return vs Nifty]]-AVERAGE(Table2[1Y Return vs Nifty]))/_xlfn.STDEV.P(Table2[1Y Return vs Nifty])</f>
        <v>-0.22081463254548359</v>
      </c>
      <c r="I278">
        <v>9.9310161848010097</v>
      </c>
      <c r="J278">
        <f>(Table2[[#This Row],[1M Return vs Nifty]]-AVERAGE(Table2[1M Return vs Nifty]))/_xlfn.STDEV.P(Table2[1M Return vs Nifty])</f>
        <v>0.99961935934028223</v>
      </c>
      <c r="K278">
        <v>13.8474834932194</v>
      </c>
      <c r="L278">
        <f>(Table2[[#This Row],[6M Return vs Nifty]]-AVERAGE(Table2[6M Return vs Nifty]))/_xlfn.STDEV.P(Table2[6M Return vs Nifty])</f>
        <v>0.23987805824447139</v>
      </c>
      <c r="M278">
        <v>-0.96609683004054503</v>
      </c>
      <c r="N278">
        <f>(Table2[[#This Row],[1W Return vs Nifty]]-AVERAGE(Table2[1W Return vs Nifty]))/_xlfn.STDEV.P(Table2[1W Return vs Nifty])</f>
        <v>-0.27246117253453733</v>
      </c>
      <c r="O278">
        <v>1395.31</v>
      </c>
      <c r="P278">
        <v>1333.2945705633199</v>
      </c>
      <c r="Q278">
        <v>1184.3927784775599</v>
      </c>
      <c r="R278">
        <v>47.537479781488599</v>
      </c>
      <c r="S278" s="1">
        <f>(Table2[[#This Row],[Close Price]]-Table2[[#This Row],[20D EMA]])/Table2[[#This Row],[20D EMA]]</f>
        <v>6.6221843174635092E-3</v>
      </c>
      <c r="T278" s="1">
        <f>(Table2[[#This Row],[Close Price]]-Table2[[#This Row],[50D EMA]])/Table2[[#This Row],[50D EMA]]</f>
        <v>5.344312578020511E-2</v>
      </c>
      <c r="U278" s="1">
        <f>(Table2[[#This Row],[Close Price]]-Table2[[#This Row],[200D EMA]])/Table2[[#This Row],[200D EMA]]</f>
        <v>0.18588193504981868</v>
      </c>
      <c r="V278">
        <v>0.71320807427823396</v>
      </c>
      <c r="W278">
        <v>1391.2</v>
      </c>
      <c r="X278">
        <v>1407.95</v>
      </c>
      <c r="Y278">
        <v>1391.2</v>
      </c>
      <c r="Z278">
        <v>1450</v>
      </c>
      <c r="AA278">
        <v>1382.65</v>
      </c>
      <c r="AB278">
        <v>1480.4</v>
      </c>
      <c r="AC278" s="1">
        <f>(Table2[[#This Row],[Close Price]]/Table2[[#This Row],[Day Low]])-1</f>
        <v>9.5960322024151168E-3</v>
      </c>
      <c r="AD278" s="1">
        <f>(Table2[[#This Row],[Day High]]/Table2[[#This Row],[Close Price]])-1</f>
        <v>2.4207041401160811E-3</v>
      </c>
      <c r="AE278" s="1">
        <f>(Table2[[#This Row],[Close Price]]/Table2[[#This Row],[Current Week Low]])-1</f>
        <v>9.5960322024151168E-3</v>
      </c>
      <c r="AF278" s="1">
        <f>(Table2[[#This Row],[Current Week High]]/Table2[[#This Row],[Close Price]])-1</f>
        <v>3.2359118578904278E-2</v>
      </c>
      <c r="AG278" s="1">
        <f>(Table2[[#This Row],[Close Price]]/Table2[[#This Row],[Current Month Low]])-1</f>
        <v>1.5839149459371482E-2</v>
      </c>
      <c r="AH278" s="1">
        <f>(Table2[[#This Row],[Current Month High]]/Table2[[#This Row],[Close Price]])-1</f>
        <v>5.4003061478765435E-2</v>
      </c>
      <c r="AI278">
        <v>5.40030614787654</v>
      </c>
      <c r="AJ278">
        <v>43.901439475436703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0.12</v>
      </c>
      <c r="AM278" t="s">
        <v>3108</v>
      </c>
      <c r="AN278">
        <v>-1.1599999999999999</v>
      </c>
      <c r="AO278" t="s">
        <v>3107</v>
      </c>
      <c r="AP278">
        <v>7.9480202672182004E-2</v>
      </c>
      <c r="AQ278">
        <f>(Table2[[#This Row],[Sharpe Ratio]]-AVERAGE(Table2[Sharpe Ratio]))/_xlfn.STDEV.P(Table2[Sharpe Ratio])</f>
        <v>0.18065619507568884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0.9268778075804216</v>
      </c>
      <c r="AS278">
        <f>_xlfn.RANK.AVG(Table2[[#This Row],[1Y Return vs Nifty Z-Score]],Table2[1Y Return vs Nifty Z-Score])</f>
        <v>354</v>
      </c>
      <c r="AT278">
        <f>_xlfn.RANK.AVG(Table2[[#This Row],[6M Return vs Nifty Z-Score]],Table2[6M Return vs Nifty Z-Score])</f>
        <v>250</v>
      </c>
      <c r="AU278">
        <f>_xlfn.RANK.AVG(Table2[[#This Row],[Sharpe Ratio Z-Score]],Table2[Sharpe Ratio Z-Score])</f>
        <v>296</v>
      </c>
      <c r="AV278">
        <f>(Table2[[#This Row],[Rank 1Y]]+Table2[[#This Row],[Rank 6M]]+Table2[[#This Row],[Rank Sharpe]])/3</f>
        <v>300</v>
      </c>
    </row>
    <row r="279" spans="1:48" x14ac:dyDescent="0.3">
      <c r="A279" t="s">
        <v>331</v>
      </c>
      <c r="B279" t="s">
        <v>332</v>
      </c>
      <c r="C279" t="s">
        <v>3063</v>
      </c>
      <c r="D279" t="s">
        <v>34</v>
      </c>
      <c r="E279">
        <v>74130.162694334998</v>
      </c>
      <c r="F279">
        <v>550.35</v>
      </c>
      <c r="G279">
        <v>16.4694255182517</v>
      </c>
      <c r="H279">
        <f>(Table2[[#This Row],[1Y Return vs Nifty]]-AVERAGE(Table2[1Y Return vs Nifty]))/_xlfn.STDEV.P(Table2[1Y Return vs Nifty])</f>
        <v>-0.24396038637144588</v>
      </c>
      <c r="I279">
        <v>-1.5851922902331701</v>
      </c>
      <c r="J279">
        <f>(Table2[[#This Row],[1M Return vs Nifty]]-AVERAGE(Table2[1M Return vs Nifty]))/_xlfn.STDEV.P(Table2[1M Return vs Nifty])</f>
        <v>-9.8386676917758348E-2</v>
      </c>
      <c r="K279">
        <v>-5.8988799280556696</v>
      </c>
      <c r="L279">
        <f>(Table2[[#This Row],[6M Return vs Nifty]]-AVERAGE(Table2[6M Return vs Nifty]))/_xlfn.STDEV.P(Table2[6M Return vs Nifty])</f>
        <v>-0.43076519845947431</v>
      </c>
      <c r="M279">
        <v>-2.4663560217132199</v>
      </c>
      <c r="N279">
        <f>(Table2[[#This Row],[1W Return vs Nifty]]-AVERAGE(Table2[1W Return vs Nifty]))/_xlfn.STDEV.P(Table2[1W Return vs Nifty])</f>
        <v>-0.54666120639166826</v>
      </c>
      <c r="O279">
        <v>567.47</v>
      </c>
      <c r="P279">
        <v>559.54926251552899</v>
      </c>
      <c r="Q279">
        <v>502.41485143425001</v>
      </c>
      <c r="R279">
        <v>37.769032708523902</v>
      </c>
      <c r="S279" s="1">
        <f>(Table2[[#This Row],[Close Price]]-Table2[[#This Row],[20D EMA]])/Table2[[#This Row],[20D EMA]]</f>
        <v>-3.0168995717835309E-2</v>
      </c>
      <c r="T279" s="1">
        <f>(Table2[[#This Row],[Close Price]]-Table2[[#This Row],[50D EMA]])/Table2[[#This Row],[50D EMA]]</f>
        <v>-1.6440487248919691E-2</v>
      </c>
      <c r="U279" s="1">
        <f>(Table2[[#This Row],[Close Price]]-Table2[[#This Row],[200D EMA]])/Table2[[#This Row],[200D EMA]]</f>
        <v>9.5409497607224267E-2</v>
      </c>
      <c r="V279">
        <v>0.72351697011187299</v>
      </c>
      <c r="W279">
        <v>531.04999999999995</v>
      </c>
      <c r="X279">
        <v>560</v>
      </c>
      <c r="Y279">
        <v>531.04999999999995</v>
      </c>
      <c r="Z279">
        <v>581.6</v>
      </c>
      <c r="AA279">
        <v>531.04999999999995</v>
      </c>
      <c r="AB279">
        <v>613.20000000000005</v>
      </c>
      <c r="AC279" s="1">
        <f>(Table2[[#This Row],[Close Price]]/Table2[[#This Row],[Day Low]])-1</f>
        <v>3.6343093870633725E-2</v>
      </c>
      <c r="AD279" s="1">
        <f>(Table2[[#This Row],[Day High]]/Table2[[#This Row],[Close Price]])-1</f>
        <v>1.7534296356863877E-2</v>
      </c>
      <c r="AE279" s="1">
        <f>(Table2[[#This Row],[Close Price]]/Table2[[#This Row],[Current Week Low]])-1</f>
        <v>3.6343093870633725E-2</v>
      </c>
      <c r="AF279" s="1">
        <f>(Table2[[#This Row],[Current Week High]]/Table2[[#This Row],[Close Price]])-1</f>
        <v>5.6782047787771406E-2</v>
      </c>
      <c r="AG279" s="1">
        <f>(Table2[[#This Row],[Close Price]]/Table2[[#This Row],[Current Month Low]])-1</f>
        <v>3.6343093870633725E-2</v>
      </c>
      <c r="AH279" s="1">
        <f>(Table2[[#This Row],[Current Month High]]/Table2[[#This Row],[Close Price]])-1</f>
        <v>0.11420005451076598</v>
      </c>
      <c r="AI279">
        <v>14.9632052330335</v>
      </c>
      <c r="AJ279">
        <v>46.9559412550066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-0.06</v>
      </c>
      <c r="AM279" t="s">
        <v>3107</v>
      </c>
      <c r="AN279">
        <v>-6.28</v>
      </c>
      <c r="AO279" t="s">
        <v>3107</v>
      </c>
      <c r="AP279">
        <v>0.17894413773845599</v>
      </c>
      <c r="AQ279">
        <f>(Table2[[#This Row],[Sharpe Ratio]]-AVERAGE(Table2[Sharpe Ratio]))/_xlfn.STDEV.P(Table2[Sharpe Ratio])</f>
        <v>1.3135447931565905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-6.2286749837563438E-3</v>
      </c>
      <c r="AS279">
        <f>_xlfn.RANK.AVG(Table2[[#This Row],[1Y Return vs Nifty Z-Score]],Table2[1Y Return vs Nifty Z-Score])</f>
        <v>368</v>
      </c>
      <c r="AT279">
        <f>_xlfn.RANK.AVG(Table2[[#This Row],[6M Return vs Nifty Z-Score]],Table2[6M Return vs Nifty Z-Score])</f>
        <v>457</v>
      </c>
      <c r="AU279">
        <f>_xlfn.RANK.AVG(Table2[[#This Row],[Sharpe Ratio Z-Score]],Table2[Sharpe Ratio Z-Score])</f>
        <v>75</v>
      </c>
      <c r="AV279">
        <f>(Table2[[#This Row],[Rank 1Y]]+Table2[[#This Row],[Rank 6M]]+Table2[[#This Row],[Rank Sharpe]])/3</f>
        <v>300</v>
      </c>
    </row>
    <row r="280" spans="1:48" x14ac:dyDescent="0.3">
      <c r="A280" t="s">
        <v>1241</v>
      </c>
      <c r="B280" t="s">
        <v>1242</v>
      </c>
      <c r="C280" t="s">
        <v>3065</v>
      </c>
      <c r="D280" t="s">
        <v>1003</v>
      </c>
      <c r="E280">
        <v>8917.90321631999</v>
      </c>
      <c r="F280">
        <v>407.4</v>
      </c>
      <c r="G280">
        <v>17.3501606980935</v>
      </c>
      <c r="H280">
        <f>(Table2[[#This Row],[1Y Return vs Nifty]]-AVERAGE(Table2[1Y Return vs Nifty]))/_xlfn.STDEV.P(Table2[1Y Return vs Nifty])</f>
        <v>-0.23040370478198896</v>
      </c>
      <c r="I280">
        <v>-2.9108211030470001</v>
      </c>
      <c r="J280">
        <f>(Table2[[#This Row],[1M Return vs Nifty]]-AVERAGE(Table2[1M Return vs Nifty]))/_xlfn.STDEV.P(Table2[1M Return vs Nifty])</f>
        <v>-0.22477796633064348</v>
      </c>
      <c r="K280">
        <v>11.8494235660895</v>
      </c>
      <c r="L280">
        <f>(Table2[[#This Row],[6M Return vs Nifty]]-AVERAGE(Table2[6M Return vs Nifty]))/_xlfn.STDEV.P(Table2[6M Return vs Nifty])</f>
        <v>0.17201820030342282</v>
      </c>
      <c r="M280">
        <v>10.524795548404301</v>
      </c>
      <c r="N280">
        <f>(Table2[[#This Row],[1W Return vs Nifty]]-AVERAGE(Table2[1W Return vs Nifty]))/_xlfn.STDEV.P(Table2[1W Return vs Nifty])</f>
        <v>1.8277113154642324</v>
      </c>
      <c r="O280">
        <v>397.31</v>
      </c>
      <c r="P280">
        <v>389.28293977935402</v>
      </c>
      <c r="Q280">
        <v>357.92261957266999</v>
      </c>
      <c r="R280">
        <v>58.923797556280299</v>
      </c>
      <c r="S280" s="1">
        <f>(Table2[[#This Row],[Close Price]]-Table2[[#This Row],[20D EMA]])/Table2[[#This Row],[20D EMA]]</f>
        <v>2.5395786665324244E-2</v>
      </c>
      <c r="T280" s="1">
        <f>(Table2[[#This Row],[Close Price]]-Table2[[#This Row],[50D EMA]])/Table2[[#This Row],[50D EMA]]</f>
        <v>4.6539568959571467E-2</v>
      </c>
      <c r="U280" s="1">
        <f>(Table2[[#This Row],[Close Price]]-Table2[[#This Row],[200D EMA]])/Table2[[#This Row],[200D EMA]]</f>
        <v>0.13823485223259119</v>
      </c>
      <c r="V280">
        <v>0.85949554216709301</v>
      </c>
      <c r="W280">
        <v>406</v>
      </c>
      <c r="X280">
        <v>417.5</v>
      </c>
      <c r="Y280">
        <v>374</v>
      </c>
      <c r="Z280">
        <v>426</v>
      </c>
      <c r="AA280">
        <v>370</v>
      </c>
      <c r="AB280">
        <v>426.35</v>
      </c>
      <c r="AC280" s="1">
        <f>(Table2[[#This Row],[Close Price]]/Table2[[#This Row],[Day Low]])-1</f>
        <v>3.4482758620688614E-3</v>
      </c>
      <c r="AD280" s="1">
        <f>(Table2[[#This Row],[Day High]]/Table2[[#This Row],[Close Price]])-1</f>
        <v>2.4791359842906369E-2</v>
      </c>
      <c r="AE280" s="1">
        <f>(Table2[[#This Row],[Close Price]]/Table2[[#This Row],[Current Week Low]])-1</f>
        <v>8.9304812834224645E-2</v>
      </c>
      <c r="AF280" s="1">
        <f>(Table2[[#This Row],[Current Week High]]/Table2[[#This Row],[Close Price]])-1</f>
        <v>4.5655375552282829E-2</v>
      </c>
      <c r="AG280" s="1">
        <f>(Table2[[#This Row],[Close Price]]/Table2[[#This Row],[Current Month Low]])-1</f>
        <v>0.10108108108108094</v>
      </c>
      <c r="AH280" s="1">
        <f>(Table2[[#This Row],[Current Month High]]/Table2[[#This Row],[Close Price]])-1</f>
        <v>4.6514482081492448E-2</v>
      </c>
      <c r="AI280">
        <v>6.7378497790869103</v>
      </c>
      <c r="AJ280">
        <v>52.299065420560702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7.0000000000000007E-2</v>
      </c>
      <c r="AM280" t="s">
        <v>3108</v>
      </c>
      <c r="AN280">
        <v>-1.18</v>
      </c>
      <c r="AO280" t="s">
        <v>3107</v>
      </c>
      <c r="AP280">
        <v>8.5814317115241998E-2</v>
      </c>
      <c r="AQ280">
        <f>(Table2[[#This Row],[Sharpe Ratio]]-AVERAGE(Table2[Sharpe Ratio]))/_xlfn.STDEV.P(Table2[Sharpe Ratio])</f>
        <v>0.25280140053836109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1.7973492451933839</v>
      </c>
      <c r="AS280">
        <f>_xlfn.RANK.AVG(Table2[[#This Row],[1Y Return vs Nifty Z-Score]],Table2[1Y Return vs Nifty Z-Score])</f>
        <v>359</v>
      </c>
      <c r="AT280">
        <f>_xlfn.RANK.AVG(Table2[[#This Row],[6M Return vs Nifty Z-Score]],Table2[6M Return vs Nifty Z-Score])</f>
        <v>266</v>
      </c>
      <c r="AU280">
        <f>_xlfn.RANK.AVG(Table2[[#This Row],[Sharpe Ratio Z-Score]],Table2[Sharpe Ratio Z-Score])</f>
        <v>277</v>
      </c>
      <c r="AV280">
        <f>(Table2[[#This Row],[Rank 1Y]]+Table2[[#This Row],[Rank 6M]]+Table2[[#This Row],[Rank Sharpe]])/3</f>
        <v>300.66666666666669</v>
      </c>
    </row>
    <row r="281" spans="1:48" x14ac:dyDescent="0.3">
      <c r="A281" t="s">
        <v>1056</v>
      </c>
      <c r="B281" t="s">
        <v>1057</v>
      </c>
      <c r="C281" t="s">
        <v>3069</v>
      </c>
      <c r="D281" t="s">
        <v>101</v>
      </c>
      <c r="E281">
        <v>12055.234076692999</v>
      </c>
      <c r="F281">
        <v>17.59</v>
      </c>
      <c r="G281">
        <v>116.72783109786501</v>
      </c>
      <c r="H281">
        <f>(Table2[[#This Row],[1Y Return vs Nifty]]-AVERAGE(Table2[1Y Return vs Nifty]))/_xlfn.STDEV.P(Table2[1Y Return vs Nifty])</f>
        <v>1.2992631752825643</v>
      </c>
      <c r="I281">
        <v>-4.6706045523895998</v>
      </c>
      <c r="J281">
        <f>(Table2[[#This Row],[1M Return vs Nifty]]-AVERAGE(Table2[1M Return vs Nifty]))/_xlfn.STDEV.P(Table2[1M Return vs Nifty])</f>
        <v>-0.3925634709152534</v>
      </c>
      <c r="K281">
        <v>-28.159293992403001</v>
      </c>
      <c r="L281">
        <f>(Table2[[#This Row],[6M Return vs Nifty]]-AVERAGE(Table2[6M Return vs Nifty]))/_xlfn.STDEV.P(Table2[6M Return vs Nifty])</f>
        <v>-1.1867928408762889</v>
      </c>
      <c r="M281">
        <v>-3.4021152509844899</v>
      </c>
      <c r="N281">
        <f>(Table2[[#This Row],[1W Return vs Nifty]]-AVERAGE(Table2[1W Return vs Nifty]))/_xlfn.STDEV.P(Table2[1W Return vs Nifty])</f>
        <v>-0.71768846206355785</v>
      </c>
      <c r="O281">
        <v>18.45</v>
      </c>
      <c r="P281">
        <v>18.6840105606449</v>
      </c>
      <c r="Q281">
        <v>16.641212031368902</v>
      </c>
      <c r="R281">
        <v>38.0207789007545</v>
      </c>
      <c r="S281" s="1">
        <f>(Table2[[#This Row],[Close Price]]-Table2[[#This Row],[20D EMA]])/Table2[[#This Row],[20D EMA]]</f>
        <v>-4.6612466124661217E-2</v>
      </c>
      <c r="T281" s="1">
        <f>(Table2[[#This Row],[Close Price]]-Table2[[#This Row],[50D EMA]])/Table2[[#This Row],[50D EMA]]</f>
        <v>-5.8553304553855871E-2</v>
      </c>
      <c r="U281" s="1">
        <f>(Table2[[#This Row],[Close Price]]-Table2[[#This Row],[200D EMA]])/Table2[[#This Row],[200D EMA]]</f>
        <v>5.7014354894500505E-2</v>
      </c>
      <c r="V281">
        <v>1.1208223785942999</v>
      </c>
      <c r="W281">
        <v>17.05</v>
      </c>
      <c r="X281">
        <v>17.8</v>
      </c>
      <c r="Y281">
        <v>17.05</v>
      </c>
      <c r="Z281">
        <v>18.25</v>
      </c>
      <c r="AA281">
        <v>17.02</v>
      </c>
      <c r="AB281">
        <v>20.05</v>
      </c>
      <c r="AC281" s="1">
        <f>(Table2[[#This Row],[Close Price]]/Table2[[#This Row],[Day Low]])-1</f>
        <v>3.1671554252199252E-2</v>
      </c>
      <c r="AD281" s="1">
        <f>(Table2[[#This Row],[Day High]]/Table2[[#This Row],[Close Price]])-1</f>
        <v>1.1938601478112654E-2</v>
      </c>
      <c r="AE281" s="1">
        <f>(Table2[[#This Row],[Close Price]]/Table2[[#This Row],[Current Week Low]])-1</f>
        <v>3.1671554252199252E-2</v>
      </c>
      <c r="AF281" s="1">
        <f>(Table2[[#This Row],[Current Week High]]/Table2[[#This Row],[Close Price]])-1</f>
        <v>3.7521318931210912E-2</v>
      </c>
      <c r="AG281" s="1">
        <f>(Table2[[#This Row],[Close Price]]/Table2[[#This Row],[Current Month Low]])-1</f>
        <v>3.3490011750881399E-2</v>
      </c>
      <c r="AH281" s="1">
        <f>(Table2[[#This Row],[Current Month High]]/Table2[[#This Row],[Close Price]])-1</f>
        <v>0.13985218874360439</v>
      </c>
      <c r="AI281">
        <v>36.441159749857803</v>
      </c>
      <c r="AJ281">
        <v>149.50354609928999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-0.14000000000000001</v>
      </c>
      <c r="AM281" t="s">
        <v>3107</v>
      </c>
      <c r="AN281">
        <v>-9.42</v>
      </c>
      <c r="AO281" t="s">
        <v>3107</v>
      </c>
      <c r="AP281">
        <v>0.13784585820697901</v>
      </c>
      <c r="AQ281">
        <f>(Table2[[#This Row],[Sharpe Ratio]]-AVERAGE(Table2[Sharpe Ratio]))/_xlfn.STDEV.P(Table2[Sharpe Ratio])</f>
        <v>0.84543771242498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73</v>
      </c>
      <c r="AT281">
        <f>_xlfn.RANK.AVG(Table2[[#This Row],[6M Return vs Nifty Z-Score]],Table2[6M Return vs Nifty Z-Score])</f>
        <v>687</v>
      </c>
      <c r="AU281">
        <f>_xlfn.RANK.AVG(Table2[[#This Row],[Sharpe Ratio Z-Score]],Table2[Sharpe Ratio Z-Score])</f>
        <v>143</v>
      </c>
      <c r="AV281">
        <f>(Table2[[#This Row],[Rank 1Y]]+Table2[[#This Row],[Rank 6M]]+Table2[[#This Row],[Rank Sharpe]])/3</f>
        <v>301</v>
      </c>
    </row>
    <row r="282" spans="1:48" x14ac:dyDescent="0.3">
      <c r="A282" t="s">
        <v>1284</v>
      </c>
      <c r="B282" t="s">
        <v>1285</v>
      </c>
      <c r="C282" t="s">
        <v>3076</v>
      </c>
      <c r="D282" t="s">
        <v>141</v>
      </c>
      <c r="E282">
        <v>8520.3825611350003</v>
      </c>
      <c r="F282">
        <v>581.65</v>
      </c>
      <c r="G282">
        <v>36.069326602441599</v>
      </c>
      <c r="H282">
        <f>(Table2[[#This Row],[1Y Return vs Nifty]]-AVERAGE(Table2[1Y Return vs Nifty]))/_xlfn.STDEV.P(Table2[1Y Return vs Nifty])</f>
        <v>5.7730319603239065E-2</v>
      </c>
      <c r="I282">
        <v>-1.9056038524036001</v>
      </c>
      <c r="J282">
        <f>(Table2[[#This Row],[1M Return vs Nifty]]-AVERAGE(Table2[1M Return vs Nifty]))/_xlfn.STDEV.P(Table2[1M Return vs Nifty])</f>
        <v>-0.12893612642735108</v>
      </c>
      <c r="K282">
        <v>18.635734010514899</v>
      </c>
      <c r="L282">
        <f>(Table2[[#This Row],[6M Return vs Nifty]]-AVERAGE(Table2[6M Return vs Nifty]))/_xlfn.STDEV.P(Table2[6M Return vs Nifty])</f>
        <v>0.40250080818199135</v>
      </c>
      <c r="M282">
        <v>2.4380908848373899</v>
      </c>
      <c r="N282">
        <f>(Table2[[#This Row],[1W Return vs Nifty]]-AVERAGE(Table2[1W Return vs Nifty]))/_xlfn.STDEV.P(Table2[1W Return vs Nifty])</f>
        <v>0.34971690966395091</v>
      </c>
      <c r="O282">
        <v>578.30999999999995</v>
      </c>
      <c r="P282">
        <v>558.761223077095</v>
      </c>
      <c r="Q282">
        <v>486.140381543047</v>
      </c>
      <c r="R282">
        <v>52.620445426744801</v>
      </c>
      <c r="S282" s="1">
        <f>(Table2[[#This Row],[Close Price]]-Table2[[#This Row],[20D EMA]])/Table2[[#This Row],[20D EMA]]</f>
        <v>5.7754491535682113E-3</v>
      </c>
      <c r="T282" s="1">
        <f>(Table2[[#This Row],[Close Price]]-Table2[[#This Row],[50D EMA]])/Table2[[#This Row],[50D EMA]]</f>
        <v>4.096343120744244E-2</v>
      </c>
      <c r="U282" s="1">
        <f>(Table2[[#This Row],[Close Price]]-Table2[[#This Row],[200D EMA]])/Table2[[#This Row],[200D EMA]]</f>
        <v>0.19646509955375049</v>
      </c>
      <c r="V282">
        <v>0.38123823646425498</v>
      </c>
      <c r="W282">
        <v>569.79999999999995</v>
      </c>
      <c r="X282">
        <v>605</v>
      </c>
      <c r="Y282">
        <v>569</v>
      </c>
      <c r="Z282">
        <v>605</v>
      </c>
      <c r="AA282">
        <v>543.15</v>
      </c>
      <c r="AB282">
        <v>607.1</v>
      </c>
      <c r="AC282" s="1">
        <f>(Table2[[#This Row],[Close Price]]/Table2[[#This Row],[Day Low]])-1</f>
        <v>2.0796770796770891E-2</v>
      </c>
      <c r="AD282" s="1">
        <f>(Table2[[#This Row],[Day High]]/Table2[[#This Row],[Close Price]])-1</f>
        <v>4.0144416745465428E-2</v>
      </c>
      <c r="AE282" s="1">
        <f>(Table2[[#This Row],[Close Price]]/Table2[[#This Row],[Current Week Low]])-1</f>
        <v>2.2231985940246002E-2</v>
      </c>
      <c r="AF282" s="1">
        <f>(Table2[[#This Row],[Current Week High]]/Table2[[#This Row],[Close Price]])-1</f>
        <v>4.0144416745465428E-2</v>
      </c>
      <c r="AG282" s="1">
        <f>(Table2[[#This Row],[Close Price]]/Table2[[#This Row],[Current Month Low]])-1</f>
        <v>7.0882813219184326E-2</v>
      </c>
      <c r="AH282" s="1">
        <f>(Table2[[#This Row],[Current Month High]]/Table2[[#This Row],[Close Price]])-1</f>
        <v>4.3754835382102675E-2</v>
      </c>
      <c r="AI282">
        <v>20.175363190922301</v>
      </c>
      <c r="AJ282">
        <v>65.594306049821995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0.28999999999999998</v>
      </c>
      <c r="AM282" t="s">
        <v>3108</v>
      </c>
      <c r="AN282">
        <v>-2.75</v>
      </c>
      <c r="AO282" t="s">
        <v>3107</v>
      </c>
      <c r="AP282">
        <v>4.1103857879664002E-2</v>
      </c>
      <c r="AQ282">
        <f>(Table2[[#This Row],[Sharpe Ratio]]-AVERAGE(Table2[Sharpe Ratio]))/_xlfn.STDEV.P(Table2[Sharpe Ratio])</f>
        <v>-0.25644820283996145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0.42456370818186884</v>
      </c>
      <c r="AS282">
        <f>_xlfn.RANK.AVG(Table2[[#This Row],[1Y Return vs Nifty Z-Score]],Table2[1Y Return vs Nifty Z-Score])</f>
        <v>278</v>
      </c>
      <c r="AT282">
        <f>_xlfn.RANK.AVG(Table2[[#This Row],[6M Return vs Nifty Z-Score]],Table2[6M Return vs Nifty Z-Score])</f>
        <v>216</v>
      </c>
      <c r="AU282">
        <f>_xlfn.RANK.AVG(Table2[[#This Row],[Sharpe Ratio Z-Score]],Table2[Sharpe Ratio Z-Score])</f>
        <v>409</v>
      </c>
      <c r="AV282">
        <f>(Table2[[#This Row],[Rank 1Y]]+Table2[[#This Row],[Rank 6M]]+Table2[[#This Row],[Rank Sharpe]])/3</f>
        <v>301</v>
      </c>
    </row>
    <row r="283" spans="1:48" x14ac:dyDescent="0.3">
      <c r="A283" t="s">
        <v>1207</v>
      </c>
      <c r="B283" t="s">
        <v>1208</v>
      </c>
      <c r="C283" t="s">
        <v>3065</v>
      </c>
      <c r="D283" t="s">
        <v>368</v>
      </c>
      <c r="E283">
        <v>9443.1846153000006</v>
      </c>
      <c r="F283">
        <v>693.1</v>
      </c>
      <c r="G283">
        <v>46.126552648838803</v>
      </c>
      <c r="H283">
        <f>(Table2[[#This Row],[1Y Return vs Nifty]]-AVERAGE(Table2[1Y Return vs Nifty]))/_xlfn.STDEV.P(Table2[1Y Return vs Nifty])</f>
        <v>0.21253577566403786</v>
      </c>
      <c r="I283">
        <v>16.5904463968815</v>
      </c>
      <c r="J283">
        <f>(Table2[[#This Row],[1M Return vs Nifty]]-AVERAGE(Table2[1M Return vs Nifty]))/_xlfn.STDEV.P(Table2[1M Return vs Nifty])</f>
        <v>1.6345587655480915</v>
      </c>
      <c r="K283">
        <v>25.620905968028101</v>
      </c>
      <c r="L283">
        <f>(Table2[[#This Row],[6M Return vs Nifty]]-AVERAGE(Table2[6M Return vs Nifty]))/_xlfn.STDEV.P(Table2[6M Return vs Nifty])</f>
        <v>0.63973732461197397</v>
      </c>
      <c r="M283">
        <v>6.1483505116393502</v>
      </c>
      <c r="N283">
        <f>(Table2[[#This Row],[1W Return vs Nifty]]-AVERAGE(Table2[1W Return vs Nifty]))/_xlfn.STDEV.P(Table2[1W Return vs Nifty])</f>
        <v>1.0278352780997224</v>
      </c>
      <c r="O283">
        <v>680.95</v>
      </c>
      <c r="P283">
        <v>638.949775815252</v>
      </c>
      <c r="Q283">
        <v>541.94541895350301</v>
      </c>
      <c r="R283">
        <v>50.482781590827798</v>
      </c>
      <c r="S283" s="1">
        <f>(Table2[[#This Row],[Close Price]]-Table2[[#This Row],[20D EMA]])/Table2[[#This Row],[20D EMA]]</f>
        <v>1.7842719729789229E-2</v>
      </c>
      <c r="T283" s="1">
        <f>(Table2[[#This Row],[Close Price]]-Table2[[#This Row],[50D EMA]])/Table2[[#This Row],[50D EMA]]</f>
        <v>8.474879596859769E-2</v>
      </c>
      <c r="U283" s="1">
        <f>(Table2[[#This Row],[Close Price]]-Table2[[#This Row],[200D EMA]])/Table2[[#This Row],[200D EMA]]</f>
        <v>0.27891107805353649</v>
      </c>
      <c r="V283">
        <v>1.52081404000426</v>
      </c>
      <c r="W283">
        <v>684.35</v>
      </c>
      <c r="X283">
        <v>718.4</v>
      </c>
      <c r="Y283">
        <v>684.35</v>
      </c>
      <c r="Z283">
        <v>771</v>
      </c>
      <c r="AA283">
        <v>635.5</v>
      </c>
      <c r="AB283">
        <v>793</v>
      </c>
      <c r="AC283" s="1">
        <f>(Table2[[#This Row],[Close Price]]/Table2[[#This Row],[Day Low]])-1</f>
        <v>1.2785855191057127E-2</v>
      </c>
      <c r="AD283" s="1">
        <f>(Table2[[#This Row],[Day High]]/Table2[[#This Row],[Close Price]])-1</f>
        <v>3.6502669167508328E-2</v>
      </c>
      <c r="AE283" s="1">
        <f>(Table2[[#This Row],[Close Price]]/Table2[[#This Row],[Current Week Low]])-1</f>
        <v>1.2785855191057127E-2</v>
      </c>
      <c r="AF283" s="1">
        <f>(Table2[[#This Row],[Current Week High]]/Table2[[#This Row],[Close Price]])-1</f>
        <v>0.1123935939979801</v>
      </c>
      <c r="AG283" s="1">
        <f>(Table2[[#This Row],[Close Price]]/Table2[[#This Row],[Current Month Low]])-1</f>
        <v>9.0637293469708835E-2</v>
      </c>
      <c r="AH283" s="1">
        <f>(Table2[[#This Row],[Current Month High]]/Table2[[#This Row],[Close Price]])-1</f>
        <v>0.14413504544798728</v>
      </c>
      <c r="AI283">
        <v>14.4135045447987</v>
      </c>
      <c r="AJ283">
        <v>79.606115573982905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0.2</v>
      </c>
      <c r="AM283" t="s">
        <v>3108</v>
      </c>
      <c r="AN283">
        <v>-1.51</v>
      </c>
      <c r="AO283" t="s">
        <v>3107</v>
      </c>
      <c r="AP283">
        <v>4.5576715627890004E-3</v>
      </c>
      <c r="AQ283">
        <f>(Table2[[#This Row],[Sharpe Ratio]]-AVERAGE(Table2[Sharpe Ratio]))/_xlfn.STDEV.P(Table2[Sharpe Ratio])</f>
        <v>-0.6727071991700464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2.8419599447537793</v>
      </c>
      <c r="AS283">
        <f>_xlfn.RANK.AVG(Table2[[#This Row],[1Y Return vs Nifty Z-Score]],Table2[1Y Return vs Nifty Z-Score])</f>
        <v>241</v>
      </c>
      <c r="AT283">
        <f>_xlfn.RANK.AVG(Table2[[#This Row],[6M Return vs Nifty Z-Score]],Table2[6M Return vs Nifty Z-Score])</f>
        <v>156</v>
      </c>
      <c r="AU283">
        <f>_xlfn.RANK.AVG(Table2[[#This Row],[Sharpe Ratio Z-Score]],Table2[Sharpe Ratio Z-Score])</f>
        <v>513</v>
      </c>
      <c r="AV283">
        <f>(Table2[[#This Row],[Rank 1Y]]+Table2[[#This Row],[Rank 6M]]+Table2[[#This Row],[Rank Sharpe]])/3</f>
        <v>303.33333333333331</v>
      </c>
    </row>
    <row r="284" spans="1:48" x14ac:dyDescent="0.3">
      <c r="A284" t="s">
        <v>1874</v>
      </c>
      <c r="B284" t="s">
        <v>1875</v>
      </c>
      <c r="C284" t="s">
        <v>3070</v>
      </c>
      <c r="D284" t="s">
        <v>133</v>
      </c>
      <c r="E284">
        <v>3648.3766477199902</v>
      </c>
      <c r="F284">
        <v>676.2</v>
      </c>
      <c r="G284">
        <v>71.683746631909202</v>
      </c>
      <c r="H284">
        <f>(Table2[[#This Row],[1Y Return vs Nifty]]-AVERAGE(Table2[1Y Return vs Nifty]))/_xlfn.STDEV.P(Table2[1Y Return vs Nifty])</f>
        <v>0.60592387810216619</v>
      </c>
      <c r="I284">
        <v>-5.8860829442805702</v>
      </c>
      <c r="J284">
        <f>(Table2[[#This Row],[1M Return vs Nifty]]-AVERAGE(Table2[1M Return vs Nifty]))/_xlfn.STDEV.P(Table2[1M Return vs Nifty])</f>
        <v>-0.50845253406748503</v>
      </c>
      <c r="K284">
        <v>-2.7613308490445601</v>
      </c>
      <c r="L284">
        <f>(Table2[[#This Row],[6M Return vs Nifty]]-AVERAGE(Table2[6M Return vs Nifty]))/_xlfn.STDEV.P(Table2[6M Return vs Nifty])</f>
        <v>-0.32420501380545341</v>
      </c>
      <c r="M284">
        <v>0.84018855773151102</v>
      </c>
      <c r="N284">
        <f>(Table2[[#This Row],[1W Return vs Nifty]]-AVERAGE(Table2[1W Return vs Nifty]))/_xlfn.STDEV.P(Table2[1W Return vs Nifty])</f>
        <v>5.7670792149868456E-2</v>
      </c>
      <c r="O284">
        <v>700.84</v>
      </c>
      <c r="P284">
        <v>713.56886305072703</v>
      </c>
      <c r="Q284">
        <v>627.97068466833196</v>
      </c>
      <c r="R284">
        <v>38.977001772605803</v>
      </c>
      <c r="S284" s="1">
        <f>(Table2[[#This Row],[Close Price]]-Table2[[#This Row],[20D EMA]])/Table2[[#This Row],[20D EMA]]</f>
        <v>-3.515781062724728E-2</v>
      </c>
      <c r="T284" s="1">
        <f>(Table2[[#This Row],[Close Price]]-Table2[[#This Row],[50D EMA]])/Table2[[#This Row],[50D EMA]]</f>
        <v>-5.2368965331479805E-2</v>
      </c>
      <c r="U284" s="1">
        <f>(Table2[[#This Row],[Close Price]]-Table2[[#This Row],[200D EMA]])/Table2[[#This Row],[200D EMA]]</f>
        <v>7.6801857967527282E-2</v>
      </c>
      <c r="V284">
        <v>0.35697051507562799</v>
      </c>
      <c r="W284">
        <v>662</v>
      </c>
      <c r="X284">
        <v>678</v>
      </c>
      <c r="Y284">
        <v>662</v>
      </c>
      <c r="Z284">
        <v>700</v>
      </c>
      <c r="AA284">
        <v>659</v>
      </c>
      <c r="AB284">
        <v>748.9</v>
      </c>
      <c r="AC284" s="1">
        <f>(Table2[[#This Row],[Close Price]]/Table2[[#This Row],[Day Low]])-1</f>
        <v>2.1450151057401889E-2</v>
      </c>
      <c r="AD284" s="1">
        <f>(Table2[[#This Row],[Day High]]/Table2[[#This Row],[Close Price]])-1</f>
        <v>2.6619343389528982E-3</v>
      </c>
      <c r="AE284" s="1">
        <f>(Table2[[#This Row],[Close Price]]/Table2[[#This Row],[Current Week Low]])-1</f>
        <v>2.1450151057401889E-2</v>
      </c>
      <c r="AF284" s="1">
        <f>(Table2[[#This Row],[Current Week High]]/Table2[[#This Row],[Close Price]])-1</f>
        <v>3.5196687370600444E-2</v>
      </c>
      <c r="AG284" s="1">
        <f>(Table2[[#This Row],[Close Price]]/Table2[[#This Row],[Current Month Low]])-1</f>
        <v>2.6100151745068301E-2</v>
      </c>
      <c r="AH284" s="1">
        <f>(Table2[[#This Row],[Current Month High]]/Table2[[#This Row],[Close Price]])-1</f>
        <v>0.10751257024548933</v>
      </c>
      <c r="AI284">
        <v>30.139012126589702</v>
      </c>
      <c r="AJ284">
        <v>105.656934306569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0.04</v>
      </c>
      <c r="AM284" t="s">
        <v>3108</v>
      </c>
      <c r="AN284">
        <v>-6.59</v>
      </c>
      <c r="AO284" t="s">
        <v>3107</v>
      </c>
      <c r="AP284">
        <v>6.1725187810542002E-2</v>
      </c>
      <c r="AQ284">
        <f>(Table2[[#This Row],[Sharpe Ratio]]-AVERAGE(Table2[Sharpe Ratio]))/_xlfn.STDEV.P(Table2[Sharpe Ratio])</f>
        <v>-2.1572420573857082E-2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143</v>
      </c>
      <c r="AT284">
        <f>_xlfn.RANK.AVG(Table2[[#This Row],[6M Return vs Nifty Z-Score]],Table2[6M Return vs Nifty Z-Score])</f>
        <v>416</v>
      </c>
      <c r="AU284">
        <f>_xlfn.RANK.AVG(Table2[[#This Row],[Sharpe Ratio Z-Score]],Table2[Sharpe Ratio Z-Score])</f>
        <v>352</v>
      </c>
      <c r="AV284">
        <f>(Table2[[#This Row],[Rank 1Y]]+Table2[[#This Row],[Rank 6M]]+Table2[[#This Row],[Rank Sharpe]])/3</f>
        <v>303.66666666666669</v>
      </c>
    </row>
    <row r="285" spans="1:48" x14ac:dyDescent="0.3">
      <c r="A285" t="s">
        <v>560</v>
      </c>
      <c r="B285" t="s">
        <v>561</v>
      </c>
      <c r="C285" t="s">
        <v>3068</v>
      </c>
      <c r="D285" t="s">
        <v>203</v>
      </c>
      <c r="E285">
        <v>34919.552016000001</v>
      </c>
      <c r="F285">
        <v>2482.5</v>
      </c>
      <c r="G285">
        <v>26.232591452788999</v>
      </c>
      <c r="H285">
        <f>(Table2[[#This Row],[1Y Return vs Nifty]]-AVERAGE(Table2[1Y Return vs Nifty]))/_xlfn.STDEV.P(Table2[1Y Return vs Nifty])</f>
        <v>-9.3681239008070613E-2</v>
      </c>
      <c r="I285">
        <v>-1.66078958655803</v>
      </c>
      <c r="J285">
        <f>(Table2[[#This Row],[1M Return vs Nifty]]-AVERAGE(Table2[1M Return vs Nifty]))/_xlfn.STDEV.P(Table2[1M Return vs Nifty])</f>
        <v>-0.10559445609867819</v>
      </c>
      <c r="K285">
        <v>26.070735404362001</v>
      </c>
      <c r="L285">
        <f>(Table2[[#This Row],[6M Return vs Nifty]]-AVERAGE(Table2[6M Return vs Nifty]))/_xlfn.STDEV.P(Table2[6M Return vs Nifty])</f>
        <v>0.65501482516780984</v>
      </c>
      <c r="M285">
        <v>2.4851130148187401</v>
      </c>
      <c r="N285">
        <f>(Table2[[#This Row],[1W Return vs Nifty]]-AVERAGE(Table2[1W Return vs Nifty]))/_xlfn.STDEV.P(Table2[1W Return vs Nifty])</f>
        <v>0.35831107106251925</v>
      </c>
      <c r="O285">
        <v>2553.62</v>
      </c>
      <c r="P285">
        <v>2502.3719951953099</v>
      </c>
      <c r="Q285">
        <v>2125.54194670898</v>
      </c>
      <c r="R285">
        <v>36.974935533267498</v>
      </c>
      <c r="S285" s="1">
        <f>(Table2[[#This Row],[Close Price]]-Table2[[#This Row],[20D EMA]])/Table2[[#This Row],[20D EMA]]</f>
        <v>-2.7850659064386985E-2</v>
      </c>
      <c r="T285" s="1">
        <f>(Table2[[#This Row],[Close Price]]-Table2[[#This Row],[50D EMA]])/Table2[[#This Row],[50D EMA]]</f>
        <v>-7.941263422650658E-3</v>
      </c>
      <c r="U285" s="1">
        <f>(Table2[[#This Row],[Close Price]]-Table2[[#This Row],[200D EMA]])/Table2[[#This Row],[200D EMA]]</f>
        <v>0.16793743066031014</v>
      </c>
      <c r="V285">
        <v>0.58311344868691595</v>
      </c>
      <c r="W285">
        <v>2472.5</v>
      </c>
      <c r="X285">
        <v>2582.9499999999998</v>
      </c>
      <c r="Y285">
        <v>2472.5</v>
      </c>
      <c r="Z285">
        <v>2592</v>
      </c>
      <c r="AA285">
        <v>2416.5500000000002</v>
      </c>
      <c r="AB285">
        <v>2628.1</v>
      </c>
      <c r="AC285" s="1">
        <f>(Table2[[#This Row],[Close Price]]/Table2[[#This Row],[Day Low]])-1</f>
        <v>4.0444893832154438E-3</v>
      </c>
      <c r="AD285" s="1">
        <f>(Table2[[#This Row],[Day High]]/Table2[[#This Row],[Close Price]])-1</f>
        <v>4.0463242698892232E-2</v>
      </c>
      <c r="AE285" s="1">
        <f>(Table2[[#This Row],[Close Price]]/Table2[[#This Row],[Current Week Low]])-1</f>
        <v>4.0444893832154438E-3</v>
      </c>
      <c r="AF285" s="1">
        <f>(Table2[[#This Row],[Current Week High]]/Table2[[#This Row],[Close Price]])-1</f>
        <v>4.4108761329305191E-2</v>
      </c>
      <c r="AG285" s="1">
        <f>(Table2[[#This Row],[Close Price]]/Table2[[#This Row],[Current Month Low]])-1</f>
        <v>2.7290972667646018E-2</v>
      </c>
      <c r="AH285" s="1">
        <f>(Table2[[#This Row],[Current Month High]]/Table2[[#This Row],[Close Price]])-1</f>
        <v>5.8650553877140021E-2</v>
      </c>
      <c r="AI285">
        <v>23.315206445115798</v>
      </c>
      <c r="AJ285">
        <v>61.196065062822598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0.08</v>
      </c>
      <c r="AM285" t="s">
        <v>3108</v>
      </c>
      <c r="AN285">
        <v>-3.14</v>
      </c>
      <c r="AO285" t="s">
        <v>3107</v>
      </c>
      <c r="AP285">
        <v>3.2179719779155999E-2</v>
      </c>
      <c r="AQ285">
        <f>(Table2[[#This Row],[Sharpe Ratio]]-AVERAGE(Table2[Sharpe Ratio]))/_xlfn.STDEV.P(Table2[Sharpe Ratio])</f>
        <v>-0.35809363135662353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0.45595656976695675</v>
      </c>
      <c r="AS285">
        <f>_xlfn.RANK.AVG(Table2[[#This Row],[1Y Return vs Nifty Z-Score]],Table2[1Y Return vs Nifty Z-Score])</f>
        <v>316</v>
      </c>
      <c r="AT285">
        <f>_xlfn.RANK.AVG(Table2[[#This Row],[6M Return vs Nifty Z-Score]],Table2[6M Return vs Nifty Z-Score])</f>
        <v>153</v>
      </c>
      <c r="AU285">
        <f>_xlfn.RANK.AVG(Table2[[#This Row],[Sharpe Ratio Z-Score]],Table2[Sharpe Ratio Z-Score])</f>
        <v>442</v>
      </c>
      <c r="AV285">
        <f>(Table2[[#This Row],[Rank 1Y]]+Table2[[#This Row],[Rank 6M]]+Table2[[#This Row],[Rank Sharpe]])/3</f>
        <v>303.66666666666669</v>
      </c>
    </row>
    <row r="286" spans="1:48" x14ac:dyDescent="0.3">
      <c r="A286" t="s">
        <v>1804</v>
      </c>
      <c r="B286" t="s">
        <v>1805</v>
      </c>
      <c r="C286" t="s">
        <v>3067</v>
      </c>
      <c r="D286" t="s">
        <v>51</v>
      </c>
      <c r="E286">
        <v>4035.407592</v>
      </c>
      <c r="F286">
        <v>501.4</v>
      </c>
      <c r="G286">
        <v>60.141054217546099</v>
      </c>
      <c r="H286">
        <f>(Table2[[#This Row],[1Y Return vs Nifty]]-AVERAGE(Table2[1Y Return vs Nifty]))/_xlfn.STDEV.P(Table2[1Y Return vs Nifty])</f>
        <v>0.4282534394412878</v>
      </c>
      <c r="I286">
        <v>33.666550436994598</v>
      </c>
      <c r="J286">
        <f>(Table2[[#This Row],[1M Return vs Nifty]]-AVERAGE(Table2[1M Return vs Nifty]))/_xlfn.STDEV.P(Table2[1M Return vs Nifty])</f>
        <v>3.2626697321445732</v>
      </c>
      <c r="K286">
        <v>28.8846502287325</v>
      </c>
      <c r="L286">
        <f>(Table2[[#This Row],[6M Return vs Nifty]]-AVERAGE(Table2[6M Return vs Nifty]))/_xlfn.STDEV.P(Table2[6M Return vs Nifty])</f>
        <v>0.750583460345977</v>
      </c>
      <c r="M286">
        <v>33.005230129915901</v>
      </c>
      <c r="N286">
        <f>(Table2[[#This Row],[1W Return vs Nifty]]-AVERAGE(Table2[1W Return vs Nifty]))/_xlfn.STDEV.P(Table2[1W Return vs Nifty])</f>
        <v>5.9364253014128572</v>
      </c>
      <c r="O286">
        <v>433.52</v>
      </c>
      <c r="P286">
        <v>408.385754888436</v>
      </c>
      <c r="Q286">
        <v>356.26618788045897</v>
      </c>
      <c r="R286">
        <v>73.385198967897395</v>
      </c>
      <c r="S286" s="1">
        <f>(Table2[[#This Row],[Close Price]]-Table2[[#This Row],[20D EMA]])/Table2[[#This Row],[20D EMA]]</f>
        <v>0.15657870455803655</v>
      </c>
      <c r="T286" s="1">
        <f>(Table2[[#This Row],[Close Price]]-Table2[[#This Row],[50D EMA]])/Table2[[#This Row],[50D EMA]]</f>
        <v>0.22776074825865039</v>
      </c>
      <c r="U286" s="1">
        <f>(Table2[[#This Row],[Close Price]]-Table2[[#This Row],[200D EMA]])/Table2[[#This Row],[200D EMA]]</f>
        <v>0.40737464585957001</v>
      </c>
      <c r="V286">
        <v>3.22837236912717</v>
      </c>
      <c r="W286">
        <v>495.65</v>
      </c>
      <c r="X286">
        <v>524.1</v>
      </c>
      <c r="Y286">
        <v>460</v>
      </c>
      <c r="Z286">
        <v>539.85</v>
      </c>
      <c r="AA286">
        <v>384.1</v>
      </c>
      <c r="AB286">
        <v>539.85</v>
      </c>
      <c r="AC286" s="1">
        <f>(Table2[[#This Row],[Close Price]]/Table2[[#This Row],[Day Low]])-1</f>
        <v>1.1600928074245953E-2</v>
      </c>
      <c r="AD286" s="1">
        <f>(Table2[[#This Row],[Day High]]/Table2[[#This Row],[Close Price]])-1</f>
        <v>4.5273234942162066E-2</v>
      </c>
      <c r="AE286" s="1">
        <f>(Table2[[#This Row],[Close Price]]/Table2[[#This Row],[Current Week Low]])-1</f>
        <v>8.9999999999999858E-2</v>
      </c>
      <c r="AF286" s="1">
        <f>(Table2[[#This Row],[Current Week High]]/Table2[[#This Row],[Close Price]])-1</f>
        <v>7.6685281212604872E-2</v>
      </c>
      <c r="AG286" s="1">
        <f>(Table2[[#This Row],[Close Price]]/Table2[[#This Row],[Current Month Low]])-1</f>
        <v>0.30538922155688608</v>
      </c>
      <c r="AH286" s="1">
        <f>(Table2[[#This Row],[Current Month High]]/Table2[[#This Row],[Close Price]])-1</f>
        <v>7.6685281212604872E-2</v>
      </c>
      <c r="AI286">
        <v>7.6685281212604801</v>
      </c>
      <c r="AJ286">
        <v>113.452532992762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0.21</v>
      </c>
      <c r="AM286" t="s">
        <v>3108</v>
      </c>
      <c r="AN286">
        <v>22.94</v>
      </c>
      <c r="AO286" t="s">
        <v>3108</v>
      </c>
      <c r="AP286">
        <v>-9.7632196173980008E-3</v>
      </c>
      <c r="AQ286">
        <f>(Table2[[#This Row],[Sharpe Ratio]]-AVERAGE(Table2[Sharpe Ratio]))/_xlfn.STDEV.P(Table2[Sharpe Ratio])</f>
        <v>-0.83582134020600052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9.5421105931386947</v>
      </c>
      <c r="AS286">
        <f>_xlfn.RANK.AVG(Table2[[#This Row],[1Y Return vs Nifty Z-Score]],Table2[1Y Return vs Nifty Z-Score])</f>
        <v>181</v>
      </c>
      <c r="AT286">
        <f>_xlfn.RANK.AVG(Table2[[#This Row],[6M Return vs Nifty Z-Score]],Table2[6M Return vs Nifty Z-Score])</f>
        <v>140</v>
      </c>
      <c r="AU286">
        <f>_xlfn.RANK.AVG(Table2[[#This Row],[Sharpe Ratio Z-Score]],Table2[Sharpe Ratio Z-Score])</f>
        <v>591</v>
      </c>
      <c r="AV286">
        <f>(Table2[[#This Row],[Rank 1Y]]+Table2[[#This Row],[Rank 6M]]+Table2[[#This Row],[Rank Sharpe]])/3</f>
        <v>304</v>
      </c>
    </row>
    <row r="287" spans="1:48" x14ac:dyDescent="0.3">
      <c r="A287" t="s">
        <v>1148</v>
      </c>
      <c r="B287" t="s">
        <v>1149</v>
      </c>
      <c r="C287" t="s">
        <v>3071</v>
      </c>
      <c r="D287" t="s">
        <v>130</v>
      </c>
      <c r="E287">
        <v>10307.73258122</v>
      </c>
      <c r="F287">
        <v>1212.0999999999999</v>
      </c>
      <c r="G287">
        <v>31.957316911605702</v>
      </c>
      <c r="H287">
        <f>(Table2[[#This Row],[1Y Return vs Nifty]]-AVERAGE(Table2[1Y Return vs Nifty]))/_xlfn.STDEV.P(Table2[1Y Return vs Nifty])</f>
        <v>-5.5636277118171059E-3</v>
      </c>
      <c r="I287">
        <v>25.113914551694702</v>
      </c>
      <c r="J287">
        <f>(Table2[[#This Row],[1M Return vs Nifty]]-AVERAGE(Table2[1M Return vs Nifty]))/_xlfn.STDEV.P(Table2[1M Return vs Nifty])</f>
        <v>2.4472237589030597</v>
      </c>
      <c r="K287">
        <v>33.990463800639901</v>
      </c>
      <c r="L287">
        <f>(Table2[[#This Row],[6M Return vs Nifty]]-AVERAGE(Table2[6M Return vs Nifty]))/_xlfn.STDEV.P(Table2[6M Return vs Nifty])</f>
        <v>0.92399156435655727</v>
      </c>
      <c r="M287">
        <v>5.8014998963845299</v>
      </c>
      <c r="N287">
        <f>(Table2[[#This Row],[1W Return vs Nifty]]-AVERAGE(Table2[1W Return vs Nifty]))/_xlfn.STDEV.P(Table2[1W Return vs Nifty])</f>
        <v>0.96444193182053572</v>
      </c>
      <c r="O287">
        <v>1208.98</v>
      </c>
      <c r="P287">
        <v>1131.41437586812</v>
      </c>
      <c r="Q287">
        <v>956.89367545007997</v>
      </c>
      <c r="R287">
        <v>46.6215704620191</v>
      </c>
      <c r="S287" s="1">
        <f>(Table2[[#This Row],[Close Price]]-Table2[[#This Row],[20D EMA]])/Table2[[#This Row],[20D EMA]]</f>
        <v>2.5806878525698445E-3</v>
      </c>
      <c r="T287" s="1">
        <f>(Table2[[#This Row],[Close Price]]-Table2[[#This Row],[50D EMA]])/Table2[[#This Row],[50D EMA]]</f>
        <v>7.1313946377931439E-2</v>
      </c>
      <c r="U287" s="1">
        <f>(Table2[[#This Row],[Close Price]]-Table2[[#This Row],[200D EMA]])/Table2[[#This Row],[200D EMA]]</f>
        <v>0.26670290660023677</v>
      </c>
      <c r="V287">
        <v>0.83217581504818405</v>
      </c>
      <c r="W287">
        <v>1205</v>
      </c>
      <c r="X287">
        <v>1257</v>
      </c>
      <c r="Y287">
        <v>1205</v>
      </c>
      <c r="Z287">
        <v>1366.95</v>
      </c>
      <c r="AA287">
        <v>1138</v>
      </c>
      <c r="AB287">
        <v>1366.95</v>
      </c>
      <c r="AC287" s="1">
        <f>(Table2[[#This Row],[Close Price]]/Table2[[#This Row],[Day Low]])-1</f>
        <v>5.8921161825724599E-3</v>
      </c>
      <c r="AD287" s="1">
        <f>(Table2[[#This Row],[Day High]]/Table2[[#This Row],[Close Price]])-1</f>
        <v>3.7043148255094582E-2</v>
      </c>
      <c r="AE287" s="1">
        <f>(Table2[[#This Row],[Close Price]]/Table2[[#This Row],[Current Week Low]])-1</f>
        <v>5.8921161825724599E-3</v>
      </c>
      <c r="AF287" s="1">
        <f>(Table2[[#This Row],[Current Week High]]/Table2[[#This Row],[Close Price]])-1</f>
        <v>0.12775348568599965</v>
      </c>
      <c r="AG287" s="1">
        <f>(Table2[[#This Row],[Close Price]]/Table2[[#This Row],[Current Month Low]])-1</f>
        <v>6.5114235500878692E-2</v>
      </c>
      <c r="AH287" s="1">
        <f>(Table2[[#This Row],[Current Month High]]/Table2[[#This Row],[Close Price]])-1</f>
        <v>0.12775348568599965</v>
      </c>
      <c r="AI287">
        <v>12.775348568599901</v>
      </c>
      <c r="AJ287">
        <v>74.893586321333203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0.09</v>
      </c>
      <c r="AM287" t="s">
        <v>3108</v>
      </c>
      <c r="AN287">
        <v>-4.79</v>
      </c>
      <c r="AO287" t="s">
        <v>3107</v>
      </c>
      <c r="AP287">
        <v>7.7455408528770003E-3</v>
      </c>
      <c r="AQ287">
        <f>(Table2[[#This Row],[Sharpe Ratio]]-AVERAGE(Table2[Sharpe Ratio]))/_xlfn.STDEV.P(Table2[Sharpe Ratio])</f>
        <v>-0.63639754815426297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3.6936960792140723</v>
      </c>
      <c r="AS287">
        <f>_xlfn.RANK.AVG(Table2[[#This Row],[1Y Return vs Nifty Z-Score]],Table2[1Y Return vs Nifty Z-Score])</f>
        <v>296</v>
      </c>
      <c r="AT287">
        <f>_xlfn.RANK.AVG(Table2[[#This Row],[6M Return vs Nifty Z-Score]],Table2[6M Return vs Nifty Z-Score])</f>
        <v>117</v>
      </c>
      <c r="AU287">
        <f>_xlfn.RANK.AVG(Table2[[#This Row],[Sharpe Ratio Z-Score]],Table2[Sharpe Ratio Z-Score])</f>
        <v>504</v>
      </c>
      <c r="AV287">
        <f>(Table2[[#This Row],[Rank 1Y]]+Table2[[#This Row],[Rank 6M]]+Table2[[#This Row],[Rank Sharpe]])/3</f>
        <v>305.66666666666669</v>
      </c>
    </row>
    <row r="288" spans="1:48" x14ac:dyDescent="0.3">
      <c r="A288" t="s">
        <v>1918</v>
      </c>
      <c r="B288" t="s">
        <v>1919</v>
      </c>
      <c r="C288" t="s">
        <v>3077</v>
      </c>
      <c r="D288" t="s">
        <v>300</v>
      </c>
      <c r="E288">
        <v>3449.67597251999</v>
      </c>
      <c r="F288">
        <v>138.62</v>
      </c>
      <c r="G288">
        <v>31.0854535989202</v>
      </c>
      <c r="H288">
        <f>(Table2[[#This Row],[1Y Return vs Nifty]]-AVERAGE(Table2[1Y Return vs Nifty]))/_xlfn.STDEV.P(Table2[1Y Return vs Nifty])</f>
        <v>-1.8983749435272639E-2</v>
      </c>
      <c r="I288">
        <v>-4.3230678683135499</v>
      </c>
      <c r="J288">
        <f>(Table2[[#This Row],[1M Return vs Nifty]]-AVERAGE(Table2[1M Return vs Nifty]))/_xlfn.STDEV.P(Table2[1M Return vs Nifty])</f>
        <v>-0.35942779281739107</v>
      </c>
      <c r="K288">
        <v>26.631561277844799</v>
      </c>
      <c r="L288">
        <f>(Table2[[#This Row],[6M Return vs Nifty]]-AVERAGE(Table2[6M Return vs Nifty]))/_xlfn.STDEV.P(Table2[6M Return vs Nifty])</f>
        <v>0.67406208375473053</v>
      </c>
      <c r="M288">
        <v>0.61838437520174705</v>
      </c>
      <c r="N288">
        <f>(Table2[[#This Row],[1W Return vs Nifty]]-AVERAGE(Table2[1W Return vs Nifty]))/_xlfn.STDEV.P(Table2[1W Return vs Nifty])</f>
        <v>1.7131987457389756E-2</v>
      </c>
      <c r="O288">
        <v>142.07</v>
      </c>
      <c r="P288">
        <v>133.53953338372199</v>
      </c>
      <c r="Q288">
        <v>110.87625334987401</v>
      </c>
      <c r="R288">
        <v>41.568689753420799</v>
      </c>
      <c r="S288" s="1">
        <f>(Table2[[#This Row],[Close Price]]-Table2[[#This Row],[20D EMA]])/Table2[[#This Row],[20D EMA]]</f>
        <v>-2.4283803758710417E-2</v>
      </c>
      <c r="T288" s="1">
        <f>(Table2[[#This Row],[Close Price]]-Table2[[#This Row],[50D EMA]])/Table2[[#This Row],[50D EMA]]</f>
        <v>3.804466353554975E-2</v>
      </c>
      <c r="U288" s="1">
        <f>(Table2[[#This Row],[Close Price]]-Table2[[#This Row],[200D EMA]])/Table2[[#This Row],[200D EMA]]</f>
        <v>0.25022262037101495</v>
      </c>
      <c r="V288">
        <v>0.65254180381285598</v>
      </c>
      <c r="W288">
        <v>136.26</v>
      </c>
      <c r="X288">
        <v>140.80000000000001</v>
      </c>
      <c r="Y288">
        <v>136.26</v>
      </c>
      <c r="Z288">
        <v>146.16999999999999</v>
      </c>
      <c r="AA288">
        <v>135.1</v>
      </c>
      <c r="AB288">
        <v>152.13</v>
      </c>
      <c r="AC288" s="1">
        <f>(Table2[[#This Row],[Close Price]]/Table2[[#This Row],[Day Low]])-1</f>
        <v>1.7319829737267201E-2</v>
      </c>
      <c r="AD288" s="1">
        <f>(Table2[[#This Row],[Day High]]/Table2[[#This Row],[Close Price]])-1</f>
        <v>1.5726446400230909E-2</v>
      </c>
      <c r="AE288" s="1">
        <f>(Table2[[#This Row],[Close Price]]/Table2[[#This Row],[Current Week Low]])-1</f>
        <v>1.7319829737267201E-2</v>
      </c>
      <c r="AF288" s="1">
        <f>(Table2[[#This Row],[Current Week High]]/Table2[[#This Row],[Close Price]])-1</f>
        <v>5.4465445101716803E-2</v>
      </c>
      <c r="AG288" s="1">
        <f>(Table2[[#This Row],[Close Price]]/Table2[[#This Row],[Current Month Low]])-1</f>
        <v>2.6054774241302869E-2</v>
      </c>
      <c r="AH288" s="1">
        <f>(Table2[[#This Row],[Current Month High]]/Table2[[#This Row],[Close Price]])-1</f>
        <v>9.7460683883999311E-2</v>
      </c>
      <c r="AI288">
        <v>18.669744625595101</v>
      </c>
      <c r="AJ288">
        <v>69.877450980392098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0.47</v>
      </c>
      <c r="AM288" t="s">
        <v>3108</v>
      </c>
      <c r="AN288">
        <v>-9.59</v>
      </c>
      <c r="AO288" t="s">
        <v>3107</v>
      </c>
      <c r="AP288">
        <v>1.8595930908857E-2</v>
      </c>
      <c r="AQ288">
        <f>(Table2[[#This Row],[Sharpe Ratio]]-AVERAGE(Table2[Sharpe Ratio]))/_xlfn.STDEV.P(Table2[Sharpe Ratio])</f>
        <v>-0.51281221874858796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-0.20002968978913138</v>
      </c>
      <c r="AS288">
        <f>_xlfn.RANK.AVG(Table2[[#This Row],[1Y Return vs Nifty Z-Score]],Table2[1Y Return vs Nifty Z-Score])</f>
        <v>301</v>
      </c>
      <c r="AT288">
        <f>_xlfn.RANK.AVG(Table2[[#This Row],[6M Return vs Nifty Z-Score]],Table2[6M Return vs Nifty Z-Score])</f>
        <v>145</v>
      </c>
      <c r="AU288">
        <f>_xlfn.RANK.AVG(Table2[[#This Row],[Sharpe Ratio Z-Score]],Table2[Sharpe Ratio Z-Score])</f>
        <v>474</v>
      </c>
      <c r="AV288">
        <f>(Table2[[#This Row],[Rank 1Y]]+Table2[[#This Row],[Rank 6M]]+Table2[[#This Row],[Rank Sharpe]])/3</f>
        <v>306.66666666666669</v>
      </c>
    </row>
    <row r="289" spans="1:48" x14ac:dyDescent="0.3">
      <c r="A289" t="s">
        <v>1573</v>
      </c>
      <c r="B289" t="s">
        <v>1574</v>
      </c>
      <c r="C289" t="s">
        <v>3073</v>
      </c>
      <c r="D289" t="s">
        <v>72</v>
      </c>
      <c r="E289">
        <v>5913.9520000000002</v>
      </c>
      <c r="F289">
        <v>840.05</v>
      </c>
      <c r="G289">
        <v>93.2576001274345</v>
      </c>
      <c r="H289">
        <f>(Table2[[#This Row],[1Y Return vs Nifty]]-AVERAGE(Table2[1Y Return vs Nifty]))/_xlfn.STDEV.P(Table2[1Y Return vs Nifty])</f>
        <v>0.93799856887239597</v>
      </c>
      <c r="I289">
        <v>-7.0265185308842399</v>
      </c>
      <c r="J289">
        <f>(Table2[[#This Row],[1M Return vs Nifty]]-AVERAGE(Table2[1M Return vs Nifty]))/_xlfn.STDEV.P(Table2[1M Return vs Nifty])</f>
        <v>-0.61718668565643431</v>
      </c>
      <c r="K289">
        <v>-19.059270374255899</v>
      </c>
      <c r="L289">
        <f>(Table2[[#This Row],[6M Return vs Nifty]]-AVERAGE(Table2[6M Return vs Nifty]))/_xlfn.STDEV.P(Table2[6M Return vs Nifty])</f>
        <v>-0.87772988355313619</v>
      </c>
      <c r="M289">
        <v>-0.62606558363575104</v>
      </c>
      <c r="N289">
        <f>(Table2[[#This Row],[1W Return vs Nifty]]-AVERAGE(Table2[1W Return vs Nifty]))/_xlfn.STDEV.P(Table2[1W Return vs Nifty])</f>
        <v>-0.21031419167003398</v>
      </c>
      <c r="O289">
        <v>879.59</v>
      </c>
      <c r="P289">
        <v>883.52643125383497</v>
      </c>
      <c r="Q289">
        <v>785.59157632068298</v>
      </c>
      <c r="R289">
        <v>36.293316981268902</v>
      </c>
      <c r="S289" s="1">
        <f>(Table2[[#This Row],[Close Price]]-Table2[[#This Row],[20D EMA]])/Table2[[#This Row],[20D EMA]]</f>
        <v>-4.4952762082333904E-2</v>
      </c>
      <c r="T289" s="1">
        <f>(Table2[[#This Row],[Close Price]]-Table2[[#This Row],[50D EMA]])/Table2[[#This Row],[50D EMA]]</f>
        <v>-4.9207844514777561E-2</v>
      </c>
      <c r="U289" s="1">
        <f>(Table2[[#This Row],[Close Price]]-Table2[[#This Row],[200D EMA]])/Table2[[#This Row],[200D EMA]]</f>
        <v>6.9321547380094023E-2</v>
      </c>
      <c r="V289">
        <v>0.66130366112413097</v>
      </c>
      <c r="W289">
        <v>832</v>
      </c>
      <c r="X289">
        <v>869</v>
      </c>
      <c r="Y289">
        <v>832</v>
      </c>
      <c r="Z289">
        <v>874.55</v>
      </c>
      <c r="AA289">
        <v>832</v>
      </c>
      <c r="AB289">
        <v>944.85</v>
      </c>
      <c r="AC289" s="1">
        <f>(Table2[[#This Row],[Close Price]]/Table2[[#This Row],[Day Low]])-1</f>
        <v>9.6754807692307487E-3</v>
      </c>
      <c r="AD289" s="1">
        <f>(Table2[[#This Row],[Day High]]/Table2[[#This Row],[Close Price]])-1</f>
        <v>3.4462234390810087E-2</v>
      </c>
      <c r="AE289" s="1">
        <f>(Table2[[#This Row],[Close Price]]/Table2[[#This Row],[Current Week Low]])-1</f>
        <v>9.6754807692307487E-3</v>
      </c>
      <c r="AF289" s="1">
        <f>(Table2[[#This Row],[Current Week High]]/Table2[[#This Row],[Close Price]])-1</f>
        <v>4.1068983989048347E-2</v>
      </c>
      <c r="AG289" s="1">
        <f>(Table2[[#This Row],[Close Price]]/Table2[[#This Row],[Current Month Low]])-1</f>
        <v>9.6754807692307487E-3</v>
      </c>
      <c r="AH289" s="1">
        <f>(Table2[[#This Row],[Current Month High]]/Table2[[#This Row],[Close Price]])-1</f>
        <v>0.12475447890006564</v>
      </c>
      <c r="AI289">
        <v>38.6822212963514</v>
      </c>
      <c r="AJ289">
        <v>123.41755319148901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-0.26</v>
      </c>
      <c r="AM289" t="s">
        <v>3107</v>
      </c>
      <c r="AN289">
        <v>-10.15</v>
      </c>
      <c r="AO289" t="s">
        <v>3107</v>
      </c>
      <c r="AP289">
        <v>0.11053901152147599</v>
      </c>
      <c r="AQ289">
        <f>(Table2[[#This Row],[Sharpe Ratio]]-AVERAGE(Table2[Sharpe Ratio]))/_xlfn.STDEV.P(Table2[Sharpe Ratio])</f>
        <v>0.53441427223093518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101</v>
      </c>
      <c r="AT289">
        <f>_xlfn.RANK.AVG(Table2[[#This Row],[6M Return vs Nifty Z-Score]],Table2[6M Return vs Nifty Z-Score])</f>
        <v>614</v>
      </c>
      <c r="AU289">
        <f>_xlfn.RANK.AVG(Table2[[#This Row],[Sharpe Ratio Z-Score]],Table2[Sharpe Ratio Z-Score])</f>
        <v>208</v>
      </c>
      <c r="AV289">
        <f>(Table2[[#This Row],[Rank 1Y]]+Table2[[#This Row],[Rank 6M]]+Table2[[#This Row],[Rank Sharpe]])/3</f>
        <v>307.66666666666669</v>
      </c>
    </row>
    <row r="290" spans="1:48" x14ac:dyDescent="0.3">
      <c r="A290" t="s">
        <v>326</v>
      </c>
      <c r="B290" t="s">
        <v>327</v>
      </c>
      <c r="C290" t="s">
        <v>3068</v>
      </c>
      <c r="D290" t="s">
        <v>328</v>
      </c>
      <c r="E290">
        <v>75889.02003498</v>
      </c>
      <c r="F290">
        <v>3923.55</v>
      </c>
      <c r="G290">
        <v>12.5494743126616</v>
      </c>
      <c r="H290">
        <f>(Table2[[#This Row],[1Y Return vs Nifty]]-AVERAGE(Table2[1Y Return vs Nifty]))/_xlfn.STDEV.P(Table2[1Y Return vs Nifty])</f>
        <v>-0.30429808101189176</v>
      </c>
      <c r="I290">
        <v>-2.6164901331151</v>
      </c>
      <c r="J290">
        <f>(Table2[[#This Row],[1M Return vs Nifty]]-AVERAGE(Table2[1M Return vs Nifty]))/_xlfn.STDEV.P(Table2[1M Return vs Nifty])</f>
        <v>-0.19671515535049139</v>
      </c>
      <c r="K290">
        <v>1.64633686252345</v>
      </c>
      <c r="L290">
        <f>(Table2[[#This Row],[6M Return vs Nifty]]-AVERAGE(Table2[6M Return vs Nifty]))/_xlfn.STDEV.P(Table2[6M Return vs Nifty])</f>
        <v>-0.17450794981999154</v>
      </c>
      <c r="M290">
        <v>-1.12249394578338</v>
      </c>
      <c r="N290">
        <f>(Table2[[#This Row],[1W Return vs Nifty]]-AVERAGE(Table2[1W Return vs Nifty]))/_xlfn.STDEV.P(Table2[1W Return vs Nifty])</f>
        <v>-0.30104562958694203</v>
      </c>
      <c r="O290">
        <v>4047.78</v>
      </c>
      <c r="P290">
        <v>4046.7742566250699</v>
      </c>
      <c r="Q290">
        <v>3729.4333311679702</v>
      </c>
      <c r="R290">
        <v>36.350899293920598</v>
      </c>
      <c r="S290" s="1">
        <f>(Table2[[#This Row],[Close Price]]-Table2[[#This Row],[20D EMA]])/Table2[[#This Row],[20D EMA]]</f>
        <v>-3.0690897232557107E-2</v>
      </c>
      <c r="T290" s="1">
        <f>(Table2[[#This Row],[Close Price]]-Table2[[#This Row],[50D EMA]])/Table2[[#This Row],[50D EMA]]</f>
        <v>-3.0449995184025008E-2</v>
      </c>
      <c r="U290" s="1">
        <f>(Table2[[#This Row],[Close Price]]-Table2[[#This Row],[200D EMA]])/Table2[[#This Row],[200D EMA]]</f>
        <v>5.204990989106574E-2</v>
      </c>
      <c r="V290">
        <v>0.55098647780281496</v>
      </c>
      <c r="W290">
        <v>3900</v>
      </c>
      <c r="X290">
        <v>3994.75</v>
      </c>
      <c r="Y290">
        <v>3900</v>
      </c>
      <c r="Z290">
        <v>4045.5</v>
      </c>
      <c r="AA290">
        <v>3859.5</v>
      </c>
      <c r="AB290">
        <v>4171.1499999999996</v>
      </c>
      <c r="AC290" s="1">
        <f>(Table2[[#This Row],[Close Price]]/Table2[[#This Row],[Day Low]])-1</f>
        <v>6.0384615384616591E-3</v>
      </c>
      <c r="AD290" s="1">
        <f>(Table2[[#This Row],[Day High]]/Table2[[#This Row],[Close Price]])-1</f>
        <v>1.8146831313478717E-2</v>
      </c>
      <c r="AE290" s="1">
        <f>(Table2[[#This Row],[Close Price]]/Table2[[#This Row],[Current Week Low]])-1</f>
        <v>6.0384615384616591E-3</v>
      </c>
      <c r="AF290" s="1">
        <f>(Table2[[#This Row],[Current Week High]]/Table2[[#This Row],[Close Price]])-1</f>
        <v>3.108154604885871E-2</v>
      </c>
      <c r="AG290" s="1">
        <f>(Table2[[#This Row],[Close Price]]/Table2[[#This Row],[Current Month Low]])-1</f>
        <v>1.6595413913719437E-2</v>
      </c>
      <c r="AH290" s="1">
        <f>(Table2[[#This Row],[Current Month High]]/Table2[[#This Row],[Close Price]])-1</f>
        <v>6.3106115635075177E-2</v>
      </c>
      <c r="AI290">
        <v>19.3230620229129</v>
      </c>
      <c r="AJ290">
        <v>42.260696156635198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-0.02</v>
      </c>
      <c r="AM290" t="s">
        <v>3107</v>
      </c>
      <c r="AN290">
        <v>-5.65</v>
      </c>
      <c r="AO290" t="s">
        <v>3107</v>
      </c>
      <c r="AP290">
        <v>0.125711800847565</v>
      </c>
      <c r="AQ290">
        <f>(Table2[[#This Row],[Sharpe Ratio]]-AVERAGE(Table2[Sharpe Ratio]))/_xlfn.STDEV.P(Table2[Sharpe Ratio])</f>
        <v>0.70723148499409971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-0.26933533077521699</v>
      </c>
      <c r="AS290">
        <f>_xlfn.RANK.AVG(Table2[[#This Row],[1Y Return vs Nifty Z-Score]],Table2[1Y Return vs Nifty Z-Score])</f>
        <v>385</v>
      </c>
      <c r="AT290">
        <f>_xlfn.RANK.AVG(Table2[[#This Row],[6M Return vs Nifty Z-Score]],Table2[6M Return vs Nifty Z-Score])</f>
        <v>366</v>
      </c>
      <c r="AU290">
        <f>_xlfn.RANK.AVG(Table2[[#This Row],[Sharpe Ratio Z-Score]],Table2[Sharpe Ratio Z-Score])</f>
        <v>174</v>
      </c>
      <c r="AV290">
        <f>(Table2[[#This Row],[Rank 1Y]]+Table2[[#This Row],[Rank 6M]]+Table2[[#This Row],[Rank Sharpe]])/3</f>
        <v>308.33333333333331</v>
      </c>
    </row>
    <row r="291" spans="1:48" x14ac:dyDescent="0.3">
      <c r="A291" t="s">
        <v>139</v>
      </c>
      <c r="B291" t="s">
        <v>140</v>
      </c>
      <c r="C291" t="s">
        <v>3076</v>
      </c>
      <c r="D291" t="s">
        <v>141</v>
      </c>
      <c r="E291">
        <v>203383.98632348899</v>
      </c>
      <c r="F291">
        <v>821.65</v>
      </c>
      <c r="G291">
        <v>50.235430863422003</v>
      </c>
      <c r="H291">
        <f>(Table2[[#This Row],[1Y Return vs Nifty]]-AVERAGE(Table2[1Y Return vs Nifty]))/_xlfn.STDEV.P(Table2[1Y Return vs Nifty])</f>
        <v>0.27578152185413113</v>
      </c>
      <c r="I291">
        <v>0.27890168040947899</v>
      </c>
      <c r="J291">
        <f>(Table2[[#This Row],[1M Return vs Nifty]]-AVERAGE(Table2[1M Return vs Nifty]))/_xlfn.STDEV.P(Table2[1M Return vs Nifty])</f>
        <v>7.9344252177094871E-2</v>
      </c>
      <c r="K291">
        <v>-13.1730824024783</v>
      </c>
      <c r="L291">
        <f>(Table2[[#This Row],[6M Return vs Nifty]]-AVERAGE(Table2[6M Return vs Nifty]))/_xlfn.STDEV.P(Table2[6M Return vs Nifty])</f>
        <v>-0.67781802197403751</v>
      </c>
      <c r="M291">
        <v>-2.3706155483231601</v>
      </c>
      <c r="N291">
        <f>(Table2[[#This Row],[1W Return vs Nifty]]-AVERAGE(Table2[1W Return vs Nifty]))/_xlfn.STDEV.P(Table2[1W Return vs Nifty])</f>
        <v>-0.52916286931047163</v>
      </c>
      <c r="O291">
        <v>834.93</v>
      </c>
      <c r="P291">
        <v>838.91421012179603</v>
      </c>
      <c r="Q291">
        <v>778.87421218759903</v>
      </c>
      <c r="R291">
        <v>43.685048487673903</v>
      </c>
      <c r="S291" s="1">
        <f>(Table2[[#This Row],[Close Price]]-Table2[[#This Row],[20D EMA]])/Table2[[#This Row],[20D EMA]]</f>
        <v>-1.5905525014073003E-2</v>
      </c>
      <c r="T291" s="1">
        <f>(Table2[[#This Row],[Close Price]]-Table2[[#This Row],[50D EMA]])/Table2[[#This Row],[50D EMA]]</f>
        <v>-2.0579231956613996E-2</v>
      </c>
      <c r="U291" s="1">
        <f>(Table2[[#This Row],[Close Price]]-Table2[[#This Row],[200D EMA]])/Table2[[#This Row],[200D EMA]]</f>
        <v>5.492002064397275E-2</v>
      </c>
      <c r="V291">
        <v>0.77726007782862205</v>
      </c>
      <c r="W291">
        <v>809.2</v>
      </c>
      <c r="X291">
        <v>823.95</v>
      </c>
      <c r="Y291">
        <v>809.2</v>
      </c>
      <c r="Z291">
        <v>840.8</v>
      </c>
      <c r="AA291">
        <v>800.4</v>
      </c>
      <c r="AB291">
        <v>901</v>
      </c>
      <c r="AC291" s="1">
        <f>(Table2[[#This Row],[Close Price]]/Table2[[#This Row],[Day Low]])-1</f>
        <v>1.538556599110219E-2</v>
      </c>
      <c r="AD291" s="1">
        <f>(Table2[[#This Row],[Day High]]/Table2[[#This Row],[Close Price]])-1</f>
        <v>2.7992454207996786E-3</v>
      </c>
      <c r="AE291" s="1">
        <f>(Table2[[#This Row],[Close Price]]/Table2[[#This Row],[Current Week Low]])-1</f>
        <v>1.538556599110219E-2</v>
      </c>
      <c r="AF291" s="1">
        <f>(Table2[[#This Row],[Current Week High]]/Table2[[#This Row],[Close Price]])-1</f>
        <v>2.3306760786222736E-2</v>
      </c>
      <c r="AG291" s="1">
        <f>(Table2[[#This Row],[Close Price]]/Table2[[#This Row],[Current Month Low]])-1</f>
        <v>2.6549225387306308E-2</v>
      </c>
      <c r="AH291" s="1">
        <f>(Table2[[#This Row],[Current Month High]]/Table2[[#This Row],[Close Price]])-1</f>
        <v>9.6573967017586693E-2</v>
      </c>
      <c r="AI291">
        <v>17.763037789813101</v>
      </c>
      <c r="AJ291">
        <v>77.4430407083468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-0.02</v>
      </c>
      <c r="AM291" t="s">
        <v>3107</v>
      </c>
      <c r="AN291">
        <v>-5.56</v>
      </c>
      <c r="AO291" t="s">
        <v>3107</v>
      </c>
      <c r="AP291">
        <v>0.13193687505875101</v>
      </c>
      <c r="AQ291">
        <f>(Table2[[#This Row],[Sharpe Ratio]]-AVERAGE(Table2[Sharpe Ratio]))/_xlfn.STDEV.P(Table2[Sharpe Ratio])</f>
        <v>0.77813472837936337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225</v>
      </c>
      <c r="AT291">
        <f>_xlfn.RANK.AVG(Table2[[#This Row],[6M Return vs Nifty Z-Score]],Table2[6M Return vs Nifty Z-Score])</f>
        <v>546</v>
      </c>
      <c r="AU291">
        <f>_xlfn.RANK.AVG(Table2[[#This Row],[Sharpe Ratio Z-Score]],Table2[Sharpe Ratio Z-Score])</f>
        <v>155</v>
      </c>
      <c r="AV291">
        <f>(Table2[[#This Row],[Rank 1Y]]+Table2[[#This Row],[Rank 6M]]+Table2[[#This Row],[Rank Sharpe]])/3</f>
        <v>308.66666666666669</v>
      </c>
    </row>
    <row r="292" spans="1:48" x14ac:dyDescent="0.3">
      <c r="A292" t="s">
        <v>1417</v>
      </c>
      <c r="B292" t="s">
        <v>1418</v>
      </c>
      <c r="C292" t="s">
        <v>3071</v>
      </c>
      <c r="D292" t="s">
        <v>77</v>
      </c>
      <c r="E292">
        <v>7309.0382085499996</v>
      </c>
      <c r="F292">
        <v>3695.75</v>
      </c>
      <c r="G292">
        <v>37.7318079839593</v>
      </c>
      <c r="H292">
        <f>(Table2[[#This Row],[1Y Return vs Nifty]]-AVERAGE(Table2[1Y Return vs Nifty]))/_xlfn.STDEV.P(Table2[1Y Return vs Nifty])</f>
        <v>8.3319998831999059E-2</v>
      </c>
      <c r="I292">
        <v>9.8807738937256708</v>
      </c>
      <c r="J292">
        <f>(Table2[[#This Row],[1M Return vs Nifty]]-AVERAGE(Table2[1M Return vs Nifty]))/_xlfn.STDEV.P(Table2[1M Return vs Nifty])</f>
        <v>0.99482903802960521</v>
      </c>
      <c r="K292">
        <v>69.464611310537094</v>
      </c>
      <c r="L292">
        <f>(Table2[[#This Row],[6M Return vs Nifty]]-AVERAGE(Table2[6M Return vs Nifty]))/_xlfn.STDEV.P(Table2[6M Return vs Nifty])</f>
        <v>2.1287955734431789</v>
      </c>
      <c r="M292">
        <v>9.9119129558291306</v>
      </c>
      <c r="N292">
        <f>(Table2[[#This Row],[1W Return vs Nifty]]-AVERAGE(Table2[1W Return vs Nifty]))/_xlfn.STDEV.P(Table2[1W Return vs Nifty])</f>
        <v>1.7156957193810034</v>
      </c>
      <c r="O292">
        <v>3447.69</v>
      </c>
      <c r="P292">
        <v>3135.6257712228098</v>
      </c>
      <c r="Q292">
        <v>2514.5341935507699</v>
      </c>
      <c r="R292">
        <v>68.698228115589203</v>
      </c>
      <c r="S292" s="1">
        <f>(Table2[[#This Row],[Close Price]]-Table2[[#This Row],[20D EMA]])/Table2[[#This Row],[20D EMA]]</f>
        <v>7.1949624241158555E-2</v>
      </c>
      <c r="T292" s="1">
        <f>(Table2[[#This Row],[Close Price]]-Table2[[#This Row],[50D EMA]])/Table2[[#This Row],[50D EMA]]</f>
        <v>0.17863235910283923</v>
      </c>
      <c r="U292" s="1">
        <f>(Table2[[#This Row],[Close Price]]-Table2[[#This Row],[200D EMA]])/Table2[[#This Row],[200D EMA]]</f>
        <v>0.46975531670191251</v>
      </c>
      <c r="V292">
        <v>1.15283133094667</v>
      </c>
      <c r="W292">
        <v>3564.55</v>
      </c>
      <c r="X292">
        <v>3699</v>
      </c>
      <c r="Y292">
        <v>3564.55</v>
      </c>
      <c r="Z292">
        <v>3769.9</v>
      </c>
      <c r="AA292">
        <v>3125.05</v>
      </c>
      <c r="AB292">
        <v>3820.05</v>
      </c>
      <c r="AC292" s="1">
        <f>(Table2[[#This Row],[Close Price]]/Table2[[#This Row],[Day Low]])-1</f>
        <v>3.6806890070275378E-2</v>
      </c>
      <c r="AD292" s="1">
        <f>(Table2[[#This Row],[Day High]]/Table2[[#This Row],[Close Price]])-1</f>
        <v>8.7938848677526771E-4</v>
      </c>
      <c r="AE292" s="1">
        <f>(Table2[[#This Row],[Close Price]]/Table2[[#This Row],[Current Week Low]])-1</f>
        <v>3.6806890070275378E-2</v>
      </c>
      <c r="AF292" s="1">
        <f>(Table2[[#This Row],[Current Week High]]/Table2[[#This Row],[Close Price]])-1</f>
        <v>2.0063586552120594E-2</v>
      </c>
      <c r="AG292" s="1">
        <f>(Table2[[#This Row],[Close Price]]/Table2[[#This Row],[Current Month Low]])-1</f>
        <v>0.18262107806275085</v>
      </c>
      <c r="AH292" s="1">
        <f>(Table2[[#This Row],[Current Month High]]/Table2[[#This Row],[Close Price]])-1</f>
        <v>3.3633227355746476E-2</v>
      </c>
      <c r="AI292">
        <v>3.36332273557464</v>
      </c>
      <c r="AJ292">
        <v>131.70846394984301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0.49</v>
      </c>
      <c r="AM292" t="s">
        <v>3108</v>
      </c>
      <c r="AN292">
        <v>8.44</v>
      </c>
      <c r="AO292" t="s">
        <v>3108</v>
      </c>
      <c r="AP292">
        <v>-2.8615662332099001E-2</v>
      </c>
      <c r="AQ292">
        <f>(Table2[[#This Row],[Sharpe Ratio]]-AVERAGE(Table2[Sharpe Ratio]))/_xlfn.STDEV.P(Table2[Sharpe Ratio])</f>
        <v>-1.0505495970684222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3.8720907326173646</v>
      </c>
      <c r="AS292">
        <f>_xlfn.RANK.AVG(Table2[[#This Row],[1Y Return vs Nifty Z-Score]],Table2[1Y Return vs Nifty Z-Score])</f>
        <v>273</v>
      </c>
      <c r="AT292">
        <f>_xlfn.RANK.AVG(Table2[[#This Row],[6M Return vs Nifty Z-Score]],Table2[6M Return vs Nifty Z-Score])</f>
        <v>28</v>
      </c>
      <c r="AU292">
        <f>_xlfn.RANK.AVG(Table2[[#This Row],[Sharpe Ratio Z-Score]],Table2[Sharpe Ratio Z-Score])</f>
        <v>625</v>
      </c>
      <c r="AV292">
        <f>(Table2[[#This Row],[Rank 1Y]]+Table2[[#This Row],[Rank 6M]]+Table2[[#This Row],[Rank Sharpe]])/3</f>
        <v>308.66666666666669</v>
      </c>
    </row>
    <row r="293" spans="1:48" x14ac:dyDescent="0.3">
      <c r="A293" t="s">
        <v>588</v>
      </c>
      <c r="B293" t="s">
        <v>589</v>
      </c>
      <c r="C293" t="s">
        <v>3079</v>
      </c>
      <c r="D293" t="s">
        <v>590</v>
      </c>
      <c r="E293">
        <v>32043.020452199999</v>
      </c>
      <c r="F293">
        <v>813.1</v>
      </c>
      <c r="G293">
        <v>23.4710159982669</v>
      </c>
      <c r="H293">
        <f>(Table2[[#This Row],[1Y Return vs Nifty]]-AVERAGE(Table2[1Y Return vs Nifty]))/_xlfn.STDEV.P(Table2[1Y Return vs Nifty])</f>
        <v>-0.13618868049455751</v>
      </c>
      <c r="I293">
        <v>3.1940350173694099</v>
      </c>
      <c r="J293">
        <f>(Table2[[#This Row],[1M Return vs Nifty]]-AVERAGE(Table2[1M Return vs Nifty]))/_xlfn.STDEV.P(Table2[1M Return vs Nifty])</f>
        <v>0.35728590349559003</v>
      </c>
      <c r="K293">
        <v>19.267545533050999</v>
      </c>
      <c r="L293">
        <f>(Table2[[#This Row],[6M Return vs Nifty]]-AVERAGE(Table2[6M Return vs Nifty]))/_xlfn.STDEV.P(Table2[6M Return vs Nifty])</f>
        <v>0.42395894343742602</v>
      </c>
      <c r="M293">
        <v>-5.9008562499039297</v>
      </c>
      <c r="N293">
        <f>(Table2[[#This Row],[1W Return vs Nifty]]-AVERAGE(Table2[1W Return vs Nifty]))/_xlfn.STDEV.P(Table2[1W Return vs Nifty])</f>
        <v>-1.1743794593971693</v>
      </c>
      <c r="O293">
        <v>844.18</v>
      </c>
      <c r="P293">
        <v>799.76202965711002</v>
      </c>
      <c r="Q293">
        <v>692.410019880346</v>
      </c>
      <c r="R293">
        <v>35.855603146631303</v>
      </c>
      <c r="S293" s="1">
        <f>(Table2[[#This Row],[Close Price]]-Table2[[#This Row],[20D EMA]])/Table2[[#This Row],[20D EMA]]</f>
        <v>-3.6816792627164738E-2</v>
      </c>
      <c r="T293" s="1">
        <f>(Table2[[#This Row],[Close Price]]-Table2[[#This Row],[50D EMA]])/Table2[[#This Row],[50D EMA]]</f>
        <v>1.6677423843950837E-2</v>
      </c>
      <c r="U293" s="1">
        <f>(Table2[[#This Row],[Close Price]]-Table2[[#This Row],[200D EMA]])/Table2[[#This Row],[200D EMA]]</f>
        <v>0.17430420799010132</v>
      </c>
      <c r="V293">
        <v>1.0470222183301501</v>
      </c>
      <c r="W293">
        <v>802.15</v>
      </c>
      <c r="X293">
        <v>825.6</v>
      </c>
      <c r="Y293">
        <v>778.6</v>
      </c>
      <c r="Z293">
        <v>908.9</v>
      </c>
      <c r="AA293">
        <v>778.6</v>
      </c>
      <c r="AB293">
        <v>921</v>
      </c>
      <c r="AC293" s="1">
        <f>(Table2[[#This Row],[Close Price]]/Table2[[#This Row],[Day Low]])-1</f>
        <v>1.365081343888308E-2</v>
      </c>
      <c r="AD293" s="1">
        <f>(Table2[[#This Row],[Day High]]/Table2[[#This Row],[Close Price]])-1</f>
        <v>1.5373262821301248E-2</v>
      </c>
      <c r="AE293" s="1">
        <f>(Table2[[#This Row],[Close Price]]/Table2[[#This Row],[Current Week Low]])-1</f>
        <v>4.4310300539429637E-2</v>
      </c>
      <c r="AF293" s="1">
        <f>(Table2[[#This Row],[Current Week High]]/Table2[[#This Row],[Close Price]])-1</f>
        <v>0.11782068626245223</v>
      </c>
      <c r="AG293" s="1">
        <f>(Table2[[#This Row],[Close Price]]/Table2[[#This Row],[Current Month Low]])-1</f>
        <v>4.4310300539429637E-2</v>
      </c>
      <c r="AH293" s="1">
        <f>(Table2[[#This Row],[Current Month High]]/Table2[[#This Row],[Close Price]])-1</f>
        <v>0.13270200467347193</v>
      </c>
      <c r="AI293">
        <v>13.270200467347101</v>
      </c>
      <c r="AJ293">
        <v>51.967105877955298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0.19</v>
      </c>
      <c r="AM293" t="s">
        <v>3108</v>
      </c>
      <c r="AN293">
        <v>-6.18</v>
      </c>
      <c r="AO293" t="s">
        <v>3107</v>
      </c>
      <c r="AP293">
        <v>4.7777386955979002E-2</v>
      </c>
      <c r="AQ293">
        <f>(Table2[[#This Row],[Sharpe Ratio]]-AVERAGE(Table2[Sharpe Ratio]))/_xlfn.STDEV.P(Table2[Sharpe Ratio])</f>
        <v>-0.18043708389035348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-0.70976037684906412</v>
      </c>
      <c r="AS293">
        <f>_xlfn.RANK.AVG(Table2[[#This Row],[1Y Return vs Nifty Z-Score]],Table2[1Y Return vs Nifty Z-Score])</f>
        <v>326</v>
      </c>
      <c r="AT293">
        <f>_xlfn.RANK.AVG(Table2[[#This Row],[6M Return vs Nifty Z-Score]],Table2[6M Return vs Nifty Z-Score])</f>
        <v>209</v>
      </c>
      <c r="AU293">
        <f>_xlfn.RANK.AVG(Table2[[#This Row],[Sharpe Ratio Z-Score]],Table2[Sharpe Ratio Z-Score])</f>
        <v>393</v>
      </c>
      <c r="AV293">
        <f>(Table2[[#This Row],[Rank 1Y]]+Table2[[#This Row],[Rank 6M]]+Table2[[#This Row],[Rank Sharpe]])/3</f>
        <v>309.33333333333331</v>
      </c>
    </row>
    <row r="294" spans="1:48" x14ac:dyDescent="0.3">
      <c r="A294" t="s">
        <v>204</v>
      </c>
      <c r="B294" t="s">
        <v>205</v>
      </c>
      <c r="C294" t="s">
        <v>3063</v>
      </c>
      <c r="D294" t="s">
        <v>34</v>
      </c>
      <c r="E294">
        <v>125052.103692206</v>
      </c>
      <c r="F294">
        <v>113.57</v>
      </c>
      <c r="G294">
        <v>57.918084967425898</v>
      </c>
      <c r="H294">
        <f>(Table2[[#This Row],[1Y Return vs Nifty]]-AVERAGE(Table2[1Y Return vs Nifty]))/_xlfn.STDEV.P(Table2[1Y Return vs Nifty])</f>
        <v>0.39403647275619813</v>
      </c>
      <c r="I294">
        <v>-1.8531230207818701</v>
      </c>
      <c r="J294">
        <f>(Table2[[#This Row],[1M Return vs Nifty]]-AVERAGE(Table2[1M Return vs Nifty]))/_xlfn.STDEV.P(Table2[1M Return vs Nifty])</f>
        <v>-0.12393237280189144</v>
      </c>
      <c r="K294">
        <v>-18.177170302054598</v>
      </c>
      <c r="L294">
        <f>(Table2[[#This Row],[6M Return vs Nifty]]-AVERAGE(Table2[6M Return vs Nifty]))/_xlfn.STDEV.P(Table2[6M Return vs Nifty])</f>
        <v>-0.84777122977273978</v>
      </c>
      <c r="M294">
        <v>-0.61138681235085102</v>
      </c>
      <c r="N294">
        <f>(Table2[[#This Row],[1W Return vs Nifty]]-AVERAGE(Table2[1W Return vs Nifty]))/_xlfn.STDEV.P(Table2[1W Return vs Nifty])</f>
        <v>-0.20763137552356989</v>
      </c>
      <c r="O294">
        <v>117.55</v>
      </c>
      <c r="P294">
        <v>120.460252841669</v>
      </c>
      <c r="Q294">
        <v>110.69269041264501</v>
      </c>
      <c r="R294">
        <v>34.954722967006902</v>
      </c>
      <c r="S294" s="1">
        <f>(Table2[[#This Row],[Close Price]]-Table2[[#This Row],[20D EMA]])/Table2[[#This Row],[20D EMA]]</f>
        <v>-3.385793279455554E-2</v>
      </c>
      <c r="T294" s="1">
        <f>(Table2[[#This Row],[Close Price]]-Table2[[#This Row],[50D EMA]])/Table2[[#This Row],[50D EMA]]</f>
        <v>-5.7199388836792882E-2</v>
      </c>
      <c r="U294" s="1">
        <f>(Table2[[#This Row],[Close Price]]-Table2[[#This Row],[200D EMA]])/Table2[[#This Row],[200D EMA]]</f>
        <v>2.5993672903141363E-2</v>
      </c>
      <c r="V294">
        <v>0.69573581335790202</v>
      </c>
      <c r="W294">
        <v>112.52</v>
      </c>
      <c r="X294">
        <v>115.1</v>
      </c>
      <c r="Y294">
        <v>112.52</v>
      </c>
      <c r="Z294">
        <v>115.99</v>
      </c>
      <c r="AA294">
        <v>112.52</v>
      </c>
      <c r="AB294">
        <v>125.7</v>
      </c>
      <c r="AC294" s="1">
        <f>(Table2[[#This Row],[Close Price]]/Table2[[#This Row],[Day Low]])-1</f>
        <v>9.331674369001064E-3</v>
      </c>
      <c r="AD294" s="1">
        <f>(Table2[[#This Row],[Day High]]/Table2[[#This Row],[Close Price]])-1</f>
        <v>1.3471867570661322E-2</v>
      </c>
      <c r="AE294" s="1">
        <f>(Table2[[#This Row],[Close Price]]/Table2[[#This Row],[Current Week Low]])-1</f>
        <v>9.331674369001064E-3</v>
      </c>
      <c r="AF294" s="1">
        <f>(Table2[[#This Row],[Current Week High]]/Table2[[#This Row],[Close Price]])-1</f>
        <v>2.1308444131372672E-2</v>
      </c>
      <c r="AG294" s="1">
        <f>(Table2[[#This Row],[Close Price]]/Table2[[#This Row],[Current Month Low]])-1</f>
        <v>9.331674369001064E-3</v>
      </c>
      <c r="AH294" s="1">
        <f>(Table2[[#This Row],[Current Month High]]/Table2[[#This Row],[Close Price]])-1</f>
        <v>0.10680637492295508</v>
      </c>
      <c r="AI294">
        <v>25.825482081535601</v>
      </c>
      <c r="AJ294">
        <v>87.563996696944599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-0.13</v>
      </c>
      <c r="AM294" t="s">
        <v>3107</v>
      </c>
      <c r="AN294">
        <v>-10.57</v>
      </c>
      <c r="AO294" t="s">
        <v>3107</v>
      </c>
      <c r="AP294">
        <v>0.138562068566393</v>
      </c>
      <c r="AQ294">
        <f>(Table2[[#This Row],[Sharpe Ratio]]-AVERAGE(Table2[Sharpe Ratio]))/_xlfn.STDEV.P(Table2[Sharpe Ratio])</f>
        <v>0.8535953079340145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187</v>
      </c>
      <c r="AT294">
        <f>_xlfn.RANK.AVG(Table2[[#This Row],[6M Return vs Nifty Z-Score]],Table2[6M Return vs Nifty Z-Score])</f>
        <v>605</v>
      </c>
      <c r="AU294">
        <f>_xlfn.RANK.AVG(Table2[[#This Row],[Sharpe Ratio Z-Score]],Table2[Sharpe Ratio Z-Score])</f>
        <v>139</v>
      </c>
      <c r="AV294">
        <f>(Table2[[#This Row],[Rank 1Y]]+Table2[[#This Row],[Rank 6M]]+Table2[[#This Row],[Rank Sharpe]])/3</f>
        <v>310.33333333333331</v>
      </c>
    </row>
    <row r="295" spans="1:48" x14ac:dyDescent="0.3">
      <c r="A295" t="s">
        <v>1405</v>
      </c>
      <c r="B295" t="s">
        <v>1406</v>
      </c>
      <c r="C295" t="s">
        <v>3068</v>
      </c>
      <c r="D295" t="s">
        <v>203</v>
      </c>
      <c r="E295">
        <v>7470.968392275</v>
      </c>
      <c r="F295">
        <v>539.15</v>
      </c>
      <c r="G295">
        <v>10.2706109099424</v>
      </c>
      <c r="H295">
        <f>(Table2[[#This Row],[1Y Return vs Nifty]]-AVERAGE(Table2[1Y Return vs Nifty]))/_xlfn.STDEV.P(Table2[1Y Return vs Nifty])</f>
        <v>-0.33937539624083468</v>
      </c>
      <c r="I295">
        <v>-0.70996273432131596</v>
      </c>
      <c r="J295">
        <f>(Table2[[#This Row],[1M Return vs Nifty]]-AVERAGE(Table2[1M Return vs Nifty]))/_xlfn.STDEV.P(Table2[1M Return vs Nifty])</f>
        <v>-1.4938436328330515E-2</v>
      </c>
      <c r="K295">
        <v>29.363715747518199</v>
      </c>
      <c r="L295">
        <f>(Table2[[#This Row],[6M Return vs Nifty]]-AVERAGE(Table2[6M Return vs Nifty]))/_xlfn.STDEV.P(Table2[6M Return vs Nifty])</f>
        <v>0.76685390229210515</v>
      </c>
      <c r="M295">
        <v>6.2546213929934602</v>
      </c>
      <c r="N295">
        <f>(Table2[[#This Row],[1W Return vs Nifty]]-AVERAGE(Table2[1W Return vs Nifty]))/_xlfn.STDEV.P(Table2[1W Return vs Nifty])</f>
        <v>1.0472582414297025</v>
      </c>
      <c r="O295">
        <v>515.4</v>
      </c>
      <c r="P295">
        <v>502.45930380935101</v>
      </c>
      <c r="Q295">
        <v>445.47026128894299</v>
      </c>
      <c r="R295">
        <v>67.423504802199602</v>
      </c>
      <c r="S295" s="1">
        <f>(Table2[[#This Row],[Close Price]]-Table2[[#This Row],[20D EMA]])/Table2[[#This Row],[20D EMA]]</f>
        <v>4.6080714008537062E-2</v>
      </c>
      <c r="T295" s="1">
        <f>(Table2[[#This Row],[Close Price]]-Table2[[#This Row],[50D EMA]])/Table2[[#This Row],[50D EMA]]</f>
        <v>7.3022224710502279E-2</v>
      </c>
      <c r="U295" s="1">
        <f>(Table2[[#This Row],[Close Price]]-Table2[[#This Row],[200D EMA]])/Table2[[#This Row],[200D EMA]]</f>
        <v>0.21029403498226787</v>
      </c>
      <c r="V295">
        <v>0.66067288105737798</v>
      </c>
      <c r="W295">
        <v>520.20000000000005</v>
      </c>
      <c r="X295">
        <v>544.85</v>
      </c>
      <c r="Y295">
        <v>502.5</v>
      </c>
      <c r="Z295">
        <v>544.85</v>
      </c>
      <c r="AA295">
        <v>480</v>
      </c>
      <c r="AB295">
        <v>544.85</v>
      </c>
      <c r="AC295" s="1">
        <f>(Table2[[#This Row],[Close Price]]/Table2[[#This Row],[Day Low]])-1</f>
        <v>3.6428296808919569E-2</v>
      </c>
      <c r="AD295" s="1">
        <f>(Table2[[#This Row],[Day High]]/Table2[[#This Row],[Close Price]])-1</f>
        <v>1.0572196976722736E-2</v>
      </c>
      <c r="AE295" s="1">
        <f>(Table2[[#This Row],[Close Price]]/Table2[[#This Row],[Current Week Low]])-1</f>
        <v>7.2935323383084505E-2</v>
      </c>
      <c r="AF295" s="1">
        <f>(Table2[[#This Row],[Current Week High]]/Table2[[#This Row],[Close Price]])-1</f>
        <v>1.0572196976722736E-2</v>
      </c>
      <c r="AG295" s="1">
        <f>(Table2[[#This Row],[Close Price]]/Table2[[#This Row],[Current Month Low]])-1</f>
        <v>0.12322916666666672</v>
      </c>
      <c r="AH295" s="1">
        <f>(Table2[[#This Row],[Current Month High]]/Table2[[#This Row],[Close Price]])-1</f>
        <v>1.0572196976722736E-2</v>
      </c>
      <c r="AI295">
        <v>4.9707873504590596</v>
      </c>
      <c r="AJ295">
        <v>52.409893992932801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0.24</v>
      </c>
      <c r="AM295" t="s">
        <v>3108</v>
      </c>
      <c r="AN295">
        <v>-0.43</v>
      </c>
      <c r="AO295" t="s">
        <v>3107</v>
      </c>
      <c r="AP295">
        <v>3.9759739908659997E-2</v>
      </c>
      <c r="AQ295">
        <f>(Table2[[#This Row],[Sharpe Ratio]]-AVERAGE(Table2[Sharpe Ratio]))/_xlfn.STDEV.P(Table2[Sharpe Ratio])</f>
        <v>-0.27175763055173918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1.1880406806009032</v>
      </c>
      <c r="AS295">
        <f>_xlfn.RANK.AVG(Table2[[#This Row],[1Y Return vs Nifty Z-Score]],Table2[1Y Return vs Nifty Z-Score])</f>
        <v>392</v>
      </c>
      <c r="AT295">
        <f>_xlfn.RANK.AVG(Table2[[#This Row],[6M Return vs Nifty Z-Score]],Table2[6M Return vs Nifty Z-Score])</f>
        <v>135</v>
      </c>
      <c r="AU295">
        <f>_xlfn.RANK.AVG(Table2[[#This Row],[Sharpe Ratio Z-Score]],Table2[Sharpe Ratio Z-Score])</f>
        <v>413</v>
      </c>
      <c r="AV295">
        <f>(Table2[[#This Row],[Rank 1Y]]+Table2[[#This Row],[Rank 6M]]+Table2[[#This Row],[Rank Sharpe]])/3</f>
        <v>313.33333333333331</v>
      </c>
    </row>
    <row r="296" spans="1:48" x14ac:dyDescent="0.3">
      <c r="A296" t="s">
        <v>934</v>
      </c>
      <c r="B296" t="s">
        <v>935</v>
      </c>
      <c r="C296" t="s">
        <v>3065</v>
      </c>
      <c r="D296" t="s">
        <v>936</v>
      </c>
      <c r="E296">
        <v>15294.337730400001</v>
      </c>
      <c r="F296">
        <v>795.5</v>
      </c>
      <c r="G296">
        <v>42.087137316521897</v>
      </c>
      <c r="H296">
        <f>(Table2[[#This Row],[1Y Return vs Nifty]]-AVERAGE(Table2[1Y Return vs Nifty]))/_xlfn.STDEV.P(Table2[1Y Return vs Nifty])</f>
        <v>0.15035923415512834</v>
      </c>
      <c r="I296">
        <v>-1.5549182778798001</v>
      </c>
      <c r="J296">
        <f>(Table2[[#This Row],[1M Return vs Nifty]]-AVERAGE(Table2[1M Return vs Nifty]))/_xlfn.STDEV.P(Table2[1M Return vs Nifty])</f>
        <v>-9.5500219245703039E-2</v>
      </c>
      <c r="K296">
        <v>44.4295431731843</v>
      </c>
      <c r="L296">
        <f>(Table2[[#This Row],[6M Return vs Nifty]]-AVERAGE(Table2[6M Return vs Nifty]))/_xlfn.STDEV.P(Table2[6M Return vs Nifty])</f>
        <v>1.2785327038076457</v>
      </c>
      <c r="M296">
        <v>3.8119538144457601</v>
      </c>
      <c r="N296">
        <f>(Table2[[#This Row],[1W Return vs Nifty]]-AVERAGE(Table2[1W Return vs Nifty]))/_xlfn.STDEV.P(Table2[1W Return vs Nifty])</f>
        <v>0.60081569573015425</v>
      </c>
      <c r="O296">
        <v>811.56</v>
      </c>
      <c r="P296">
        <v>753.53777311392798</v>
      </c>
      <c r="Q296">
        <v>611.24229844734998</v>
      </c>
      <c r="R296">
        <v>39.9384513004658</v>
      </c>
      <c r="S296" s="1">
        <f>(Table2[[#This Row],[Close Price]]-Table2[[#This Row],[20D EMA]])/Table2[[#This Row],[20D EMA]]</f>
        <v>-1.9789048252747729E-2</v>
      </c>
      <c r="T296" s="1">
        <f>(Table2[[#This Row],[Close Price]]-Table2[[#This Row],[50D EMA]])/Table2[[#This Row],[50D EMA]]</f>
        <v>5.5686958747491633E-2</v>
      </c>
      <c r="U296" s="1">
        <f>(Table2[[#This Row],[Close Price]]-Table2[[#This Row],[200D EMA]])/Table2[[#This Row],[200D EMA]]</f>
        <v>0.30144789066576888</v>
      </c>
      <c r="V296">
        <v>0.72535342519224</v>
      </c>
      <c r="W296">
        <v>790</v>
      </c>
      <c r="X296">
        <v>824.95</v>
      </c>
      <c r="Y296">
        <v>790</v>
      </c>
      <c r="Z296">
        <v>848.4</v>
      </c>
      <c r="AA296">
        <v>777.25</v>
      </c>
      <c r="AB296">
        <v>854.5</v>
      </c>
      <c r="AC296" s="1">
        <f>(Table2[[#This Row],[Close Price]]/Table2[[#This Row],[Day Low]])-1</f>
        <v>6.9620253164557333E-3</v>
      </c>
      <c r="AD296" s="1">
        <f>(Table2[[#This Row],[Day High]]/Table2[[#This Row],[Close Price]])-1</f>
        <v>3.7020741671904611E-2</v>
      </c>
      <c r="AE296" s="1">
        <f>(Table2[[#This Row],[Close Price]]/Table2[[#This Row],[Current Week Low]])-1</f>
        <v>6.9620253164557333E-3</v>
      </c>
      <c r="AF296" s="1">
        <f>(Table2[[#This Row],[Current Week High]]/Table2[[#This Row],[Close Price]])-1</f>
        <v>6.6499057196731659E-2</v>
      </c>
      <c r="AG296" s="1">
        <f>(Table2[[#This Row],[Close Price]]/Table2[[#This Row],[Current Month Low]])-1</f>
        <v>2.3480218719845514E-2</v>
      </c>
      <c r="AH296" s="1">
        <f>(Table2[[#This Row],[Current Month High]]/Table2[[#This Row],[Close Price]])-1</f>
        <v>7.4167190446260189E-2</v>
      </c>
      <c r="AI296">
        <v>10.2074167190446</v>
      </c>
      <c r="AJ296">
        <v>78.223367312646999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0.32</v>
      </c>
      <c r="AM296" t="s">
        <v>3108</v>
      </c>
      <c r="AN296">
        <v>-6.19</v>
      </c>
      <c r="AO296" t="s">
        <v>3107</v>
      </c>
      <c r="AP296">
        <v>-1.4132599468168999E-2</v>
      </c>
      <c r="AQ296">
        <f>(Table2[[#This Row],[Sharpe Ratio]]-AVERAGE(Table2[Sharpe Ratio]))/_xlfn.STDEV.P(Table2[Sharpe Ratio])</f>
        <v>-0.88558832972159363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1.0486190847256316</v>
      </c>
      <c r="AS296">
        <f>_xlfn.RANK.AVG(Table2[[#This Row],[1Y Return vs Nifty Z-Score]],Table2[1Y Return vs Nifty Z-Score])</f>
        <v>259</v>
      </c>
      <c r="AT296">
        <f>_xlfn.RANK.AVG(Table2[[#This Row],[6M Return vs Nifty Z-Score]],Table2[6M Return vs Nifty Z-Score])</f>
        <v>81</v>
      </c>
      <c r="AU296">
        <f>_xlfn.RANK.AVG(Table2[[#This Row],[Sharpe Ratio Z-Score]],Table2[Sharpe Ratio Z-Score])</f>
        <v>600</v>
      </c>
      <c r="AV296">
        <f>(Table2[[#This Row],[Rank 1Y]]+Table2[[#This Row],[Rank 6M]]+Table2[[#This Row],[Rank Sharpe]])/3</f>
        <v>313.33333333333331</v>
      </c>
    </row>
    <row r="297" spans="1:48" x14ac:dyDescent="0.3">
      <c r="A297" t="s">
        <v>474</v>
      </c>
      <c r="B297" t="s">
        <v>475</v>
      </c>
      <c r="C297" t="s">
        <v>3063</v>
      </c>
      <c r="D297" t="s">
        <v>34</v>
      </c>
      <c r="E297">
        <v>42877.717384144999</v>
      </c>
      <c r="F297">
        <v>60.55</v>
      </c>
      <c r="G297">
        <v>31.624782844131801</v>
      </c>
      <c r="H297">
        <f>(Table2[[#This Row],[1Y Return vs Nifty]]-AVERAGE(Table2[1Y Return vs Nifty]))/_xlfn.STDEV.P(Table2[1Y Return vs Nifty])</f>
        <v>-1.06821452566714E-2</v>
      </c>
      <c r="I297">
        <v>-7.2791136837701904</v>
      </c>
      <c r="J297">
        <f>(Table2[[#This Row],[1M Return vs Nifty]]-AVERAGE(Table2[1M Return vs Nifty]))/_xlfn.STDEV.P(Table2[1M Return vs Nifty])</f>
        <v>-0.64127022002450007</v>
      </c>
      <c r="K297">
        <v>-9.5472187462475002</v>
      </c>
      <c r="L297">
        <f>(Table2[[#This Row],[6M Return vs Nifty]]-AVERAGE(Table2[6M Return vs Nifty]))/_xlfn.STDEV.P(Table2[6M Return vs Nifty])</f>
        <v>-0.5546732707658637</v>
      </c>
      <c r="M297">
        <v>-2.9277641584168599</v>
      </c>
      <c r="N297">
        <f>(Table2[[#This Row],[1W Return vs Nifty]]-AVERAGE(Table2[1W Return vs Nifty]))/_xlfn.STDEV.P(Table2[1W Return vs Nifty])</f>
        <v>-0.6309920522937259</v>
      </c>
      <c r="O297">
        <v>63.59</v>
      </c>
      <c r="P297">
        <v>64.562125574153299</v>
      </c>
      <c r="Q297">
        <v>58.084343397975601</v>
      </c>
      <c r="R297">
        <v>29.320118576682201</v>
      </c>
      <c r="S297" s="1">
        <f>(Table2[[#This Row],[Close Price]]-Table2[[#This Row],[20D EMA]])/Table2[[#This Row],[20D EMA]]</f>
        <v>-4.7806258845730559E-2</v>
      </c>
      <c r="T297" s="1">
        <f>(Table2[[#This Row],[Close Price]]-Table2[[#This Row],[50D EMA]])/Table2[[#This Row],[50D EMA]]</f>
        <v>-6.2143641314057203E-2</v>
      </c>
      <c r="U297" s="1">
        <f>(Table2[[#This Row],[Close Price]]-Table2[[#This Row],[200D EMA]])/Table2[[#This Row],[200D EMA]]</f>
        <v>4.2449590677654636E-2</v>
      </c>
      <c r="V297">
        <v>0.53999597582088998</v>
      </c>
      <c r="W297">
        <v>59.71</v>
      </c>
      <c r="X297">
        <v>61.08</v>
      </c>
      <c r="Y297">
        <v>59.71</v>
      </c>
      <c r="Z297">
        <v>61.9</v>
      </c>
      <c r="AA297">
        <v>59.71</v>
      </c>
      <c r="AB297">
        <v>67.5</v>
      </c>
      <c r="AC297" s="1">
        <f>(Table2[[#This Row],[Close Price]]/Table2[[#This Row],[Day Low]])-1</f>
        <v>1.4067995310668158E-2</v>
      </c>
      <c r="AD297" s="1">
        <f>(Table2[[#This Row],[Day High]]/Table2[[#This Row],[Close Price]])-1</f>
        <v>8.7530966143682942E-3</v>
      </c>
      <c r="AE297" s="1">
        <f>(Table2[[#This Row],[Close Price]]/Table2[[#This Row],[Current Week Low]])-1</f>
        <v>1.4067995310668158E-2</v>
      </c>
      <c r="AF297" s="1">
        <f>(Table2[[#This Row],[Current Week High]]/Table2[[#This Row],[Close Price]])-1</f>
        <v>2.2295623451692892E-2</v>
      </c>
      <c r="AG297" s="1">
        <f>(Table2[[#This Row],[Close Price]]/Table2[[#This Row],[Current Month Low]])-1</f>
        <v>1.4067995310668158E-2</v>
      </c>
      <c r="AH297" s="1">
        <f>(Table2[[#This Row],[Current Month High]]/Table2[[#This Row],[Close Price]])-1</f>
        <v>0.11478117258464082</v>
      </c>
      <c r="AI297">
        <v>21.3872832369942</v>
      </c>
      <c r="AJ297">
        <v>67.265193370165704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-0.15</v>
      </c>
      <c r="AM297" t="s">
        <v>3107</v>
      </c>
      <c r="AN297">
        <v>-11.07</v>
      </c>
      <c r="AO297" t="s">
        <v>3107</v>
      </c>
      <c r="AP297">
        <v>0.137103692817239</v>
      </c>
      <c r="AQ297">
        <f>(Table2[[#This Row],[Sharpe Ratio]]-AVERAGE(Table2[Sharpe Ratio]))/_xlfn.STDEV.P(Table2[Sharpe Ratio])</f>
        <v>0.83698449058767288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298</v>
      </c>
      <c r="AT297">
        <f>_xlfn.RANK.AVG(Table2[[#This Row],[6M Return vs Nifty Z-Score]],Table2[6M Return vs Nifty Z-Score])</f>
        <v>499</v>
      </c>
      <c r="AU297">
        <f>_xlfn.RANK.AVG(Table2[[#This Row],[Sharpe Ratio Z-Score]],Table2[Sharpe Ratio Z-Score])</f>
        <v>145</v>
      </c>
      <c r="AV297">
        <f>(Table2[[#This Row],[Rank 1Y]]+Table2[[#This Row],[Rank 6M]]+Table2[[#This Row],[Rank Sharpe]])/3</f>
        <v>314</v>
      </c>
    </row>
    <row r="298" spans="1:48" x14ac:dyDescent="0.3">
      <c r="A298" t="s">
        <v>651</v>
      </c>
      <c r="B298" t="s">
        <v>652</v>
      </c>
      <c r="C298" t="s">
        <v>3064</v>
      </c>
      <c r="D298" t="s">
        <v>653</v>
      </c>
      <c r="E298">
        <v>26919.247568070001</v>
      </c>
      <c r="F298">
        <v>280.14999999999998</v>
      </c>
      <c r="G298">
        <v>123.03282813567201</v>
      </c>
      <c r="H298">
        <f>(Table2[[#This Row],[1Y Return vs Nifty]]-AVERAGE(Table2[1Y Return vs Nifty]))/_xlfn.STDEV.P(Table2[1Y Return vs Nifty])</f>
        <v>1.396312594018593</v>
      </c>
      <c r="I298">
        <v>-9.5552724605212092</v>
      </c>
      <c r="J298">
        <f>(Table2[[#This Row],[1M Return vs Nifty]]-AVERAGE(Table2[1M Return vs Nifty]))/_xlfn.STDEV.P(Table2[1M Return vs Nifty])</f>
        <v>-0.85828922256968621</v>
      </c>
      <c r="K298">
        <v>-16.078317485445801</v>
      </c>
      <c r="L298">
        <f>(Table2[[#This Row],[6M Return vs Nifty]]-AVERAGE(Table2[6M Return vs Nifty]))/_xlfn.STDEV.P(Table2[6M Return vs Nifty])</f>
        <v>-0.77648815560647477</v>
      </c>
      <c r="M298">
        <v>1.1939877445015701</v>
      </c>
      <c r="N298">
        <f>(Table2[[#This Row],[1W Return vs Nifty]]-AVERAGE(Table2[1W Return vs Nifty]))/_xlfn.STDEV.P(Table2[1W Return vs Nifty])</f>
        <v>0.12233411801345798</v>
      </c>
      <c r="O298">
        <v>295.31</v>
      </c>
      <c r="P298">
        <v>298.93242112188</v>
      </c>
      <c r="Q298">
        <v>275.76392195979298</v>
      </c>
      <c r="R298">
        <v>30.435994199398898</v>
      </c>
      <c r="S298" s="1">
        <f>(Table2[[#This Row],[Close Price]]-Table2[[#This Row],[20D EMA]])/Table2[[#This Row],[20D EMA]]</f>
        <v>-5.1335884324946748E-2</v>
      </c>
      <c r="T298" s="1">
        <f>(Table2[[#This Row],[Close Price]]-Table2[[#This Row],[50D EMA]])/Table2[[#This Row],[50D EMA]]</f>
        <v>-6.2831662926993451E-2</v>
      </c>
      <c r="U298" s="1">
        <f>(Table2[[#This Row],[Close Price]]-Table2[[#This Row],[200D EMA]])/Table2[[#This Row],[200D EMA]]</f>
        <v>1.5905191690907618E-2</v>
      </c>
      <c r="V298">
        <v>0.24401093009950001</v>
      </c>
      <c r="W298">
        <v>279</v>
      </c>
      <c r="X298">
        <v>288</v>
      </c>
      <c r="Y298">
        <v>279</v>
      </c>
      <c r="Z298">
        <v>297.2</v>
      </c>
      <c r="AA298">
        <v>279</v>
      </c>
      <c r="AB298">
        <v>310.89999999999998</v>
      </c>
      <c r="AC298" s="1">
        <f>(Table2[[#This Row],[Close Price]]/Table2[[#This Row],[Day Low]])-1</f>
        <v>4.121863799283032E-3</v>
      </c>
      <c r="AD298" s="1">
        <f>(Table2[[#This Row],[Day High]]/Table2[[#This Row],[Close Price]])-1</f>
        <v>2.8020703194717278E-2</v>
      </c>
      <c r="AE298" s="1">
        <f>(Table2[[#This Row],[Close Price]]/Table2[[#This Row],[Current Week Low]])-1</f>
        <v>4.121863799283032E-3</v>
      </c>
      <c r="AF298" s="1">
        <f>(Table2[[#This Row],[Current Week High]]/Table2[[#This Row],[Close Price]])-1</f>
        <v>6.0860253435659484E-2</v>
      </c>
      <c r="AG298" s="1">
        <f>(Table2[[#This Row],[Close Price]]/Table2[[#This Row],[Current Month Low]])-1</f>
        <v>4.121863799283032E-3</v>
      </c>
      <c r="AH298" s="1">
        <f>(Table2[[#This Row],[Current Month High]]/Table2[[#This Row],[Close Price]])-1</f>
        <v>0.1097626271640193</v>
      </c>
      <c r="AI298">
        <v>37.176512582545001</v>
      </c>
      <c r="AJ298">
        <v>149.576837416481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-0.14000000000000001</v>
      </c>
      <c r="AM298" t="s">
        <v>3107</v>
      </c>
      <c r="AN298">
        <v>-9.07</v>
      </c>
      <c r="AO298" t="s">
        <v>3107</v>
      </c>
      <c r="AP298">
        <v>7.9532922739783005E-2</v>
      </c>
      <c r="AQ298">
        <f>(Table2[[#This Row],[Sharpe Ratio]]-AVERAGE(Table2[Sharpe Ratio]))/_xlfn.STDEV.P(Table2[Sharpe Ratio])</f>
        <v>0.18125667366559614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67</v>
      </c>
      <c r="AT298">
        <f>_xlfn.RANK.AVG(Table2[[#This Row],[6M Return vs Nifty Z-Score]],Table2[6M Return vs Nifty Z-Score])</f>
        <v>581</v>
      </c>
      <c r="AU298">
        <f>_xlfn.RANK.AVG(Table2[[#This Row],[Sharpe Ratio Z-Score]],Table2[Sharpe Ratio Z-Score])</f>
        <v>295</v>
      </c>
      <c r="AV298">
        <f>(Table2[[#This Row],[Rank 1Y]]+Table2[[#This Row],[Rank 6M]]+Table2[[#This Row],[Rank Sharpe]])/3</f>
        <v>314.33333333333331</v>
      </c>
    </row>
    <row r="299" spans="1:48" x14ac:dyDescent="0.3">
      <c r="A299" t="s">
        <v>907</v>
      </c>
      <c r="B299" t="s">
        <v>908</v>
      </c>
      <c r="C299" t="s">
        <v>3067</v>
      </c>
      <c r="D299" t="s">
        <v>51</v>
      </c>
      <c r="E299">
        <v>15994.936815360001</v>
      </c>
      <c r="F299">
        <v>1175.45</v>
      </c>
      <c r="G299">
        <v>18.1010696291914</v>
      </c>
      <c r="H299">
        <f>(Table2[[#This Row],[1Y Return vs Nifty]]-AVERAGE(Table2[1Y Return vs Nifty]))/_xlfn.STDEV.P(Table2[1Y Return vs Nifty])</f>
        <v>-0.21884536861628454</v>
      </c>
      <c r="I299">
        <v>19.822527577669199</v>
      </c>
      <c r="J299">
        <f>(Table2[[#This Row],[1M Return vs Nifty]]-AVERAGE(Table2[1M Return vs Nifty]))/_xlfn.STDEV.P(Table2[1M Return vs Nifty])</f>
        <v>1.9427196202143124</v>
      </c>
      <c r="K299">
        <v>25.2557713834453</v>
      </c>
      <c r="L299">
        <f>(Table2[[#This Row],[6M Return vs Nifty]]-AVERAGE(Table2[6M Return vs Nifty]))/_xlfn.STDEV.P(Table2[6M Return vs Nifty])</f>
        <v>0.62733630465120382</v>
      </c>
      <c r="M299">
        <v>8.5169902571699794</v>
      </c>
      <c r="N299">
        <f>(Table2[[#This Row],[1W Return vs Nifty]]-AVERAGE(Table2[1W Return vs Nifty]))/_xlfn.STDEV.P(Table2[1W Return vs Nifty])</f>
        <v>1.4607478721533689</v>
      </c>
      <c r="O299">
        <v>1121.05</v>
      </c>
      <c r="P299">
        <v>1057.3230956042601</v>
      </c>
      <c r="Q299">
        <v>934.45956836522203</v>
      </c>
      <c r="R299">
        <v>63.820349957623399</v>
      </c>
      <c r="S299" s="1">
        <f>(Table2[[#This Row],[Close Price]]-Table2[[#This Row],[20D EMA]])/Table2[[#This Row],[20D EMA]]</f>
        <v>4.8525935506890945E-2</v>
      </c>
      <c r="T299" s="1">
        <f>(Table2[[#This Row],[Close Price]]-Table2[[#This Row],[50D EMA]])/Table2[[#This Row],[50D EMA]]</f>
        <v>0.11172261807846963</v>
      </c>
      <c r="U299" s="1">
        <f>(Table2[[#This Row],[Close Price]]-Table2[[#This Row],[200D EMA]])/Table2[[#This Row],[200D EMA]]</f>
        <v>0.25789283966172616</v>
      </c>
      <c r="V299">
        <v>1.3233056701840999</v>
      </c>
      <c r="W299">
        <v>1159.05</v>
      </c>
      <c r="X299">
        <v>1210</v>
      </c>
      <c r="Y299">
        <v>1159.05</v>
      </c>
      <c r="Z299">
        <v>1217.25</v>
      </c>
      <c r="AA299">
        <v>1051.05</v>
      </c>
      <c r="AB299">
        <v>1217.25</v>
      </c>
      <c r="AC299" s="1">
        <f>(Table2[[#This Row],[Close Price]]/Table2[[#This Row],[Day Low]])-1</f>
        <v>1.4149519002631505E-2</v>
      </c>
      <c r="AD299" s="1">
        <f>(Table2[[#This Row],[Day High]]/Table2[[#This Row],[Close Price]])-1</f>
        <v>2.9392998426134742E-2</v>
      </c>
      <c r="AE299" s="1">
        <f>(Table2[[#This Row],[Close Price]]/Table2[[#This Row],[Current Week Low]])-1</f>
        <v>1.4149519002631505E-2</v>
      </c>
      <c r="AF299" s="1">
        <f>(Table2[[#This Row],[Current Week High]]/Table2[[#This Row],[Close Price]])-1</f>
        <v>3.5560849036539111E-2</v>
      </c>
      <c r="AG299" s="1">
        <f>(Table2[[#This Row],[Close Price]]/Table2[[#This Row],[Current Month Low]])-1</f>
        <v>0.11835783264354705</v>
      </c>
      <c r="AH299" s="1">
        <f>(Table2[[#This Row],[Current Month High]]/Table2[[#This Row],[Close Price]])-1</f>
        <v>3.5560849036539111E-2</v>
      </c>
      <c r="AI299">
        <v>3.5560849036539102</v>
      </c>
      <c r="AJ299">
        <v>48.603034134007501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0.16</v>
      </c>
      <c r="AM299" t="s">
        <v>3108</v>
      </c>
      <c r="AN299">
        <v>6.88</v>
      </c>
      <c r="AO299" t="s">
        <v>3108</v>
      </c>
      <c r="AP299">
        <v>3.3900908785684997E-2</v>
      </c>
      <c r="AQ299">
        <f>(Table2[[#This Row],[Sharpe Ratio]]-AVERAGE(Table2[Sharpe Ratio]))/_xlfn.STDEV.P(Table2[Sharpe Ratio])</f>
        <v>-0.33848938586463045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3.4734690425379702</v>
      </c>
      <c r="AS299">
        <f>_xlfn.RANK.AVG(Table2[[#This Row],[1Y Return vs Nifty Z-Score]],Table2[1Y Return vs Nifty Z-Score])</f>
        <v>352</v>
      </c>
      <c r="AT299">
        <f>_xlfn.RANK.AVG(Table2[[#This Row],[6M Return vs Nifty Z-Score]],Table2[6M Return vs Nifty Z-Score])</f>
        <v>160</v>
      </c>
      <c r="AU299">
        <f>_xlfn.RANK.AVG(Table2[[#This Row],[Sharpe Ratio Z-Score]],Table2[Sharpe Ratio Z-Score])</f>
        <v>433</v>
      </c>
      <c r="AV299">
        <f>(Table2[[#This Row],[Rank 1Y]]+Table2[[#This Row],[Rank 6M]]+Table2[[#This Row],[Rank Sharpe]])/3</f>
        <v>315</v>
      </c>
    </row>
    <row r="300" spans="1:48" x14ac:dyDescent="0.3">
      <c r="A300" t="s">
        <v>1636</v>
      </c>
      <c r="B300" t="s">
        <v>1637</v>
      </c>
      <c r="C300" t="s">
        <v>3075</v>
      </c>
      <c r="D300" t="s">
        <v>351</v>
      </c>
      <c r="E300">
        <v>5101.4177016599997</v>
      </c>
      <c r="F300">
        <v>1876.15</v>
      </c>
      <c r="G300">
        <v>39.488984582411803</v>
      </c>
      <c r="H300">
        <f>(Table2[[#This Row],[1Y Return vs Nifty]]-AVERAGE(Table2[1Y Return vs Nifty]))/_xlfn.STDEV.P(Table2[1Y Return vs Nifty])</f>
        <v>0.1103672704601682</v>
      </c>
      <c r="I300">
        <v>-0.30453464616625298</v>
      </c>
      <c r="J300">
        <f>(Table2[[#This Row],[1M Return vs Nifty]]-AVERAGE(Table2[1M Return vs Nifty]))/_xlfn.STDEV.P(Table2[1M Return vs Nifty])</f>
        <v>2.3716863202576505E-2</v>
      </c>
      <c r="K300">
        <v>58.064331515860097</v>
      </c>
      <c r="L300">
        <f>(Table2[[#This Row],[6M Return vs Nifty]]-AVERAGE(Table2[6M Return vs Nifty]))/_xlfn.STDEV.P(Table2[6M Return vs Nifty])</f>
        <v>1.7416093049781227</v>
      </c>
      <c r="M300">
        <v>3.1497298504789102</v>
      </c>
      <c r="N300">
        <f>(Table2[[#This Row],[1W Return vs Nifty]]-AVERAGE(Table2[1W Return vs Nifty]))/_xlfn.STDEV.P(Table2[1W Return vs Nifty])</f>
        <v>0.47978205411102592</v>
      </c>
      <c r="O300">
        <v>1970.14</v>
      </c>
      <c r="P300">
        <v>1882.8435771085899</v>
      </c>
      <c r="Q300">
        <v>1496.1255676046501</v>
      </c>
      <c r="R300">
        <v>37.267258447648501</v>
      </c>
      <c r="S300" s="1">
        <f>(Table2[[#This Row],[Close Price]]-Table2[[#This Row],[20D EMA]])/Table2[[#This Row],[20D EMA]]</f>
        <v>-4.7707269534144781E-2</v>
      </c>
      <c r="T300" s="1">
        <f>(Table2[[#This Row],[Close Price]]-Table2[[#This Row],[50D EMA]])/Table2[[#This Row],[50D EMA]]</f>
        <v>-3.5550362175432938E-3</v>
      </c>
      <c r="U300" s="1">
        <f>(Table2[[#This Row],[Close Price]]-Table2[[#This Row],[200D EMA]])/Table2[[#This Row],[200D EMA]]</f>
        <v>0.25400570688981844</v>
      </c>
      <c r="V300">
        <v>0.689688002836508</v>
      </c>
      <c r="W300">
        <v>1862.2</v>
      </c>
      <c r="X300">
        <v>1922</v>
      </c>
      <c r="Y300">
        <v>1862.2</v>
      </c>
      <c r="Z300">
        <v>2015</v>
      </c>
      <c r="AA300">
        <v>1802.4</v>
      </c>
      <c r="AB300">
        <v>2065</v>
      </c>
      <c r="AC300" s="1">
        <f>(Table2[[#This Row],[Close Price]]/Table2[[#This Row],[Day Low]])-1</f>
        <v>7.4911395124046543E-3</v>
      </c>
      <c r="AD300" s="1">
        <f>(Table2[[#This Row],[Day High]]/Table2[[#This Row],[Close Price]])-1</f>
        <v>2.4438344482051066E-2</v>
      </c>
      <c r="AE300" s="1">
        <f>(Table2[[#This Row],[Close Price]]/Table2[[#This Row],[Current Week Low]])-1</f>
        <v>7.4911395124046543E-3</v>
      </c>
      <c r="AF300" s="1">
        <f>(Table2[[#This Row],[Current Week High]]/Table2[[#This Row],[Close Price]])-1</f>
        <v>7.4007941795698695E-2</v>
      </c>
      <c r="AG300" s="1">
        <f>(Table2[[#This Row],[Close Price]]/Table2[[#This Row],[Current Month Low]])-1</f>
        <v>4.0917665335108655E-2</v>
      </c>
      <c r="AH300" s="1">
        <f>(Table2[[#This Row],[Current Month High]]/Table2[[#This Row],[Close Price]])-1</f>
        <v>0.10065826293206825</v>
      </c>
      <c r="AI300">
        <v>20.941822348959299</v>
      </c>
      <c r="AJ300">
        <v>97.209228990382002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0.02</v>
      </c>
      <c r="AM300" t="s">
        <v>3108</v>
      </c>
      <c r="AN300">
        <v>-13.07</v>
      </c>
      <c r="AO300" t="s">
        <v>3107</v>
      </c>
      <c r="AP300">
        <v>-3.3002828928714999E-2</v>
      </c>
      <c r="AQ300">
        <f>(Table2[[#This Row],[Sharpe Ratio]]-AVERAGE(Table2[Sharpe Ratio]))/_xlfn.STDEV.P(Table2[Sharpe Ratio])</f>
        <v>-1.1005191766137719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1.2549563161381214</v>
      </c>
      <c r="AS300">
        <f>_xlfn.RANK.AVG(Table2[[#This Row],[1Y Return vs Nifty Z-Score]],Table2[1Y Return vs Nifty Z-Score])</f>
        <v>269</v>
      </c>
      <c r="AT300">
        <f>_xlfn.RANK.AVG(Table2[[#This Row],[6M Return vs Nifty Z-Score]],Table2[6M Return vs Nifty Z-Score])</f>
        <v>45</v>
      </c>
      <c r="AU300">
        <f>_xlfn.RANK.AVG(Table2[[#This Row],[Sharpe Ratio Z-Score]],Table2[Sharpe Ratio Z-Score])</f>
        <v>631</v>
      </c>
      <c r="AV300">
        <f>(Table2[[#This Row],[Rank 1Y]]+Table2[[#This Row],[Rank 6M]]+Table2[[#This Row],[Rank Sharpe]])/3</f>
        <v>315</v>
      </c>
    </row>
    <row r="301" spans="1:48" x14ac:dyDescent="0.3">
      <c r="A301" t="s">
        <v>689</v>
      </c>
      <c r="B301" t="s">
        <v>690</v>
      </c>
      <c r="C301" t="s">
        <v>3074</v>
      </c>
      <c r="D301" t="s">
        <v>440</v>
      </c>
      <c r="E301">
        <v>24696.21528</v>
      </c>
      <c r="F301">
        <v>3523.4</v>
      </c>
      <c r="G301">
        <v>7.9641770539346597</v>
      </c>
      <c r="H301">
        <f>(Table2[[#This Row],[1Y Return vs Nifty]]-AVERAGE(Table2[1Y Return vs Nifty]))/_xlfn.STDEV.P(Table2[1Y Return vs Nifty])</f>
        <v>-0.374877088586832</v>
      </c>
      <c r="I301">
        <v>5.4532543517925198</v>
      </c>
      <c r="J301">
        <f>(Table2[[#This Row],[1M Return vs Nifty]]-AVERAGE(Table2[1M Return vs Nifty]))/_xlfn.STDEV.P(Table2[1M Return vs Nifty])</f>
        <v>0.57268982500371335</v>
      </c>
      <c r="K301">
        <v>6.4384669146179299</v>
      </c>
      <c r="L301">
        <f>(Table2[[#This Row],[6M Return vs Nifty]]-AVERAGE(Table2[6M Return vs Nifty]))/_xlfn.STDEV.P(Table2[6M Return vs Nifty])</f>
        <v>-1.1753439730155057E-2</v>
      </c>
      <c r="M301">
        <v>1.3264292357994401</v>
      </c>
      <c r="N301">
        <f>(Table2[[#This Row],[1W Return vs Nifty]]-AVERAGE(Table2[1W Return vs Nifty]))/_xlfn.STDEV.P(Table2[1W Return vs Nifty])</f>
        <v>0.14654024292809747</v>
      </c>
      <c r="O301">
        <v>3576.91</v>
      </c>
      <c r="P301">
        <v>3515.8370157108202</v>
      </c>
      <c r="Q301">
        <v>3204.82401816112</v>
      </c>
      <c r="R301">
        <v>40.231907065983897</v>
      </c>
      <c r="S301" s="1">
        <f>(Table2[[#This Row],[Close Price]]-Table2[[#This Row],[20D EMA]])/Table2[[#This Row],[20D EMA]]</f>
        <v>-1.4959839638123343E-2</v>
      </c>
      <c r="T301" s="1">
        <f>(Table2[[#This Row],[Close Price]]-Table2[[#This Row],[50D EMA]])/Table2[[#This Row],[50D EMA]]</f>
        <v>2.1511191376005338E-3</v>
      </c>
      <c r="U301" s="1">
        <f>(Table2[[#This Row],[Close Price]]-Table2[[#This Row],[200D EMA]])/Table2[[#This Row],[200D EMA]]</f>
        <v>9.9405140511170484E-2</v>
      </c>
      <c r="V301">
        <v>0.92341253614834296</v>
      </c>
      <c r="W301">
        <v>3405</v>
      </c>
      <c r="X301">
        <v>3560</v>
      </c>
      <c r="Y301">
        <v>3405</v>
      </c>
      <c r="Z301">
        <v>3650</v>
      </c>
      <c r="AA301">
        <v>3405</v>
      </c>
      <c r="AB301">
        <v>3738.55</v>
      </c>
      <c r="AC301" s="1">
        <f>(Table2[[#This Row],[Close Price]]/Table2[[#This Row],[Day Low]])-1</f>
        <v>3.4772393538913482E-2</v>
      </c>
      <c r="AD301" s="1">
        <f>(Table2[[#This Row],[Day High]]/Table2[[#This Row],[Close Price]])-1</f>
        <v>1.0387693704944079E-2</v>
      </c>
      <c r="AE301" s="1">
        <f>(Table2[[#This Row],[Close Price]]/Table2[[#This Row],[Current Week Low]])-1</f>
        <v>3.4772393538913482E-2</v>
      </c>
      <c r="AF301" s="1">
        <f>(Table2[[#This Row],[Current Week High]]/Table2[[#This Row],[Close Price]])-1</f>
        <v>3.593120281546236E-2</v>
      </c>
      <c r="AG301" s="1">
        <f>(Table2[[#This Row],[Close Price]]/Table2[[#This Row],[Current Month Low]])-1</f>
        <v>3.4772393538913482E-2</v>
      </c>
      <c r="AH301" s="1">
        <f>(Table2[[#This Row],[Current Month High]]/Table2[[#This Row],[Close Price]])-1</f>
        <v>6.1063177612533437E-2</v>
      </c>
      <c r="AI301">
        <v>11.7897485383436</v>
      </c>
      <c r="AJ301">
        <v>40.592953194206103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0.19</v>
      </c>
      <c r="AM301" t="s">
        <v>3108</v>
      </c>
      <c r="AN301">
        <v>-2.42</v>
      </c>
      <c r="AO301" t="s">
        <v>3107</v>
      </c>
      <c r="AP301">
        <v>0.10483204149522</v>
      </c>
      <c r="AQ301">
        <f>(Table2[[#This Row],[Sharpe Ratio]]-AVERAGE(Table2[Sharpe Ratio]))/_xlfn.STDEV.P(Table2[Sharpe Ratio])</f>
        <v>0.46941220622553409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0.80201174584035795</v>
      </c>
      <c r="AS301">
        <f>_xlfn.RANK.AVG(Table2[[#This Row],[1Y Return vs Nifty Z-Score]],Table2[1Y Return vs Nifty Z-Score])</f>
        <v>412</v>
      </c>
      <c r="AT301">
        <f>_xlfn.RANK.AVG(Table2[[#This Row],[6M Return vs Nifty Z-Score]],Table2[6M Return vs Nifty Z-Score])</f>
        <v>312</v>
      </c>
      <c r="AU301">
        <f>_xlfn.RANK.AVG(Table2[[#This Row],[Sharpe Ratio Z-Score]],Table2[Sharpe Ratio Z-Score])</f>
        <v>221</v>
      </c>
      <c r="AV301">
        <f>(Table2[[#This Row],[Rank 1Y]]+Table2[[#This Row],[Rank 6M]]+Table2[[#This Row],[Rank Sharpe]])/3</f>
        <v>315</v>
      </c>
    </row>
    <row r="302" spans="1:48" x14ac:dyDescent="0.3">
      <c r="A302" t="s">
        <v>732</v>
      </c>
      <c r="B302" t="s">
        <v>733</v>
      </c>
      <c r="C302" t="s">
        <v>3068</v>
      </c>
      <c r="D302" t="s">
        <v>203</v>
      </c>
      <c r="E302">
        <v>22456.31283812</v>
      </c>
      <c r="F302">
        <v>1899.1</v>
      </c>
      <c r="G302">
        <v>20.616764681815798</v>
      </c>
      <c r="H302">
        <f>(Table2[[#This Row],[1Y Return vs Nifty]]-AVERAGE(Table2[1Y Return vs Nifty]))/_xlfn.STDEV.P(Table2[1Y Return vs Nifty])</f>
        <v>-0.18012263153800981</v>
      </c>
      <c r="I302">
        <v>-9.7175983229502698</v>
      </c>
      <c r="J302">
        <f>(Table2[[#This Row],[1M Return vs Nifty]]-AVERAGE(Table2[1M Return vs Nifty]))/_xlfn.STDEV.P(Table2[1M Return vs Nifty])</f>
        <v>-0.8737660852171707</v>
      </c>
      <c r="K302">
        <v>-15.8203991433195</v>
      </c>
      <c r="L302">
        <f>(Table2[[#This Row],[6M Return vs Nifty]]-AVERAGE(Table2[6M Return vs Nifty]))/_xlfn.STDEV.P(Table2[6M Return vs Nifty])</f>
        <v>-0.76772850740001553</v>
      </c>
      <c r="M302">
        <v>4.0867732151102301</v>
      </c>
      <c r="N302">
        <f>(Table2[[#This Row],[1W Return vs Nifty]]-AVERAGE(Table2[1W Return vs Nifty]))/_xlfn.STDEV.P(Table2[1W Return vs Nifty])</f>
        <v>0.65104400920096095</v>
      </c>
      <c r="O302">
        <v>1947.29</v>
      </c>
      <c r="P302">
        <v>1990.6848734171899</v>
      </c>
      <c r="Q302">
        <v>1795.7781708346899</v>
      </c>
      <c r="R302">
        <v>45.2617486708127</v>
      </c>
      <c r="S302" s="1">
        <f>(Table2[[#This Row],[Close Price]]-Table2[[#This Row],[20D EMA]])/Table2[[#This Row],[20D EMA]]</f>
        <v>-2.4747212793163862E-2</v>
      </c>
      <c r="T302" s="1">
        <f>(Table2[[#This Row],[Close Price]]-Table2[[#This Row],[50D EMA]])/Table2[[#This Row],[50D EMA]]</f>
        <v>-4.6006715899727678E-2</v>
      </c>
      <c r="U302" s="1">
        <f>(Table2[[#This Row],[Close Price]]-Table2[[#This Row],[200D EMA]])/Table2[[#This Row],[200D EMA]]</f>
        <v>5.7535964543596871E-2</v>
      </c>
      <c r="V302">
        <v>0.69711421074936897</v>
      </c>
      <c r="W302">
        <v>1861.25</v>
      </c>
      <c r="X302">
        <v>1923</v>
      </c>
      <c r="Y302">
        <v>1803</v>
      </c>
      <c r="Z302">
        <v>1998</v>
      </c>
      <c r="AA302">
        <v>1798.25</v>
      </c>
      <c r="AB302">
        <v>2092.25</v>
      </c>
      <c r="AC302" s="1">
        <f>(Table2[[#This Row],[Close Price]]/Table2[[#This Row],[Day Low]])-1</f>
        <v>2.0335795836131654E-2</v>
      </c>
      <c r="AD302" s="1">
        <f>(Table2[[#This Row],[Day High]]/Table2[[#This Row],[Close Price]])-1</f>
        <v>1.2584908640935311E-2</v>
      </c>
      <c r="AE302" s="1">
        <f>(Table2[[#This Row],[Close Price]]/Table2[[#This Row],[Current Week Low]])-1</f>
        <v>5.3300055463116891E-2</v>
      </c>
      <c r="AF302" s="1">
        <f>(Table2[[#This Row],[Current Week High]]/Table2[[#This Row],[Close Price]])-1</f>
        <v>5.2077299773577002E-2</v>
      </c>
      <c r="AG302" s="1">
        <f>(Table2[[#This Row],[Close Price]]/Table2[[#This Row],[Current Month Low]])-1</f>
        <v>5.6082302238287252E-2</v>
      </c>
      <c r="AH302" s="1">
        <f>(Table2[[#This Row],[Current Month High]]/Table2[[#This Row],[Close Price]])-1</f>
        <v>0.10170607129693021</v>
      </c>
      <c r="AI302">
        <v>27.868464009267498</v>
      </c>
      <c r="AJ302">
        <v>70.575290789060006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-0.15</v>
      </c>
      <c r="AM302" t="s">
        <v>3107</v>
      </c>
      <c r="AN302">
        <v>-9.07</v>
      </c>
      <c r="AO302" t="s">
        <v>3107</v>
      </c>
      <c r="AP302">
        <v>0.21705781092510901</v>
      </c>
      <c r="AQ302">
        <f>(Table2[[#This Row],[Sharpe Ratio]]-AVERAGE(Table2[Sharpe Ratio]))/_xlfn.STDEV.P(Table2[Sharpe Ratio])</f>
        <v>1.7476573763292811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342</v>
      </c>
      <c r="AT302">
        <f>_xlfn.RANK.AVG(Table2[[#This Row],[6M Return vs Nifty Z-Score]],Table2[6M Return vs Nifty Z-Score])</f>
        <v>579</v>
      </c>
      <c r="AU302">
        <f>_xlfn.RANK.AVG(Table2[[#This Row],[Sharpe Ratio Z-Score]],Table2[Sharpe Ratio Z-Score])</f>
        <v>27</v>
      </c>
      <c r="AV302">
        <f>(Table2[[#This Row],[Rank 1Y]]+Table2[[#This Row],[Rank 6M]]+Table2[[#This Row],[Rank Sharpe]])/3</f>
        <v>316</v>
      </c>
    </row>
    <row r="303" spans="1:48" x14ac:dyDescent="0.3">
      <c r="A303" t="s">
        <v>754</v>
      </c>
      <c r="B303" t="s">
        <v>755</v>
      </c>
      <c r="C303" t="s">
        <v>3076</v>
      </c>
      <c r="D303" t="s">
        <v>141</v>
      </c>
      <c r="E303">
        <v>20944.523600460001</v>
      </c>
      <c r="F303">
        <v>1490.6</v>
      </c>
      <c r="G303">
        <v>200.83707659028201</v>
      </c>
      <c r="H303">
        <f>(Table2[[#This Row],[1Y Return vs Nifty]]-AVERAGE(Table2[1Y Return vs Nifty]))/_xlfn.STDEV.P(Table2[1Y Return vs Nifty])</f>
        <v>2.593911425934905</v>
      </c>
      <c r="I303">
        <v>-2.0854483023896102</v>
      </c>
      <c r="J303">
        <f>(Table2[[#This Row],[1M Return vs Nifty]]-AVERAGE(Table2[1M Return vs Nifty]))/_xlfn.STDEV.P(Table2[1M Return vs Nifty])</f>
        <v>-0.14608328836873477</v>
      </c>
      <c r="K303">
        <v>-1.1622745402168499</v>
      </c>
      <c r="L303">
        <f>(Table2[[#This Row],[6M Return vs Nifty]]-AVERAGE(Table2[6M Return vs Nifty]))/_xlfn.STDEV.P(Table2[6M Return vs Nifty])</f>
        <v>-0.2698964655565243</v>
      </c>
      <c r="M303">
        <v>4.6013414506855197</v>
      </c>
      <c r="N303">
        <f>(Table2[[#This Row],[1W Return vs Nifty]]-AVERAGE(Table2[1W Return vs Nifty]))/_xlfn.STDEV.P(Table2[1W Return vs Nifty])</f>
        <v>0.74509084350779742</v>
      </c>
      <c r="O303">
        <v>1453.67</v>
      </c>
      <c r="P303">
        <v>1422.45267373858</v>
      </c>
      <c r="Q303">
        <v>1152.074343147</v>
      </c>
      <c r="R303">
        <v>62.614380826275003</v>
      </c>
      <c r="S303" s="1">
        <f>(Table2[[#This Row],[Close Price]]-Table2[[#This Row],[20D EMA]])/Table2[[#This Row],[20D EMA]]</f>
        <v>2.5404665433007376E-2</v>
      </c>
      <c r="T303" s="1">
        <f>(Table2[[#This Row],[Close Price]]-Table2[[#This Row],[50D EMA]])/Table2[[#This Row],[50D EMA]]</f>
        <v>4.7908325893409758E-2</v>
      </c>
      <c r="U303" s="1">
        <f>(Table2[[#This Row],[Close Price]]-Table2[[#This Row],[200D EMA]])/Table2[[#This Row],[200D EMA]]</f>
        <v>0.29384011445675029</v>
      </c>
      <c r="V303">
        <v>0.864719271560904</v>
      </c>
      <c r="W303">
        <v>1480</v>
      </c>
      <c r="X303">
        <v>1514</v>
      </c>
      <c r="Y303">
        <v>1391.35</v>
      </c>
      <c r="Z303">
        <v>1514</v>
      </c>
      <c r="AA303">
        <v>1371.25</v>
      </c>
      <c r="AB303">
        <v>1514</v>
      </c>
      <c r="AC303" s="1">
        <f>(Table2[[#This Row],[Close Price]]/Table2[[#This Row],[Day Low]])-1</f>
        <v>7.1621621621620335E-3</v>
      </c>
      <c r="AD303" s="1">
        <f>(Table2[[#This Row],[Day High]]/Table2[[#This Row],[Close Price]])-1</f>
        <v>1.569837649268746E-2</v>
      </c>
      <c r="AE303" s="1">
        <f>(Table2[[#This Row],[Close Price]]/Table2[[#This Row],[Current Week Low]])-1</f>
        <v>7.1333596866352877E-2</v>
      </c>
      <c r="AF303" s="1">
        <f>(Table2[[#This Row],[Current Week High]]/Table2[[#This Row],[Close Price]])-1</f>
        <v>1.569837649268746E-2</v>
      </c>
      <c r="AG303" s="1">
        <f>(Table2[[#This Row],[Close Price]]/Table2[[#This Row],[Current Month Low]])-1</f>
        <v>8.7037374658158528E-2</v>
      </c>
      <c r="AH303" s="1">
        <f>(Table2[[#This Row],[Current Month High]]/Table2[[#This Row],[Close Price]])-1</f>
        <v>1.569837649268746E-2</v>
      </c>
      <c r="AI303">
        <v>5.66214947001209</v>
      </c>
      <c r="AJ303">
        <v>235.72072072072001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0.17</v>
      </c>
      <c r="AM303" t="s">
        <v>3108</v>
      </c>
      <c r="AN303">
        <v>-0.73</v>
      </c>
      <c r="AO303" t="s">
        <v>3107</v>
      </c>
      <c r="AQ303">
        <f>(Table2[[#This Row],[Sharpe Ratio]]-AVERAGE(Table2[Sharpe Ratio]))/_xlfn.STDEV.P(Table2[Sharpe Ratio])</f>
        <v>-0.72461882064209882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2.1984036948753447</v>
      </c>
      <c r="AS303">
        <f>_xlfn.RANK.AVG(Table2[[#This Row],[1Y Return vs Nifty Z-Score]],Table2[1Y Return vs Nifty Z-Score])</f>
        <v>18</v>
      </c>
      <c r="AT303">
        <f>_xlfn.RANK.AVG(Table2[[#This Row],[6M Return vs Nifty Z-Score]],Table2[6M Return vs Nifty Z-Score])</f>
        <v>393</v>
      </c>
      <c r="AU303">
        <f>_xlfn.RANK.AVG(Table2[[#This Row],[Sharpe Ratio Z-Score]],Table2[Sharpe Ratio Z-Score])</f>
        <v>545.5</v>
      </c>
      <c r="AV303">
        <f>(Table2[[#This Row],[Rank 1Y]]+Table2[[#This Row],[Rank 6M]]+Table2[[#This Row],[Rank Sharpe]])/3</f>
        <v>318.83333333333331</v>
      </c>
    </row>
    <row r="304" spans="1:48" x14ac:dyDescent="0.3">
      <c r="A304" t="s">
        <v>881</v>
      </c>
      <c r="B304" t="s">
        <v>882</v>
      </c>
      <c r="C304" t="s">
        <v>3071</v>
      </c>
      <c r="D304" t="s">
        <v>315</v>
      </c>
      <c r="E304">
        <v>16720.944709784999</v>
      </c>
      <c r="F304">
        <v>766.45</v>
      </c>
      <c r="G304">
        <v>33.995599160034899</v>
      </c>
      <c r="H304">
        <f>(Table2[[#This Row],[1Y Return vs Nifty]]-AVERAGE(Table2[1Y Return vs Nifty]))/_xlfn.STDEV.P(Table2[1Y Return vs Nifty])</f>
        <v>2.581055156913354E-2</v>
      </c>
      <c r="I304">
        <v>-2.13210364744047</v>
      </c>
      <c r="J304">
        <f>(Table2[[#This Row],[1M Return vs Nifty]]-AVERAGE(Table2[1M Return vs Nifty]))/_xlfn.STDEV.P(Table2[1M Return vs Nifty])</f>
        <v>-0.15053161444763494</v>
      </c>
      <c r="K304">
        <v>-18.5538140420832</v>
      </c>
      <c r="L304">
        <f>(Table2[[#This Row],[6M Return vs Nifty]]-AVERAGE(Table2[6M Return vs Nifty]))/_xlfn.STDEV.P(Table2[6M Return vs Nifty])</f>
        <v>-0.86056313373201687</v>
      </c>
      <c r="M304">
        <v>-1.75584444209295</v>
      </c>
      <c r="N304">
        <f>(Table2[[#This Row],[1W Return vs Nifty]]-AVERAGE(Table2[1W Return vs Nifty]))/_xlfn.STDEV.P(Table2[1W Return vs Nifty])</f>
        <v>-0.41680211253032717</v>
      </c>
      <c r="O304">
        <v>802.51</v>
      </c>
      <c r="P304">
        <v>811.555208375809</v>
      </c>
      <c r="Q304">
        <v>748.99752500188504</v>
      </c>
      <c r="R304">
        <v>32.163448504540703</v>
      </c>
      <c r="S304" s="1">
        <f>(Table2[[#This Row],[Close Price]]-Table2[[#This Row],[20D EMA]])/Table2[[#This Row],[20D EMA]]</f>
        <v>-4.4934019513775458E-2</v>
      </c>
      <c r="T304" s="1">
        <f>(Table2[[#This Row],[Close Price]]-Table2[[#This Row],[50D EMA]])/Table2[[#This Row],[50D EMA]]</f>
        <v>-5.5578730701611082E-2</v>
      </c>
      <c r="U304" s="1">
        <f>(Table2[[#This Row],[Close Price]]-Table2[[#This Row],[200D EMA]])/Table2[[#This Row],[200D EMA]]</f>
        <v>2.3301111706705686E-2</v>
      </c>
      <c r="V304">
        <v>0.23888898307706</v>
      </c>
      <c r="W304">
        <v>761</v>
      </c>
      <c r="X304">
        <v>782.9</v>
      </c>
      <c r="Y304">
        <v>761</v>
      </c>
      <c r="Z304">
        <v>798.85</v>
      </c>
      <c r="AA304">
        <v>761</v>
      </c>
      <c r="AB304">
        <v>849.35</v>
      </c>
      <c r="AC304" s="1">
        <f>(Table2[[#This Row],[Close Price]]/Table2[[#This Row],[Day Low]])-1</f>
        <v>7.161629434954131E-3</v>
      </c>
      <c r="AD304" s="1">
        <f>(Table2[[#This Row],[Day High]]/Table2[[#This Row],[Close Price]])-1</f>
        <v>2.1462587252919274E-2</v>
      </c>
      <c r="AE304" s="1">
        <f>(Table2[[#This Row],[Close Price]]/Table2[[#This Row],[Current Week Low]])-1</f>
        <v>7.161629434954131E-3</v>
      </c>
      <c r="AF304" s="1">
        <f>(Table2[[#This Row],[Current Week High]]/Table2[[#This Row],[Close Price]])-1</f>
        <v>4.2272816230673804E-2</v>
      </c>
      <c r="AG304" s="1">
        <f>(Table2[[#This Row],[Close Price]]/Table2[[#This Row],[Current Month Low]])-1</f>
        <v>7.161629434954131E-3</v>
      </c>
      <c r="AH304" s="1">
        <f>(Table2[[#This Row],[Current Month High]]/Table2[[#This Row],[Close Price]])-1</f>
        <v>0.10816100202231071</v>
      </c>
      <c r="AI304">
        <v>24.9918455215604</v>
      </c>
      <c r="AJ304">
        <v>60.681341719077501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-0.08</v>
      </c>
      <c r="AM304" t="s">
        <v>3107</v>
      </c>
      <c r="AN304">
        <v>-7.24</v>
      </c>
      <c r="AO304" t="s">
        <v>3107</v>
      </c>
      <c r="AP304">
        <v>0.188505158220375</v>
      </c>
      <c r="AQ304">
        <f>(Table2[[#This Row],[Sharpe Ratio]]-AVERAGE(Table2[Sharpe Ratio]))/_xlfn.STDEV.P(Table2[Sharpe Ratio])</f>
        <v>1.4224442759969467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288</v>
      </c>
      <c r="AT304">
        <f>_xlfn.RANK.AVG(Table2[[#This Row],[6M Return vs Nifty Z-Score]],Table2[6M Return vs Nifty Z-Score])</f>
        <v>611</v>
      </c>
      <c r="AU304">
        <f>_xlfn.RANK.AVG(Table2[[#This Row],[Sharpe Ratio Z-Score]],Table2[Sharpe Ratio Z-Score])</f>
        <v>60</v>
      </c>
      <c r="AV304">
        <f>(Table2[[#This Row],[Rank 1Y]]+Table2[[#This Row],[Rank 6M]]+Table2[[#This Row],[Rank Sharpe]])/3</f>
        <v>319.66666666666669</v>
      </c>
    </row>
    <row r="305" spans="1:48" x14ac:dyDescent="0.3">
      <c r="A305" t="s">
        <v>859</v>
      </c>
      <c r="B305" t="s">
        <v>860</v>
      </c>
      <c r="C305" t="s">
        <v>3061</v>
      </c>
      <c r="D305" t="s">
        <v>174</v>
      </c>
      <c r="E305">
        <v>17089.543371780001</v>
      </c>
      <c r="F305">
        <v>1730.1</v>
      </c>
      <c r="G305">
        <v>51.271057237819498</v>
      </c>
      <c r="H305">
        <f>(Table2[[#This Row],[1Y Return vs Nifty]]-AVERAGE(Table2[1Y Return vs Nifty]))/_xlfn.STDEV.P(Table2[1Y Return vs Nifty])</f>
        <v>0.29172236005917751</v>
      </c>
      <c r="I305">
        <v>6.79802289859078</v>
      </c>
      <c r="J305">
        <f>(Table2[[#This Row],[1M Return vs Nifty]]-AVERAGE(Table2[1M Return vs Nifty]))/_xlfn.STDEV.P(Table2[1M Return vs Nifty])</f>
        <v>0.70090598095082601</v>
      </c>
      <c r="K305">
        <v>5.5582488158928198</v>
      </c>
      <c r="L305">
        <f>(Table2[[#This Row],[6M Return vs Nifty]]-AVERAGE(Table2[6M Return vs Nifty]))/_xlfn.STDEV.P(Table2[6M Return vs Nifty])</f>
        <v>-4.1648176282139633E-2</v>
      </c>
      <c r="M305">
        <v>0.62719705383092506</v>
      </c>
      <c r="N305">
        <f>(Table2[[#This Row],[1W Return vs Nifty]]-AVERAGE(Table2[1W Return vs Nifty]))/_xlfn.STDEV.P(Table2[1W Return vs Nifty])</f>
        <v>1.8742666993236144E-2</v>
      </c>
      <c r="O305">
        <v>1774.12</v>
      </c>
      <c r="P305">
        <v>1671.5283362421101</v>
      </c>
      <c r="Q305">
        <v>1419.01816346805</v>
      </c>
      <c r="R305">
        <v>36.051733695318397</v>
      </c>
      <c r="S305" s="1">
        <f>(Table2[[#This Row],[Close Price]]-Table2[[#This Row],[20D EMA]])/Table2[[#This Row],[20D EMA]]</f>
        <v>-2.4812301309945203E-2</v>
      </c>
      <c r="T305" s="1">
        <f>(Table2[[#This Row],[Close Price]]-Table2[[#This Row],[50D EMA]])/Table2[[#This Row],[50D EMA]]</f>
        <v>3.5040784225991196E-2</v>
      </c>
      <c r="U305" s="1">
        <f>(Table2[[#This Row],[Close Price]]-Table2[[#This Row],[200D EMA]])/Table2[[#This Row],[200D EMA]]</f>
        <v>0.2192232943457697</v>
      </c>
      <c r="V305">
        <v>0.59522905485612498</v>
      </c>
      <c r="W305">
        <v>1719.15</v>
      </c>
      <c r="X305">
        <v>1792.75</v>
      </c>
      <c r="Y305">
        <v>1719.15</v>
      </c>
      <c r="Z305">
        <v>1846.55</v>
      </c>
      <c r="AA305">
        <v>1719.15</v>
      </c>
      <c r="AB305">
        <v>1883.55</v>
      </c>
      <c r="AC305" s="1">
        <f>(Table2[[#This Row],[Close Price]]/Table2[[#This Row],[Day Low]])-1</f>
        <v>6.3694267515923553E-3</v>
      </c>
      <c r="AD305" s="1">
        <f>(Table2[[#This Row],[Day High]]/Table2[[#This Row],[Close Price]])-1</f>
        <v>3.6211779665915378E-2</v>
      </c>
      <c r="AE305" s="1">
        <f>(Table2[[#This Row],[Close Price]]/Table2[[#This Row],[Current Week Low]])-1</f>
        <v>6.3694267515923553E-3</v>
      </c>
      <c r="AF305" s="1">
        <f>(Table2[[#This Row],[Current Week High]]/Table2[[#This Row],[Close Price]])-1</f>
        <v>6.7308248078145727E-2</v>
      </c>
      <c r="AG305" s="1">
        <f>(Table2[[#This Row],[Close Price]]/Table2[[#This Row],[Current Month Low]])-1</f>
        <v>6.3694267515923553E-3</v>
      </c>
      <c r="AH305" s="1">
        <f>(Table2[[#This Row],[Current Month High]]/Table2[[#This Row],[Close Price]])-1</f>
        <v>8.8694295127449418E-2</v>
      </c>
      <c r="AI305">
        <v>10.522513149528899</v>
      </c>
      <c r="AJ305">
        <v>78.259749626500394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0.28999999999999998</v>
      </c>
      <c r="AM305" t="s">
        <v>3108</v>
      </c>
      <c r="AN305">
        <v>-5.97</v>
      </c>
      <c r="AO305" t="s">
        <v>3107</v>
      </c>
      <c r="AP305">
        <v>3.5611027555032003E-2</v>
      </c>
      <c r="AQ305">
        <f>(Table2[[#This Row],[Sharpe Ratio]]-AVERAGE(Table2[Sharpe Ratio]))/_xlfn.STDEV.P(Table2[Sharpe Ratio])</f>
        <v>-0.31901122974838114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0.65071160197271882</v>
      </c>
      <c r="AS305">
        <f>_xlfn.RANK.AVG(Table2[[#This Row],[1Y Return vs Nifty Z-Score]],Table2[1Y Return vs Nifty Z-Score])</f>
        <v>214</v>
      </c>
      <c r="AT305">
        <f>_xlfn.RANK.AVG(Table2[[#This Row],[6M Return vs Nifty Z-Score]],Table2[6M Return vs Nifty Z-Score])</f>
        <v>323</v>
      </c>
      <c r="AU305">
        <f>_xlfn.RANK.AVG(Table2[[#This Row],[Sharpe Ratio Z-Score]],Table2[Sharpe Ratio Z-Score])</f>
        <v>424</v>
      </c>
      <c r="AV305">
        <f>(Table2[[#This Row],[Rank 1Y]]+Table2[[#This Row],[Rank 6M]]+Table2[[#This Row],[Rank Sharpe]])/3</f>
        <v>320.33333333333331</v>
      </c>
    </row>
    <row r="306" spans="1:48" x14ac:dyDescent="0.3">
      <c r="A306" t="s">
        <v>1922</v>
      </c>
      <c r="B306" t="s">
        <v>1923</v>
      </c>
      <c r="C306" t="s">
        <v>3068</v>
      </c>
      <c r="D306" t="s">
        <v>203</v>
      </c>
      <c r="E306">
        <v>3425.503749</v>
      </c>
      <c r="F306">
        <v>1301.5</v>
      </c>
      <c r="G306">
        <v>12.506247399065799</v>
      </c>
      <c r="H306">
        <f>(Table2[[#This Row],[1Y Return vs Nifty]]-AVERAGE(Table2[1Y Return vs Nifty]))/_xlfn.STDEV.P(Table2[1Y Return vs Nifty])</f>
        <v>-0.30496344957797822</v>
      </c>
      <c r="I306">
        <v>-1.2457583039271301</v>
      </c>
      <c r="J306">
        <f>(Table2[[#This Row],[1M Return vs Nifty]]-AVERAGE(Table2[1M Return vs Nifty]))/_xlfn.STDEV.P(Table2[1M Return vs Nifty])</f>
        <v>-6.6023545711586362E-2</v>
      </c>
      <c r="K306">
        <v>1.1734803384046799</v>
      </c>
      <c r="L306">
        <f>(Table2[[#This Row],[6M Return vs Nifty]]-AVERAGE(Table2[6M Return vs Nifty]))/_xlfn.STDEV.P(Table2[6M Return vs Nifty])</f>
        <v>-0.19056751646136366</v>
      </c>
      <c r="M306">
        <v>2.3377649491205799</v>
      </c>
      <c r="N306">
        <f>(Table2[[#This Row],[1W Return vs Nifty]]-AVERAGE(Table2[1W Return vs Nifty]))/_xlfn.STDEV.P(Table2[1W Return vs Nifty])</f>
        <v>0.33138049478111536</v>
      </c>
      <c r="O306">
        <v>1317.99</v>
      </c>
      <c r="P306">
        <v>1298.9406827944299</v>
      </c>
      <c r="Q306">
        <v>1169.01972266849</v>
      </c>
      <c r="R306">
        <v>44.382671068292403</v>
      </c>
      <c r="S306" s="1">
        <f>(Table2[[#This Row],[Close Price]]-Table2[[#This Row],[20D EMA]])/Table2[[#This Row],[20D EMA]]</f>
        <v>-1.2511475807858944E-2</v>
      </c>
      <c r="T306" s="1">
        <f>(Table2[[#This Row],[Close Price]]-Table2[[#This Row],[50D EMA]])/Table2[[#This Row],[50D EMA]]</f>
        <v>1.9703110692200353E-3</v>
      </c>
      <c r="U306" s="1">
        <f>(Table2[[#This Row],[Close Price]]-Table2[[#This Row],[200D EMA]])/Table2[[#This Row],[200D EMA]]</f>
        <v>0.11332595572391273</v>
      </c>
      <c r="V306">
        <v>0.62770287333687802</v>
      </c>
      <c r="W306">
        <v>1272.3</v>
      </c>
      <c r="X306">
        <v>1364.9</v>
      </c>
      <c r="Y306">
        <v>1272.3</v>
      </c>
      <c r="Z306">
        <v>1364.9</v>
      </c>
      <c r="AA306">
        <v>1264.55</v>
      </c>
      <c r="AB306">
        <v>1402</v>
      </c>
      <c r="AC306" s="1">
        <f>(Table2[[#This Row],[Close Price]]/Table2[[#This Row],[Day Low]])-1</f>
        <v>2.2950561974377059E-2</v>
      </c>
      <c r="AD306" s="1">
        <f>(Table2[[#This Row],[Day High]]/Table2[[#This Row],[Close Price]])-1</f>
        <v>4.8713023434498792E-2</v>
      </c>
      <c r="AE306" s="1">
        <f>(Table2[[#This Row],[Close Price]]/Table2[[#This Row],[Current Week Low]])-1</f>
        <v>2.2950561974377059E-2</v>
      </c>
      <c r="AF306" s="1">
        <f>(Table2[[#This Row],[Current Week High]]/Table2[[#This Row],[Close Price]])-1</f>
        <v>4.8713023434498792E-2</v>
      </c>
      <c r="AG306" s="1">
        <f>(Table2[[#This Row],[Close Price]]/Table2[[#This Row],[Current Month Low]])-1</f>
        <v>2.92198805899333E-2</v>
      </c>
      <c r="AH306" s="1">
        <f>(Table2[[#This Row],[Current Month High]]/Table2[[#This Row],[Close Price]])-1</f>
        <v>7.7218593930080681E-2</v>
      </c>
      <c r="AI306">
        <v>8.1828659239339103</v>
      </c>
      <c r="AJ306">
        <v>58.3333333333333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0.01</v>
      </c>
      <c r="AM306" t="s">
        <v>3108</v>
      </c>
      <c r="AN306">
        <v>-3.93</v>
      </c>
      <c r="AO306" t="s">
        <v>3107</v>
      </c>
      <c r="AP306">
        <v>0.107124213282675</v>
      </c>
      <c r="AQ306">
        <f>(Table2[[#This Row],[Sharpe Ratio]]-AVERAGE(Table2[Sharpe Ratio]))/_xlfn.STDEV.P(Table2[Sharpe Ratio])</f>
        <v>0.49551991331675488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0.265345896346942</v>
      </c>
      <c r="AS306">
        <f>_xlfn.RANK.AVG(Table2[[#This Row],[1Y Return vs Nifty Z-Score]],Table2[1Y Return vs Nifty Z-Score])</f>
        <v>386</v>
      </c>
      <c r="AT306">
        <f>_xlfn.RANK.AVG(Table2[[#This Row],[6M Return vs Nifty Z-Score]],Table2[6M Return vs Nifty Z-Score])</f>
        <v>368</v>
      </c>
      <c r="AU306">
        <f>_xlfn.RANK.AVG(Table2[[#This Row],[Sharpe Ratio Z-Score]],Table2[Sharpe Ratio Z-Score])</f>
        <v>214</v>
      </c>
      <c r="AV306">
        <f>(Table2[[#This Row],[Rank 1Y]]+Table2[[#This Row],[Rank 6M]]+Table2[[#This Row],[Rank Sharpe]])/3</f>
        <v>322.66666666666669</v>
      </c>
    </row>
    <row r="307" spans="1:48" x14ac:dyDescent="0.3">
      <c r="A307" t="s">
        <v>192</v>
      </c>
      <c r="B307" t="s">
        <v>193</v>
      </c>
      <c r="C307" t="s">
        <v>3068</v>
      </c>
      <c r="D307" t="s">
        <v>194</v>
      </c>
      <c r="E307">
        <v>129719.78556075</v>
      </c>
      <c r="F307">
        <v>4733.25</v>
      </c>
      <c r="G307">
        <v>17.538178493352799</v>
      </c>
      <c r="H307">
        <f>(Table2[[#This Row],[1Y Return vs Nifty]]-AVERAGE(Table2[1Y Return vs Nifty]))/_xlfn.STDEV.P(Table2[1Y Return vs Nifty])</f>
        <v>-0.22750964826895193</v>
      </c>
      <c r="I307">
        <v>0.33548974450147001</v>
      </c>
      <c r="J307">
        <f>(Table2[[#This Row],[1M Return vs Nifty]]-AVERAGE(Table2[1M Return vs Nifty]))/_xlfn.STDEV.P(Table2[1M Return vs Nifty])</f>
        <v>8.4739607435543193E-2</v>
      </c>
      <c r="K307">
        <v>10.7691160429167</v>
      </c>
      <c r="L307">
        <f>(Table2[[#This Row],[6M Return vs Nifty]]-AVERAGE(Table2[6M Return vs Nifty]))/_xlfn.STDEV.P(Table2[6M Return vs Nifty])</f>
        <v>0.13532785180098461</v>
      </c>
      <c r="M307">
        <v>3.58814518428346</v>
      </c>
      <c r="N307">
        <f>(Table2[[#This Row],[1W Return vs Nifty]]-AVERAGE(Table2[1W Return vs Nifty]))/_xlfn.STDEV.P(Table2[1W Return vs Nifty])</f>
        <v>0.55991054126841111</v>
      </c>
      <c r="O307">
        <v>4791.4799999999996</v>
      </c>
      <c r="P307">
        <v>4759.6756023731496</v>
      </c>
      <c r="Q307">
        <v>4300.6058191170896</v>
      </c>
      <c r="R307">
        <v>44.260390206445003</v>
      </c>
      <c r="S307" s="1">
        <f>(Table2[[#This Row],[Close Price]]-Table2[[#This Row],[20D EMA]])/Table2[[#This Row],[20D EMA]]</f>
        <v>-1.2152821257732385E-2</v>
      </c>
      <c r="T307" s="1">
        <f>(Table2[[#This Row],[Close Price]]-Table2[[#This Row],[50D EMA]])/Table2[[#This Row],[50D EMA]]</f>
        <v>-5.5519755085774941E-3</v>
      </c>
      <c r="U307" s="1">
        <f>(Table2[[#This Row],[Close Price]]-Table2[[#This Row],[200D EMA]])/Table2[[#This Row],[200D EMA]]</f>
        <v>0.10060075233115223</v>
      </c>
      <c r="V307">
        <v>1.36792047933519</v>
      </c>
      <c r="W307">
        <v>4716</v>
      </c>
      <c r="X307">
        <v>4820</v>
      </c>
      <c r="Y307">
        <v>4716</v>
      </c>
      <c r="Z307">
        <v>4852.05</v>
      </c>
      <c r="AA307">
        <v>4548</v>
      </c>
      <c r="AB307">
        <v>5023</v>
      </c>
      <c r="AC307" s="1">
        <f>(Table2[[#This Row],[Close Price]]/Table2[[#This Row],[Day Low]])-1</f>
        <v>3.6577608142494E-3</v>
      </c>
      <c r="AD307" s="1">
        <f>(Table2[[#This Row],[Day High]]/Table2[[#This Row],[Close Price]])-1</f>
        <v>1.8327787461046796E-2</v>
      </c>
      <c r="AE307" s="1">
        <f>(Table2[[#This Row],[Close Price]]/Table2[[#This Row],[Current Week Low]])-1</f>
        <v>3.6577608142494E-3</v>
      </c>
      <c r="AF307" s="1">
        <f>(Table2[[#This Row],[Current Week High]]/Table2[[#This Row],[Close Price]])-1</f>
        <v>2.5099033433687357E-2</v>
      </c>
      <c r="AG307" s="1">
        <f>(Table2[[#This Row],[Close Price]]/Table2[[#This Row],[Current Month Low]])-1</f>
        <v>4.073218997361483E-2</v>
      </c>
      <c r="AH307" s="1">
        <f>(Table2[[#This Row],[Current Month High]]/Table2[[#This Row],[Close Price]])-1</f>
        <v>6.1215866476522551E-2</v>
      </c>
      <c r="AI307">
        <v>6.8800507051180304</v>
      </c>
      <c r="AJ307">
        <v>44.531130721548699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-0.06</v>
      </c>
      <c r="AM307" t="s">
        <v>3107</v>
      </c>
      <c r="AN307">
        <v>-4.6100000000000003</v>
      </c>
      <c r="AO307" t="s">
        <v>3107</v>
      </c>
      <c r="AP307">
        <v>6.4494677161931996E-2</v>
      </c>
      <c r="AQ307">
        <f>(Table2[[#This Row],[Sharpe Ratio]]-AVERAGE(Table2[Sharpe Ratio]))/_xlfn.STDEV.P(Table2[Sharpe Ratio])</f>
        <v>9.9719065896080161E-3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0.56244025882559501</v>
      </c>
      <c r="AS307">
        <f>_xlfn.RANK.AVG(Table2[[#This Row],[1Y Return vs Nifty Z-Score]],Table2[1Y Return vs Nifty Z-Score])</f>
        <v>357</v>
      </c>
      <c r="AT307">
        <f>_xlfn.RANK.AVG(Table2[[#This Row],[6M Return vs Nifty Z-Score]],Table2[6M Return vs Nifty Z-Score])</f>
        <v>273</v>
      </c>
      <c r="AU307">
        <f>_xlfn.RANK.AVG(Table2[[#This Row],[Sharpe Ratio Z-Score]],Table2[Sharpe Ratio Z-Score])</f>
        <v>343</v>
      </c>
      <c r="AV307">
        <f>(Table2[[#This Row],[Rank 1Y]]+Table2[[#This Row],[Rank 6M]]+Table2[[#This Row],[Rank Sharpe]])/3</f>
        <v>324.33333333333331</v>
      </c>
    </row>
    <row r="308" spans="1:48" x14ac:dyDescent="0.3">
      <c r="A308" t="s">
        <v>1712</v>
      </c>
      <c r="B308" t="s">
        <v>1713</v>
      </c>
      <c r="C308" t="s">
        <v>3078</v>
      </c>
      <c r="D308" t="s">
        <v>111</v>
      </c>
      <c r="E308">
        <v>4512.7914959399995</v>
      </c>
      <c r="F308">
        <v>263.89999999999998</v>
      </c>
      <c r="G308">
        <v>55.537319358848201</v>
      </c>
      <c r="H308">
        <f>(Table2[[#This Row],[1Y Return vs Nifty]]-AVERAGE(Table2[1Y Return vs Nifty]))/_xlfn.STDEV.P(Table2[1Y Return vs Nifty])</f>
        <v>0.35739063183450948</v>
      </c>
      <c r="I308">
        <v>-11.4225171206956</v>
      </c>
      <c r="J308">
        <f>(Table2[[#This Row],[1M Return vs Nifty]]-AVERAGE(Table2[1M Return vs Nifty]))/_xlfn.STDEV.P(Table2[1M Return vs Nifty])</f>
        <v>-1.0363205522809165</v>
      </c>
      <c r="K308">
        <v>-7.3209845172213202</v>
      </c>
      <c r="L308">
        <f>(Table2[[#This Row],[6M Return vs Nifty]]-AVERAGE(Table2[6M Return vs Nifty]))/_xlfn.STDEV.P(Table2[6M Return vs Nifty])</f>
        <v>-0.4790639577147669</v>
      </c>
      <c r="M308">
        <v>0.59515887793884603</v>
      </c>
      <c r="N308">
        <f>(Table2[[#This Row],[1W Return vs Nifty]]-AVERAGE(Table2[1W Return vs Nifty]))/_xlfn.STDEV.P(Table2[1W Return vs Nifty])</f>
        <v>1.2887099526567721E-2</v>
      </c>
      <c r="O308">
        <v>274.76</v>
      </c>
      <c r="P308">
        <v>275.66675528919501</v>
      </c>
      <c r="Q308">
        <v>243.051281215123</v>
      </c>
      <c r="R308">
        <v>34.926756447963001</v>
      </c>
      <c r="S308" s="1">
        <f>(Table2[[#This Row],[Close Price]]-Table2[[#This Row],[20D EMA]])/Table2[[#This Row],[20D EMA]]</f>
        <v>-3.952540398893585E-2</v>
      </c>
      <c r="T308" s="1">
        <f>(Table2[[#This Row],[Close Price]]-Table2[[#This Row],[50D EMA]])/Table2[[#This Row],[50D EMA]]</f>
        <v>-4.2684709212943824E-2</v>
      </c>
      <c r="U308" s="1">
        <f>(Table2[[#This Row],[Close Price]]-Table2[[#This Row],[200D EMA]])/Table2[[#This Row],[200D EMA]]</f>
        <v>8.5779094356733393E-2</v>
      </c>
      <c r="V308">
        <v>0.53471722874340899</v>
      </c>
      <c r="W308">
        <v>260.3</v>
      </c>
      <c r="X308">
        <v>267.10000000000002</v>
      </c>
      <c r="Y308">
        <v>260.3</v>
      </c>
      <c r="Z308">
        <v>272.89999999999998</v>
      </c>
      <c r="AA308">
        <v>260</v>
      </c>
      <c r="AB308">
        <v>297.5</v>
      </c>
      <c r="AC308" s="1">
        <f>(Table2[[#This Row],[Close Price]]/Table2[[#This Row],[Day Low]])-1</f>
        <v>1.3830195927775568E-2</v>
      </c>
      <c r="AD308" s="1">
        <f>(Table2[[#This Row],[Day High]]/Table2[[#This Row],[Close Price]])-1</f>
        <v>1.2125805229253661E-2</v>
      </c>
      <c r="AE308" s="1">
        <f>(Table2[[#This Row],[Close Price]]/Table2[[#This Row],[Current Week Low]])-1</f>
        <v>1.3830195927775568E-2</v>
      </c>
      <c r="AF308" s="1">
        <f>(Table2[[#This Row],[Current Week High]]/Table2[[#This Row],[Close Price]])-1</f>
        <v>3.4103827207275561E-2</v>
      </c>
      <c r="AG308" s="1">
        <f>(Table2[[#This Row],[Close Price]]/Table2[[#This Row],[Current Month Low]])-1</f>
        <v>1.4999999999999902E-2</v>
      </c>
      <c r="AH308" s="1">
        <f>(Table2[[#This Row],[Current Month High]]/Table2[[#This Row],[Close Price]])-1</f>
        <v>0.12732095490716189</v>
      </c>
      <c r="AI308">
        <v>21.428571428571399</v>
      </c>
      <c r="AJ308">
        <v>103.941267387944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0</v>
      </c>
      <c r="AM308">
        <v>0</v>
      </c>
      <c r="AN308">
        <v>-8.61</v>
      </c>
      <c r="AO308" t="s">
        <v>3107</v>
      </c>
      <c r="AP308">
        <v>7.5541220424321001E-2</v>
      </c>
      <c r="AQ308">
        <f>(Table2[[#This Row],[Sharpe Ratio]]-AVERAGE(Table2[Sharpe Ratio]))/_xlfn.STDEV.P(Table2[Sharpe Ratio])</f>
        <v>0.13579140992847499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198</v>
      </c>
      <c r="AT308">
        <f>_xlfn.RANK.AVG(Table2[[#This Row],[6M Return vs Nifty Z-Score]],Table2[6M Return vs Nifty Z-Score])</f>
        <v>472</v>
      </c>
      <c r="AU308">
        <f>_xlfn.RANK.AVG(Table2[[#This Row],[Sharpe Ratio Z-Score]],Table2[Sharpe Ratio Z-Score])</f>
        <v>305</v>
      </c>
      <c r="AV308">
        <f>(Table2[[#This Row],[Rank 1Y]]+Table2[[#This Row],[Rank 6M]]+Table2[[#This Row],[Rank Sharpe]])/3</f>
        <v>325</v>
      </c>
    </row>
    <row r="309" spans="1:48" x14ac:dyDescent="0.3">
      <c r="A309" t="s">
        <v>215</v>
      </c>
      <c r="B309" t="s">
        <v>216</v>
      </c>
      <c r="C309" t="s">
        <v>3075</v>
      </c>
      <c r="D309" t="s">
        <v>217</v>
      </c>
      <c r="E309">
        <v>115726.12572665</v>
      </c>
      <c r="F309">
        <v>1845.95</v>
      </c>
      <c r="G309">
        <v>20.469875487139301</v>
      </c>
      <c r="H309">
        <f>(Table2[[#This Row],[1Y Return vs Nifty]]-AVERAGE(Table2[1Y Return vs Nifty]))/_xlfn.STDEV.P(Table2[1Y Return vs Nifty])</f>
        <v>-0.18238361768542216</v>
      </c>
      <c r="I309">
        <v>-3.3524336362834601</v>
      </c>
      <c r="J309">
        <f>(Table2[[#This Row],[1M Return vs Nifty]]-AVERAGE(Table2[1M Return vs Nifty]))/_xlfn.STDEV.P(Table2[1M Return vs Nifty])</f>
        <v>-0.26688325022091264</v>
      </c>
      <c r="K309">
        <v>23.143781373503401</v>
      </c>
      <c r="L309">
        <f>(Table2[[#This Row],[6M Return vs Nifty]]-AVERAGE(Table2[6M Return vs Nifty]))/_xlfn.STDEV.P(Table2[6M Return vs Nifty])</f>
        <v>0.55560705364047902</v>
      </c>
      <c r="M309">
        <v>1.7740870036718399</v>
      </c>
      <c r="N309">
        <f>(Table2[[#This Row],[1W Return vs Nifty]]-AVERAGE(Table2[1W Return vs Nifty]))/_xlfn.STDEV.P(Table2[1W Return vs Nifty])</f>
        <v>0.22835795535295209</v>
      </c>
      <c r="O309">
        <v>1823.34</v>
      </c>
      <c r="P309">
        <v>1813.3638445179499</v>
      </c>
      <c r="Q309">
        <v>1617.7697980529099</v>
      </c>
      <c r="R309">
        <v>59.856705867854203</v>
      </c>
      <c r="S309" s="1">
        <f>(Table2[[#This Row],[Close Price]]-Table2[[#This Row],[20D EMA]])/Table2[[#This Row],[20D EMA]]</f>
        <v>1.2400320291333557E-2</v>
      </c>
      <c r="T309" s="1">
        <f>(Table2[[#This Row],[Close Price]]-Table2[[#This Row],[50D EMA]])/Table2[[#This Row],[50D EMA]]</f>
        <v>1.7970003968350079E-2</v>
      </c>
      <c r="U309" s="1">
        <f>(Table2[[#This Row],[Close Price]]-Table2[[#This Row],[200D EMA]])/Table2[[#This Row],[200D EMA]]</f>
        <v>0.14104615021353453</v>
      </c>
      <c r="V309">
        <v>0.54254087017406005</v>
      </c>
      <c r="W309">
        <v>1808</v>
      </c>
      <c r="X309">
        <v>1851.15</v>
      </c>
      <c r="Y309">
        <v>1790.55</v>
      </c>
      <c r="Z309">
        <v>1851.15</v>
      </c>
      <c r="AA309">
        <v>1765.1</v>
      </c>
      <c r="AB309">
        <v>1865</v>
      </c>
      <c r="AC309" s="1">
        <f>(Table2[[#This Row],[Close Price]]/Table2[[#This Row],[Day Low]])-1</f>
        <v>2.099004424778772E-2</v>
      </c>
      <c r="AD309" s="1">
        <f>(Table2[[#This Row],[Day High]]/Table2[[#This Row],[Close Price]])-1</f>
        <v>2.8169777079551928E-3</v>
      </c>
      <c r="AE309" s="1">
        <f>(Table2[[#This Row],[Close Price]]/Table2[[#This Row],[Current Week Low]])-1</f>
        <v>3.0940213900756852E-2</v>
      </c>
      <c r="AF309" s="1">
        <f>(Table2[[#This Row],[Current Week High]]/Table2[[#This Row],[Close Price]])-1</f>
        <v>2.8169777079551928E-3</v>
      </c>
      <c r="AG309" s="1">
        <f>(Table2[[#This Row],[Close Price]]/Table2[[#This Row],[Current Month Low]])-1</f>
        <v>4.5804770267973582E-2</v>
      </c>
      <c r="AH309" s="1">
        <f>(Table2[[#This Row],[Current Month High]]/Table2[[#This Row],[Close Price]])-1</f>
        <v>1.0319889487797607E-2</v>
      </c>
      <c r="AI309">
        <v>7.5543757956607802</v>
      </c>
      <c r="AJ309">
        <v>49.730299712049302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-0.04</v>
      </c>
      <c r="AM309" t="s">
        <v>3107</v>
      </c>
      <c r="AN309">
        <v>0.45</v>
      </c>
      <c r="AO309" t="s">
        <v>3108</v>
      </c>
      <c r="AP309">
        <v>2.4770279183087E-2</v>
      </c>
      <c r="AQ309">
        <f>(Table2[[#This Row],[Sharpe Ratio]]-AVERAGE(Table2[Sharpe Ratio]))/_xlfn.STDEV.P(Table2[Sharpe Ratio])</f>
        <v>-0.44248674091790585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-0.10778859983080949</v>
      </c>
      <c r="AS309">
        <f>_xlfn.RANK.AVG(Table2[[#This Row],[1Y Return vs Nifty Z-Score]],Table2[1Y Return vs Nifty Z-Score])</f>
        <v>343</v>
      </c>
      <c r="AT309">
        <f>_xlfn.RANK.AVG(Table2[[#This Row],[6M Return vs Nifty Z-Score]],Table2[6M Return vs Nifty Z-Score])</f>
        <v>180</v>
      </c>
      <c r="AU309">
        <f>_xlfn.RANK.AVG(Table2[[#This Row],[Sharpe Ratio Z-Score]],Table2[Sharpe Ratio Z-Score])</f>
        <v>453</v>
      </c>
      <c r="AV309">
        <f>(Table2[[#This Row],[Rank 1Y]]+Table2[[#This Row],[Rank 6M]]+Table2[[#This Row],[Rank Sharpe]])/3</f>
        <v>325.33333333333331</v>
      </c>
    </row>
    <row r="310" spans="1:48" x14ac:dyDescent="0.3">
      <c r="A310" t="s">
        <v>1011</v>
      </c>
      <c r="B310" t="s">
        <v>1012</v>
      </c>
      <c r="C310" t="s">
        <v>3075</v>
      </c>
      <c r="D310" t="s">
        <v>740</v>
      </c>
      <c r="E310">
        <v>13220.21080352</v>
      </c>
      <c r="F310">
        <v>10164.799999999999</v>
      </c>
      <c r="G310">
        <v>-3.9994762597560598</v>
      </c>
      <c r="H310">
        <f>(Table2[[#This Row],[1Y Return vs Nifty]]-AVERAGE(Table2[1Y Return vs Nifty]))/_xlfn.STDEV.P(Table2[1Y Return vs Nifty])</f>
        <v>-0.55902715132134051</v>
      </c>
      <c r="I310">
        <v>10.233770142563399</v>
      </c>
      <c r="J310">
        <f>(Table2[[#This Row],[1M Return vs Nifty]]-AVERAGE(Table2[1M Return vs Nifty]))/_xlfn.STDEV.P(Table2[1M Return vs Nifty])</f>
        <v>1.028485255077128</v>
      </c>
      <c r="K310">
        <v>24.396056828985198</v>
      </c>
      <c r="L310">
        <f>(Table2[[#This Row],[6M Return vs Nifty]]-AVERAGE(Table2[6M Return vs Nifty]))/_xlfn.STDEV.P(Table2[6M Return vs Nifty])</f>
        <v>0.59813792739366256</v>
      </c>
      <c r="M310">
        <v>-1.3411347833793099</v>
      </c>
      <c r="N310">
        <f>(Table2[[#This Row],[1W Return vs Nifty]]-AVERAGE(Table2[1W Return vs Nifty]))/_xlfn.STDEV.P(Table2[1W Return vs Nifty])</f>
        <v>-0.34100627465688776</v>
      </c>
      <c r="O310">
        <v>9543.4</v>
      </c>
      <c r="P310">
        <v>8903.2009365056092</v>
      </c>
      <c r="Q310">
        <v>8045.3241445654803</v>
      </c>
      <c r="R310">
        <v>65.033211425618603</v>
      </c>
      <c r="S310" s="1">
        <f>(Table2[[#This Row],[Close Price]]-Table2[[#This Row],[20D EMA]])/Table2[[#This Row],[20D EMA]]</f>
        <v>6.5113062430580265E-2</v>
      </c>
      <c r="T310" s="1">
        <f>(Table2[[#This Row],[Close Price]]-Table2[[#This Row],[50D EMA]])/Table2[[#This Row],[50D EMA]]</f>
        <v>0.14170173991260623</v>
      </c>
      <c r="U310" s="1">
        <f>(Table2[[#This Row],[Close Price]]-Table2[[#This Row],[200D EMA]])/Table2[[#This Row],[200D EMA]]</f>
        <v>0.26344194681903516</v>
      </c>
      <c r="V310">
        <v>2.23562573769581</v>
      </c>
      <c r="W310">
        <v>9854.0499999999993</v>
      </c>
      <c r="X310">
        <v>10271.75</v>
      </c>
      <c r="Y310">
        <v>9854.0499999999993</v>
      </c>
      <c r="Z310">
        <v>10699</v>
      </c>
      <c r="AA310">
        <v>8760</v>
      </c>
      <c r="AB310">
        <v>10789.95</v>
      </c>
      <c r="AC310" s="1">
        <f>(Table2[[#This Row],[Close Price]]/Table2[[#This Row],[Day Low]])-1</f>
        <v>3.1535257077039303E-2</v>
      </c>
      <c r="AD310" s="1">
        <f>(Table2[[#This Row],[Day High]]/Table2[[#This Row],[Close Price]])-1</f>
        <v>1.0521603966630044E-2</v>
      </c>
      <c r="AE310" s="1">
        <f>(Table2[[#This Row],[Close Price]]/Table2[[#This Row],[Current Week Low]])-1</f>
        <v>3.1535257077039303E-2</v>
      </c>
      <c r="AF310" s="1">
        <f>(Table2[[#This Row],[Current Week High]]/Table2[[#This Row],[Close Price]])-1</f>
        <v>5.2553911537856157E-2</v>
      </c>
      <c r="AG310" s="1">
        <f>(Table2[[#This Row],[Close Price]]/Table2[[#This Row],[Current Month Low]])-1</f>
        <v>0.16036529680365286</v>
      </c>
      <c r="AH310" s="1">
        <f>(Table2[[#This Row],[Current Month High]]/Table2[[#This Row],[Close Price]])-1</f>
        <v>6.1501456005037092E-2</v>
      </c>
      <c r="AI310">
        <v>6.1501456005037003</v>
      </c>
      <c r="AJ310">
        <v>54.217744871950401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0.39</v>
      </c>
      <c r="AM310" t="s">
        <v>3108</v>
      </c>
      <c r="AN310">
        <v>12.6</v>
      </c>
      <c r="AO310" t="s">
        <v>3108</v>
      </c>
      <c r="AP310">
        <v>7.9118433076431002E-2</v>
      </c>
      <c r="AQ310">
        <f>(Table2[[#This Row],[Sharpe Ratio]]-AVERAGE(Table2[Sharpe Ratio]))/_xlfn.STDEV.P(Table2[Sharpe Ratio])</f>
        <v>0.17653565982956609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0.90312541632212828</v>
      </c>
      <c r="AS310">
        <f>_xlfn.RANK.AVG(Table2[[#This Row],[1Y Return vs Nifty Z-Score]],Table2[1Y Return vs Nifty Z-Score])</f>
        <v>513</v>
      </c>
      <c r="AT310">
        <f>_xlfn.RANK.AVG(Table2[[#This Row],[6M Return vs Nifty Z-Score]],Table2[6M Return vs Nifty Z-Score])</f>
        <v>169</v>
      </c>
      <c r="AU310">
        <f>_xlfn.RANK.AVG(Table2[[#This Row],[Sharpe Ratio Z-Score]],Table2[Sharpe Ratio Z-Score])</f>
        <v>297</v>
      </c>
      <c r="AV310">
        <f>(Table2[[#This Row],[Rank 1Y]]+Table2[[#This Row],[Rank 6M]]+Table2[[#This Row],[Rank Sharpe]])/3</f>
        <v>326.33333333333331</v>
      </c>
    </row>
    <row r="311" spans="1:48" x14ac:dyDescent="0.3">
      <c r="A311" t="s">
        <v>278</v>
      </c>
      <c r="B311" t="s">
        <v>279</v>
      </c>
      <c r="C311" t="s">
        <v>3063</v>
      </c>
      <c r="D311" t="s">
        <v>34</v>
      </c>
      <c r="E311">
        <v>95831.430561899993</v>
      </c>
      <c r="F311">
        <v>105.65</v>
      </c>
      <c r="G311">
        <v>36.0632677559895</v>
      </c>
      <c r="H311">
        <f>(Table2[[#This Row],[1Y Return vs Nifty]]-AVERAGE(Table2[1Y Return vs Nifty]))/_xlfn.STDEV.P(Table2[1Y Return vs Nifty])</f>
        <v>5.7637059047704914E-2</v>
      </c>
      <c r="I311">
        <v>-4.4792618740858199</v>
      </c>
      <c r="J311">
        <f>(Table2[[#This Row],[1M Return vs Nifty]]-AVERAGE(Table2[1M Return vs Nifty]))/_xlfn.STDEV.P(Table2[1M Return vs Nifty])</f>
        <v>-0.37432001724499431</v>
      </c>
      <c r="K311">
        <v>-17.2918077397381</v>
      </c>
      <c r="L311">
        <f>(Table2[[#This Row],[6M Return vs Nifty]]-AVERAGE(Table2[6M Return vs Nifty]))/_xlfn.STDEV.P(Table2[6M Return vs Nifty])</f>
        <v>-0.81770177245099529</v>
      </c>
      <c r="M311">
        <v>0.50173181961176005</v>
      </c>
      <c r="N311">
        <f>(Table2[[#This Row],[1W Return vs Nifty]]-AVERAGE(Table2[1W Return vs Nifty]))/_xlfn.STDEV.P(Table2[1W Return vs Nifty])</f>
        <v>-4.1884182897219662E-3</v>
      </c>
      <c r="O311">
        <v>110.56</v>
      </c>
      <c r="P311">
        <v>113.43324217392799</v>
      </c>
      <c r="Q311">
        <v>104.753938454511</v>
      </c>
      <c r="R311">
        <v>34.741097547964401</v>
      </c>
      <c r="S311" s="1">
        <f>(Table2[[#This Row],[Close Price]]-Table2[[#This Row],[20D EMA]])/Table2[[#This Row],[20D EMA]]</f>
        <v>-4.4410274963820516E-2</v>
      </c>
      <c r="T311" s="1">
        <f>(Table2[[#This Row],[Close Price]]-Table2[[#This Row],[50D EMA]])/Table2[[#This Row],[50D EMA]]</f>
        <v>-6.8615178626331486E-2</v>
      </c>
      <c r="U311" s="1">
        <f>(Table2[[#This Row],[Close Price]]-Table2[[#This Row],[200D EMA]])/Table2[[#This Row],[200D EMA]]</f>
        <v>8.5539652132326834E-3</v>
      </c>
      <c r="V311">
        <v>0.60368894401435302</v>
      </c>
      <c r="W311">
        <v>105.5</v>
      </c>
      <c r="X311">
        <v>107.06</v>
      </c>
      <c r="Y311">
        <v>105.5</v>
      </c>
      <c r="Z311">
        <v>110.76</v>
      </c>
      <c r="AA311">
        <v>104.04</v>
      </c>
      <c r="AB311">
        <v>115.6</v>
      </c>
      <c r="AC311" s="1">
        <f>(Table2[[#This Row],[Close Price]]/Table2[[#This Row],[Day Low]])-1</f>
        <v>1.4218009478672577E-3</v>
      </c>
      <c r="AD311" s="1">
        <f>(Table2[[#This Row],[Day High]]/Table2[[#This Row],[Close Price]])-1</f>
        <v>1.3345953620444773E-2</v>
      </c>
      <c r="AE311" s="1">
        <f>(Table2[[#This Row],[Close Price]]/Table2[[#This Row],[Current Week Low]])-1</f>
        <v>1.4218009478672577E-3</v>
      </c>
      <c r="AF311" s="1">
        <f>(Table2[[#This Row],[Current Week High]]/Table2[[#This Row],[Close Price]])-1</f>
        <v>4.836725035494549E-2</v>
      </c>
      <c r="AG311" s="1">
        <f>(Table2[[#This Row],[Close Price]]/Table2[[#This Row],[Current Month Low]])-1</f>
        <v>1.5474817377931549E-2</v>
      </c>
      <c r="AH311" s="1">
        <f>(Table2[[#This Row],[Current Month High]]/Table2[[#This Row],[Close Price]])-1</f>
        <v>9.4178892569805939E-2</v>
      </c>
      <c r="AI311">
        <v>22.006625650733501</v>
      </c>
      <c r="AJ311">
        <v>65.465935787000802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-0.11</v>
      </c>
      <c r="AM311" t="s">
        <v>3107</v>
      </c>
      <c r="AN311">
        <v>-8.85</v>
      </c>
      <c r="AO311" t="s">
        <v>3107</v>
      </c>
      <c r="AP311">
        <v>0.15380537478870701</v>
      </c>
      <c r="AQ311">
        <f>(Table2[[#This Row],[Sharpe Ratio]]-AVERAGE(Table2[Sharpe Ratio]))/_xlfn.STDEV.P(Table2[Sharpe Ratio])</f>
        <v>1.0272157041591254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279</v>
      </c>
      <c r="AT311">
        <f>_xlfn.RANK.AVG(Table2[[#This Row],[6M Return vs Nifty Z-Score]],Table2[6M Return vs Nifty Z-Score])</f>
        <v>594</v>
      </c>
      <c r="AU311">
        <f>_xlfn.RANK.AVG(Table2[[#This Row],[Sharpe Ratio Z-Score]],Table2[Sharpe Ratio Z-Score])</f>
        <v>108</v>
      </c>
      <c r="AV311">
        <f>(Table2[[#This Row],[Rank 1Y]]+Table2[[#This Row],[Rank 6M]]+Table2[[#This Row],[Rank Sharpe]])/3</f>
        <v>327</v>
      </c>
    </row>
    <row r="312" spans="1:48" x14ac:dyDescent="0.3">
      <c r="A312" t="s">
        <v>1800</v>
      </c>
      <c r="B312" t="s">
        <v>1801</v>
      </c>
      <c r="C312" t="s">
        <v>3068</v>
      </c>
      <c r="D312" t="s">
        <v>258</v>
      </c>
      <c r="E312">
        <v>4040.3609012799998</v>
      </c>
      <c r="F312">
        <v>1287.05</v>
      </c>
      <c r="G312">
        <v>4.4031781501370002</v>
      </c>
      <c r="H312">
        <f>(Table2[[#This Row],[1Y Return vs Nifty]]-AVERAGE(Table2[1Y Return vs Nifty]))/_xlfn.STDEV.P(Table2[1Y Return vs Nifty])</f>
        <v>-0.42968962405051281</v>
      </c>
      <c r="I312">
        <v>-9.9234268058495694</v>
      </c>
      <c r="J312">
        <f>(Table2[[#This Row],[1M Return vs Nifty]]-AVERAGE(Table2[1M Return vs Nifty]))/_xlfn.STDEV.P(Table2[1M Return vs Nifty])</f>
        <v>-0.89339067929665528</v>
      </c>
      <c r="K312">
        <v>1.7795785746711501</v>
      </c>
      <c r="L312">
        <f>(Table2[[#This Row],[6M Return vs Nifty]]-AVERAGE(Table2[6M Return vs Nifty]))/_xlfn.STDEV.P(Table2[6M Return vs Nifty])</f>
        <v>-0.16998267831266842</v>
      </c>
      <c r="M312">
        <v>0.26656550713379001</v>
      </c>
      <c r="N312">
        <f>(Table2[[#This Row],[1W Return vs Nifty]]-AVERAGE(Table2[1W Return vs Nifty]))/_xlfn.STDEV.P(Table2[1W Return vs Nifty])</f>
        <v>-4.7169398643938501E-2</v>
      </c>
      <c r="O312">
        <v>1353.62</v>
      </c>
      <c r="P312">
        <v>1351.11732429721</v>
      </c>
      <c r="Q312">
        <v>1243.3372433137599</v>
      </c>
      <c r="R312">
        <v>30.749189565346001</v>
      </c>
      <c r="S312" s="1">
        <f>(Table2[[#This Row],[Close Price]]-Table2[[#This Row],[20D EMA]])/Table2[[#This Row],[20D EMA]]</f>
        <v>-4.9179237895421127E-2</v>
      </c>
      <c r="T312" s="1">
        <f>(Table2[[#This Row],[Close Price]]-Table2[[#This Row],[50D EMA]])/Table2[[#This Row],[50D EMA]]</f>
        <v>-4.7418031835640126E-2</v>
      </c>
      <c r="U312" s="1">
        <f>(Table2[[#This Row],[Close Price]]-Table2[[#This Row],[200D EMA]])/Table2[[#This Row],[200D EMA]]</f>
        <v>3.5157602590376986E-2</v>
      </c>
      <c r="V312">
        <v>0.78051624492831195</v>
      </c>
      <c r="W312">
        <v>1281</v>
      </c>
      <c r="X312">
        <v>1300</v>
      </c>
      <c r="Y312">
        <v>1281</v>
      </c>
      <c r="Z312">
        <v>1348.4</v>
      </c>
      <c r="AA312">
        <v>1273.95</v>
      </c>
      <c r="AB312">
        <v>1440.55</v>
      </c>
      <c r="AC312" s="1">
        <f>(Table2[[#This Row],[Close Price]]/Table2[[#This Row],[Day Low]])-1</f>
        <v>4.722872755659635E-3</v>
      </c>
      <c r="AD312" s="1">
        <f>(Table2[[#This Row],[Day High]]/Table2[[#This Row],[Close Price]])-1</f>
        <v>1.0061769162037271E-2</v>
      </c>
      <c r="AE312" s="1">
        <f>(Table2[[#This Row],[Close Price]]/Table2[[#This Row],[Current Week Low]])-1</f>
        <v>4.722872755659635E-3</v>
      </c>
      <c r="AF312" s="1">
        <f>(Table2[[#This Row],[Current Week High]]/Table2[[#This Row],[Close Price]])-1</f>
        <v>4.7667145798531596E-2</v>
      </c>
      <c r="AG312" s="1">
        <f>(Table2[[#This Row],[Close Price]]/Table2[[#This Row],[Current Month Low]])-1</f>
        <v>1.0282978138859367E-2</v>
      </c>
      <c r="AH312" s="1">
        <f>(Table2[[#This Row],[Current Month High]]/Table2[[#This Row],[Close Price]])-1</f>
        <v>0.11926498582028677</v>
      </c>
      <c r="AI312">
        <v>18.6123305232897</v>
      </c>
      <c r="AJ312">
        <v>33.525261956634502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-0.03</v>
      </c>
      <c r="AM312" t="s">
        <v>3107</v>
      </c>
      <c r="AN312">
        <v>-10.55</v>
      </c>
      <c r="AO312" t="s">
        <v>3107</v>
      </c>
      <c r="AP312">
        <v>0.12346488253886</v>
      </c>
      <c r="AQ312">
        <f>(Table2[[#This Row],[Sharpe Ratio]]-AVERAGE(Table2[Sharpe Ratio]))/_xlfn.STDEV.P(Table2[Sharpe Ratio])</f>
        <v>0.68163921246783143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-0.85859316783594364</v>
      </c>
      <c r="AS312">
        <f>_xlfn.RANK.AVG(Table2[[#This Row],[1Y Return vs Nifty Z-Score]],Table2[1Y Return vs Nifty Z-Score])</f>
        <v>441</v>
      </c>
      <c r="AT312">
        <f>_xlfn.RANK.AVG(Table2[[#This Row],[6M Return vs Nifty Z-Score]],Table2[6M Return vs Nifty Z-Score])</f>
        <v>363</v>
      </c>
      <c r="AU312">
        <f>_xlfn.RANK.AVG(Table2[[#This Row],[Sharpe Ratio Z-Score]],Table2[Sharpe Ratio Z-Score])</f>
        <v>180</v>
      </c>
      <c r="AV312">
        <f>(Table2[[#This Row],[Rank 1Y]]+Table2[[#This Row],[Rank 6M]]+Table2[[#This Row],[Rank Sharpe]])/3</f>
        <v>328</v>
      </c>
    </row>
    <row r="313" spans="1:48" x14ac:dyDescent="0.3">
      <c r="A313" t="s">
        <v>1028</v>
      </c>
      <c r="B313" t="s">
        <v>1029</v>
      </c>
      <c r="C313" t="s">
        <v>3068</v>
      </c>
      <c r="D313" t="s">
        <v>258</v>
      </c>
      <c r="E313">
        <v>12767.865855345</v>
      </c>
      <c r="F313">
        <v>5352.15</v>
      </c>
      <c r="G313">
        <v>-12.5138232830774</v>
      </c>
      <c r="H313">
        <f>(Table2[[#This Row],[1Y Return vs Nifty]]-AVERAGE(Table2[1Y Return vs Nifty]))/_xlfn.STDEV.P(Table2[1Y Return vs Nifty])</f>
        <v>-0.69008390274807574</v>
      </c>
      <c r="I313">
        <v>2.7014197119902401</v>
      </c>
      <c r="J313">
        <f>(Table2[[#This Row],[1M Return vs Nifty]]-AVERAGE(Table2[1M Return vs Nifty]))/_xlfn.STDEV.P(Table2[1M Return vs Nifty])</f>
        <v>0.31031779068033283</v>
      </c>
      <c r="K313">
        <v>15.856302290756901</v>
      </c>
      <c r="L313">
        <f>(Table2[[#This Row],[6M Return vs Nifty]]-AVERAGE(Table2[6M Return vs Nifty]))/_xlfn.STDEV.P(Table2[6M Return vs Nifty])</f>
        <v>0.30810331834766369</v>
      </c>
      <c r="M313">
        <v>2.5028804459516798</v>
      </c>
      <c r="N313">
        <f>(Table2[[#This Row],[1W Return vs Nifty]]-AVERAGE(Table2[1W Return vs Nifty]))/_xlfn.STDEV.P(Table2[1W Return vs Nifty])</f>
        <v>0.36155839675480483</v>
      </c>
      <c r="O313">
        <v>5311.88</v>
      </c>
      <c r="P313">
        <v>5141.7411410734203</v>
      </c>
      <c r="Q313">
        <v>4697.9816369343998</v>
      </c>
      <c r="R313">
        <v>53.810471754904803</v>
      </c>
      <c r="S313" s="1">
        <f>(Table2[[#This Row],[Close Price]]-Table2[[#This Row],[20D EMA]])/Table2[[#This Row],[20D EMA]]</f>
        <v>7.5811200554228497E-3</v>
      </c>
      <c r="T313" s="1">
        <f>(Table2[[#This Row],[Close Price]]-Table2[[#This Row],[50D EMA]])/Table2[[#This Row],[50D EMA]]</f>
        <v>4.0921713706235541E-2</v>
      </c>
      <c r="U313" s="1">
        <f>(Table2[[#This Row],[Close Price]]-Table2[[#This Row],[200D EMA]])/Table2[[#This Row],[200D EMA]]</f>
        <v>0.1392445551346318</v>
      </c>
      <c r="V313">
        <v>0.492458415083662</v>
      </c>
      <c r="W313">
        <v>5256.1</v>
      </c>
      <c r="X313">
        <v>5417.95</v>
      </c>
      <c r="Y313">
        <v>5200</v>
      </c>
      <c r="Z313">
        <v>5519.95</v>
      </c>
      <c r="AA313">
        <v>5091.05</v>
      </c>
      <c r="AB313">
        <v>5637.9</v>
      </c>
      <c r="AC313" s="1">
        <f>(Table2[[#This Row],[Close Price]]/Table2[[#This Row],[Day Low]])-1</f>
        <v>1.8274005441296648E-2</v>
      </c>
      <c r="AD313" s="1">
        <f>(Table2[[#This Row],[Day High]]/Table2[[#This Row],[Close Price]])-1</f>
        <v>1.2294124790971805E-2</v>
      </c>
      <c r="AE313" s="1">
        <f>(Table2[[#This Row],[Close Price]]/Table2[[#This Row],[Current Week Low]])-1</f>
        <v>2.9259615384615412E-2</v>
      </c>
      <c r="AF313" s="1">
        <f>(Table2[[#This Row],[Current Week High]]/Table2[[#This Row],[Close Price]])-1</f>
        <v>3.1351886625001102E-2</v>
      </c>
      <c r="AG313" s="1">
        <f>(Table2[[#This Row],[Close Price]]/Table2[[#This Row],[Current Month Low]])-1</f>
        <v>5.1286080474558293E-2</v>
      </c>
      <c r="AH313" s="1">
        <f>(Table2[[#This Row],[Current Month High]]/Table2[[#This Row],[Close Price]])-1</f>
        <v>5.3389759255626279E-2</v>
      </c>
      <c r="AI313">
        <v>9.1150285399325508</v>
      </c>
      <c r="AJ313">
        <v>41.514522547295698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0.17</v>
      </c>
      <c r="AM313" t="s">
        <v>3108</v>
      </c>
      <c r="AN313">
        <v>0</v>
      </c>
      <c r="AO313" t="s">
        <v>3109</v>
      </c>
      <c r="AP313">
        <v>0.12663829244111599</v>
      </c>
      <c r="AQ313">
        <f>(Table2[[#This Row],[Sharpe Ratio]]-AVERAGE(Table2[Sharpe Ratio]))/_xlfn.STDEV.P(Table2[Sharpe Ratio])</f>
        <v>0.71778417187354349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1.0076797749082691</v>
      </c>
      <c r="AS313">
        <f>_xlfn.RANK.AVG(Table2[[#This Row],[1Y Return vs Nifty Z-Score]],Table2[1Y Return vs Nifty Z-Score])</f>
        <v>574</v>
      </c>
      <c r="AT313">
        <f>_xlfn.RANK.AVG(Table2[[#This Row],[6M Return vs Nifty Z-Score]],Table2[6M Return vs Nifty Z-Score])</f>
        <v>240</v>
      </c>
      <c r="AU313">
        <f>_xlfn.RANK.AVG(Table2[[#This Row],[Sharpe Ratio Z-Score]],Table2[Sharpe Ratio Z-Score])</f>
        <v>172</v>
      </c>
      <c r="AV313">
        <f>(Table2[[#This Row],[Rank 1Y]]+Table2[[#This Row],[Rank 6M]]+Table2[[#This Row],[Rank Sharpe]])/3</f>
        <v>328.66666666666669</v>
      </c>
    </row>
    <row r="314" spans="1:48" x14ac:dyDescent="0.3">
      <c r="A314" t="s">
        <v>593</v>
      </c>
      <c r="B314" t="s">
        <v>594</v>
      </c>
      <c r="C314" t="s">
        <v>3071</v>
      </c>
      <c r="D314" t="s">
        <v>127</v>
      </c>
      <c r="E314">
        <v>31434.472353509998</v>
      </c>
      <c r="F314">
        <v>311.10000000000002</v>
      </c>
      <c r="G314">
        <v>22.5488279083043</v>
      </c>
      <c r="H314">
        <f>(Table2[[#This Row],[1Y Return vs Nifty]]-AVERAGE(Table2[1Y Return vs Nifty]))/_xlfn.STDEV.P(Table2[1Y Return vs Nifty])</f>
        <v>-0.15038342437143776</v>
      </c>
      <c r="I314">
        <v>-2.1884805858718699</v>
      </c>
      <c r="J314">
        <f>(Table2[[#This Row],[1M Return vs Nifty]]-AVERAGE(Table2[1M Return vs Nifty]))/_xlfn.STDEV.P(Table2[1M Return vs Nifty])</f>
        <v>-0.15590684005575259</v>
      </c>
      <c r="K314">
        <v>17.266244678148201</v>
      </c>
      <c r="L314">
        <f>(Table2[[#This Row],[6M Return vs Nifty]]-AVERAGE(Table2[6M Return vs Nifty]))/_xlfn.STDEV.P(Table2[6M Return vs Nifty])</f>
        <v>0.35598901427414842</v>
      </c>
      <c r="M314">
        <v>-2.5560733388399801</v>
      </c>
      <c r="N314">
        <f>(Table2[[#This Row],[1W Return vs Nifty]]-AVERAGE(Table2[1W Return vs Nifty]))/_xlfn.STDEV.P(Table2[1W Return vs Nifty])</f>
        <v>-0.56305870059152119</v>
      </c>
      <c r="O314">
        <v>322.86</v>
      </c>
      <c r="P314">
        <v>314.89101531747599</v>
      </c>
      <c r="Q314">
        <v>271.97833836070703</v>
      </c>
      <c r="R314">
        <v>34.022180010542499</v>
      </c>
      <c r="S314" s="1">
        <f>(Table2[[#This Row],[Close Price]]-Table2[[#This Row],[20D EMA]])/Table2[[#This Row],[20D EMA]]</f>
        <v>-3.6424456420739611E-2</v>
      </c>
      <c r="T314" s="1">
        <f>(Table2[[#This Row],[Close Price]]-Table2[[#This Row],[50D EMA]])/Table2[[#This Row],[50D EMA]]</f>
        <v>-1.2039134599168638E-2</v>
      </c>
      <c r="U314" s="1">
        <f>(Table2[[#This Row],[Close Price]]-Table2[[#This Row],[200D EMA]])/Table2[[#This Row],[200D EMA]]</f>
        <v>0.14384109365139403</v>
      </c>
      <c r="V314">
        <v>0.67881014167474896</v>
      </c>
      <c r="W314">
        <v>309</v>
      </c>
      <c r="X314">
        <v>314.89999999999998</v>
      </c>
      <c r="Y314">
        <v>309</v>
      </c>
      <c r="Z314">
        <v>325.25</v>
      </c>
      <c r="AA314">
        <v>309</v>
      </c>
      <c r="AB314">
        <v>345.65</v>
      </c>
      <c r="AC314" s="1">
        <f>(Table2[[#This Row],[Close Price]]/Table2[[#This Row],[Day Low]])-1</f>
        <v>6.7961165048544547E-3</v>
      </c>
      <c r="AD314" s="1">
        <f>(Table2[[#This Row],[Day High]]/Table2[[#This Row],[Close Price]])-1</f>
        <v>1.2214721954355356E-2</v>
      </c>
      <c r="AE314" s="1">
        <f>(Table2[[#This Row],[Close Price]]/Table2[[#This Row],[Current Week Low]])-1</f>
        <v>6.7961165048544547E-3</v>
      </c>
      <c r="AF314" s="1">
        <f>(Table2[[#This Row],[Current Week High]]/Table2[[#This Row],[Close Price]])-1</f>
        <v>4.5483767277402665E-2</v>
      </c>
      <c r="AG314" s="1">
        <f>(Table2[[#This Row],[Close Price]]/Table2[[#This Row],[Current Month Low]])-1</f>
        <v>6.7961165048544547E-3</v>
      </c>
      <c r="AH314" s="1">
        <f>(Table2[[#This Row],[Current Month High]]/Table2[[#This Row],[Close Price]])-1</f>
        <v>0.11105753776920579</v>
      </c>
      <c r="AI314">
        <v>12.1504339440694</v>
      </c>
      <c r="AJ314">
        <v>56.528301886792399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</v>
      </c>
      <c r="AM314" t="s">
        <v>3109</v>
      </c>
      <c r="AN314">
        <v>-8.51</v>
      </c>
      <c r="AO314" t="s">
        <v>3107</v>
      </c>
      <c r="AP314">
        <v>3.5434327888786997E-2</v>
      </c>
      <c r="AQ314">
        <f>(Table2[[#This Row],[Sharpe Ratio]]-AVERAGE(Table2[Sharpe Ratio]))/_xlfn.STDEV.P(Table2[Sharpe Ratio])</f>
        <v>-0.32102382895874104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-0.83438377970330413</v>
      </c>
      <c r="AS314">
        <f>_xlfn.RANK.AVG(Table2[[#This Row],[1Y Return vs Nifty Z-Score]],Table2[1Y Return vs Nifty Z-Score])</f>
        <v>330</v>
      </c>
      <c r="AT314">
        <f>_xlfn.RANK.AVG(Table2[[#This Row],[6M Return vs Nifty Z-Score]],Table2[6M Return vs Nifty Z-Score])</f>
        <v>231</v>
      </c>
      <c r="AU314">
        <f>_xlfn.RANK.AVG(Table2[[#This Row],[Sharpe Ratio Z-Score]],Table2[Sharpe Ratio Z-Score])</f>
        <v>426</v>
      </c>
      <c r="AV314">
        <f>(Table2[[#This Row],[Rank 1Y]]+Table2[[#This Row],[Rank 6M]]+Table2[[#This Row],[Rank Sharpe]])/3</f>
        <v>329</v>
      </c>
    </row>
    <row r="315" spans="1:48" x14ac:dyDescent="0.3">
      <c r="A315" t="s">
        <v>1142</v>
      </c>
      <c r="B315" t="s">
        <v>1143</v>
      </c>
      <c r="C315" t="s">
        <v>3076</v>
      </c>
      <c r="D315" t="s">
        <v>141</v>
      </c>
      <c r="E315">
        <v>10368.153029204999</v>
      </c>
      <c r="F315">
        <v>192.55</v>
      </c>
      <c r="G315">
        <v>60.824188881596498</v>
      </c>
      <c r="H315">
        <f>(Table2[[#This Row],[1Y Return vs Nifty]]-AVERAGE(Table2[1Y Return vs Nifty]))/_xlfn.STDEV.P(Table2[1Y Return vs Nifty])</f>
        <v>0.43876856286909888</v>
      </c>
      <c r="I315">
        <v>-2.3944140761991299</v>
      </c>
      <c r="J315">
        <f>(Table2[[#This Row],[1M Return vs Nifty]]-AVERAGE(Table2[1M Return vs Nifty]))/_xlfn.STDEV.P(Table2[1M Return vs Nifty])</f>
        <v>-0.17554144600589774</v>
      </c>
      <c r="K315">
        <v>-38.593643208087201</v>
      </c>
      <c r="L315">
        <f>(Table2[[#This Row],[6M Return vs Nifty]]-AVERAGE(Table2[6M Return vs Nifty]))/_xlfn.STDEV.P(Table2[6M Return vs Nifty])</f>
        <v>-1.5411733306050075</v>
      </c>
      <c r="M315">
        <v>-0.33352090490716602</v>
      </c>
      <c r="N315">
        <f>(Table2[[#This Row],[1W Return vs Nifty]]-AVERAGE(Table2[1W Return vs Nifty]))/_xlfn.STDEV.P(Table2[1W Return vs Nifty])</f>
        <v>-0.15684625675762262</v>
      </c>
      <c r="O315">
        <v>202.91</v>
      </c>
      <c r="P315">
        <v>204.22372579859399</v>
      </c>
      <c r="Q315">
        <v>198.19458222573601</v>
      </c>
      <c r="R315">
        <v>35.081947905704801</v>
      </c>
      <c r="S315" s="1">
        <f>(Table2[[#This Row],[Close Price]]-Table2[[#This Row],[20D EMA]])/Table2[[#This Row],[20D EMA]]</f>
        <v>-5.1057118919718029E-2</v>
      </c>
      <c r="T315" s="1">
        <f>(Table2[[#This Row],[Close Price]]-Table2[[#This Row],[50D EMA]])/Table2[[#This Row],[50D EMA]]</f>
        <v>-5.7161457381825646E-2</v>
      </c>
      <c r="U315" s="1">
        <f>(Table2[[#This Row],[Close Price]]-Table2[[#This Row],[200D EMA]])/Table2[[#This Row],[200D EMA]]</f>
        <v>-2.8480002643599206E-2</v>
      </c>
      <c r="V315">
        <v>0.87704440520684201</v>
      </c>
      <c r="W315">
        <v>190.91</v>
      </c>
      <c r="X315">
        <v>203.94</v>
      </c>
      <c r="Y315">
        <v>190.91</v>
      </c>
      <c r="Z315">
        <v>208</v>
      </c>
      <c r="AA315">
        <v>190.91</v>
      </c>
      <c r="AB315">
        <v>218.5</v>
      </c>
      <c r="AC315" s="1">
        <f>(Table2[[#This Row],[Close Price]]/Table2[[#This Row],[Day Low]])-1</f>
        <v>8.5904352836416731E-3</v>
      </c>
      <c r="AD315" s="1">
        <f>(Table2[[#This Row],[Day High]]/Table2[[#This Row],[Close Price]])-1</f>
        <v>5.9153466632043461E-2</v>
      </c>
      <c r="AE315" s="1">
        <f>(Table2[[#This Row],[Close Price]]/Table2[[#This Row],[Current Week Low]])-1</f>
        <v>8.5904352836416731E-3</v>
      </c>
      <c r="AF315" s="1">
        <f>(Table2[[#This Row],[Current Week High]]/Table2[[#This Row],[Close Price]])-1</f>
        <v>8.0238898987275986E-2</v>
      </c>
      <c r="AG315" s="1">
        <f>(Table2[[#This Row],[Close Price]]/Table2[[#This Row],[Current Month Low]])-1</f>
        <v>8.5904352836416731E-3</v>
      </c>
      <c r="AH315" s="1">
        <f>(Table2[[#This Row],[Current Month High]]/Table2[[#This Row],[Close Price]])-1</f>
        <v>0.13477018956115283</v>
      </c>
      <c r="AI315">
        <v>47.961568423785998</v>
      </c>
      <c r="AJ315">
        <v>102.577590741714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-0.04</v>
      </c>
      <c r="AM315" t="s">
        <v>3107</v>
      </c>
      <c r="AN315">
        <v>-9.17</v>
      </c>
      <c r="AO315" t="s">
        <v>3107</v>
      </c>
      <c r="AP315">
        <v>0.167358995798399</v>
      </c>
      <c r="AQ315">
        <f>(Table2[[#This Row],[Sharpe Ratio]]-AVERAGE(Table2[Sharpe Ratio]))/_xlfn.STDEV.P(Table2[Sharpe Ratio])</f>
        <v>1.1815906813240524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178</v>
      </c>
      <c r="AT315">
        <f>_xlfn.RANK.AVG(Table2[[#This Row],[6M Return vs Nifty Z-Score]],Table2[6M Return vs Nifty Z-Score])</f>
        <v>718</v>
      </c>
      <c r="AU315">
        <f>_xlfn.RANK.AVG(Table2[[#This Row],[Sharpe Ratio Z-Score]],Table2[Sharpe Ratio Z-Score])</f>
        <v>92</v>
      </c>
      <c r="AV315">
        <f>(Table2[[#This Row],[Rank 1Y]]+Table2[[#This Row],[Rank 6M]]+Table2[[#This Row],[Rank Sharpe]])/3</f>
        <v>329.33333333333331</v>
      </c>
    </row>
    <row r="316" spans="1:48" x14ac:dyDescent="0.3">
      <c r="A316" t="s">
        <v>44</v>
      </c>
      <c r="B316" t="s">
        <v>45</v>
      </c>
      <c r="C316" t="s">
        <v>3066</v>
      </c>
      <c r="D316" t="s">
        <v>46</v>
      </c>
      <c r="E316">
        <v>487463.19194799999</v>
      </c>
      <c r="F316">
        <v>3545.2</v>
      </c>
      <c r="G316">
        <v>9.0521331238450191</v>
      </c>
      <c r="H316">
        <f>(Table2[[#This Row],[1Y Return vs Nifty]]-AVERAGE(Table2[1Y Return vs Nifty]))/_xlfn.STDEV.P(Table2[1Y Return vs Nifty])</f>
        <v>-0.35813076760333173</v>
      </c>
      <c r="I316">
        <v>-1.4763177710395401</v>
      </c>
      <c r="J316">
        <f>(Table2[[#This Row],[1M Return vs Nifty]]-AVERAGE(Table2[1M Return vs Nifty]))/_xlfn.STDEV.P(Table2[1M Return vs Nifty])</f>
        <v>-8.8006100747358415E-2</v>
      </c>
      <c r="K316">
        <v>-3.4099445848190202</v>
      </c>
      <c r="L316">
        <f>(Table2[[#This Row],[6M Return vs Nifty]]-AVERAGE(Table2[6M Return vs Nifty]))/_xlfn.STDEV.P(Table2[6M Return vs Nifty])</f>
        <v>-0.34623380051531583</v>
      </c>
      <c r="M316">
        <v>-1.50935768231354</v>
      </c>
      <c r="N316">
        <f>(Table2[[#This Row],[1W Return vs Nifty]]-AVERAGE(Table2[1W Return vs Nifty]))/_xlfn.STDEV.P(Table2[1W Return vs Nifty])</f>
        <v>-0.37175211166914618</v>
      </c>
      <c r="O316">
        <v>3614.27</v>
      </c>
      <c r="P316">
        <v>3610.1197302721498</v>
      </c>
      <c r="Q316">
        <v>3407.9405417805801</v>
      </c>
      <c r="R316">
        <v>39.740646263718702</v>
      </c>
      <c r="S316" s="1">
        <f>(Table2[[#This Row],[Close Price]]-Table2[[#This Row],[20D EMA]])/Table2[[#This Row],[20D EMA]]</f>
        <v>-1.9110359768362676E-2</v>
      </c>
      <c r="T316" s="1">
        <f>(Table2[[#This Row],[Close Price]]-Table2[[#This Row],[50D EMA]])/Table2[[#This Row],[50D EMA]]</f>
        <v>-1.7982708364981569E-2</v>
      </c>
      <c r="U316" s="1">
        <f>(Table2[[#This Row],[Close Price]]-Table2[[#This Row],[200D EMA]])/Table2[[#This Row],[200D EMA]]</f>
        <v>4.0276365311146062E-2</v>
      </c>
      <c r="V316">
        <v>0.637707545397173</v>
      </c>
      <c r="W316">
        <v>3536.5</v>
      </c>
      <c r="X316">
        <v>3578.7</v>
      </c>
      <c r="Y316">
        <v>3536.5</v>
      </c>
      <c r="Z316">
        <v>3611</v>
      </c>
      <c r="AA316">
        <v>3511.5</v>
      </c>
      <c r="AB316">
        <v>3838.95</v>
      </c>
      <c r="AC316" s="1">
        <f>(Table2[[#This Row],[Close Price]]/Table2[[#This Row],[Day Low]])-1</f>
        <v>2.4600593807435622E-3</v>
      </c>
      <c r="AD316" s="1">
        <f>(Table2[[#This Row],[Day High]]/Table2[[#This Row],[Close Price]])-1</f>
        <v>9.4493963669186609E-3</v>
      </c>
      <c r="AE316" s="1">
        <f>(Table2[[#This Row],[Close Price]]/Table2[[#This Row],[Current Week Low]])-1</f>
        <v>2.4600593807435622E-3</v>
      </c>
      <c r="AF316" s="1">
        <f>(Table2[[#This Row],[Current Week High]]/Table2[[#This Row],[Close Price]])-1</f>
        <v>1.856030689382826E-2</v>
      </c>
      <c r="AG316" s="1">
        <f>(Table2[[#This Row],[Close Price]]/Table2[[#This Row],[Current Month Low]])-1</f>
        <v>9.5970383027195183E-3</v>
      </c>
      <c r="AH316" s="1">
        <f>(Table2[[#This Row],[Current Month High]]/Table2[[#This Row],[Close Price]])-1</f>
        <v>8.2858512918876137E-2</v>
      </c>
      <c r="AI316">
        <v>10.5692203542818</v>
      </c>
      <c r="AJ316">
        <v>35.519877675840902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-0.05</v>
      </c>
      <c r="AM316" t="s">
        <v>3107</v>
      </c>
      <c r="AN316">
        <v>-6.09</v>
      </c>
      <c r="AO316" t="s">
        <v>3107</v>
      </c>
      <c r="AP316">
        <v>0.129655987022051</v>
      </c>
      <c r="AQ316">
        <f>(Table2[[#This Row],[Sharpe Ratio]]-AVERAGE(Table2[Sharpe Ratio]))/_xlfn.STDEV.P(Table2[Sharpe Ratio])</f>
        <v>0.7521555425714137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-0.41196723796373846</v>
      </c>
      <c r="AS316">
        <f>_xlfn.RANK.AVG(Table2[[#This Row],[1Y Return vs Nifty Z-Score]],Table2[1Y Return vs Nifty Z-Score])</f>
        <v>401</v>
      </c>
      <c r="AT316">
        <f>_xlfn.RANK.AVG(Table2[[#This Row],[6M Return vs Nifty Z-Score]],Table2[6M Return vs Nifty Z-Score])</f>
        <v>425</v>
      </c>
      <c r="AU316">
        <f>_xlfn.RANK.AVG(Table2[[#This Row],[Sharpe Ratio Z-Score]],Table2[Sharpe Ratio Z-Score])</f>
        <v>162</v>
      </c>
      <c r="AV316">
        <f>(Table2[[#This Row],[Rank 1Y]]+Table2[[#This Row],[Rank 6M]]+Table2[[#This Row],[Rank Sharpe]])/3</f>
        <v>329.33333333333331</v>
      </c>
    </row>
    <row r="317" spans="1:48" x14ac:dyDescent="0.3">
      <c r="A317" t="s">
        <v>1764</v>
      </c>
      <c r="B317" t="s">
        <v>1765</v>
      </c>
      <c r="C317" t="s">
        <v>3070</v>
      </c>
      <c r="D317" t="s">
        <v>116</v>
      </c>
      <c r="E317">
        <v>4261.83</v>
      </c>
      <c r="F317">
        <v>7103.05</v>
      </c>
      <c r="G317">
        <v>39.160726401698298</v>
      </c>
      <c r="H317">
        <f>(Table2[[#This Row],[1Y Return vs Nifty]]-AVERAGE(Table2[1Y Return vs Nifty]))/_xlfn.STDEV.P(Table2[1Y Return vs Nifty])</f>
        <v>0.10531456933397187</v>
      </c>
      <c r="I317">
        <v>-2.44124066387963</v>
      </c>
      <c r="J317">
        <f>(Table2[[#This Row],[1M Return vs Nifty]]-AVERAGE(Table2[1M Return vs Nifty]))/_xlfn.STDEV.P(Table2[1M Return vs Nifty])</f>
        <v>-0.180006099111303</v>
      </c>
      <c r="K317">
        <v>-7.3412992674448398</v>
      </c>
      <c r="L317">
        <f>(Table2[[#This Row],[6M Return vs Nifty]]-AVERAGE(Table2[6M Return vs Nifty]))/_xlfn.STDEV.P(Table2[6M Return vs Nifty])</f>
        <v>-0.47975390502093013</v>
      </c>
      <c r="M317">
        <v>2.7313318749617901</v>
      </c>
      <c r="N317">
        <f>(Table2[[#This Row],[1W Return vs Nifty]]-AVERAGE(Table2[1W Return vs Nifty]))/_xlfn.STDEV.P(Table2[1W Return vs Nifty])</f>
        <v>0.40331210832476483</v>
      </c>
      <c r="O317">
        <v>7225.94</v>
      </c>
      <c r="P317">
        <v>7114.1349758509295</v>
      </c>
      <c r="Q317">
        <v>6462.2770781786603</v>
      </c>
      <c r="R317">
        <v>46.444685393576101</v>
      </c>
      <c r="S317" s="1">
        <f>(Table2[[#This Row],[Close Price]]-Table2[[#This Row],[20D EMA]])/Table2[[#This Row],[20D EMA]]</f>
        <v>-1.7006783892476195E-2</v>
      </c>
      <c r="T317" s="1">
        <f>(Table2[[#This Row],[Close Price]]-Table2[[#This Row],[50D EMA]])/Table2[[#This Row],[50D EMA]]</f>
        <v>-1.5581621502203059E-3</v>
      </c>
      <c r="U317" s="1">
        <f>(Table2[[#This Row],[Close Price]]-Table2[[#This Row],[200D EMA]])/Table2[[#This Row],[200D EMA]]</f>
        <v>9.9155903417551455E-2</v>
      </c>
      <c r="V317">
        <v>0.97709712026037998</v>
      </c>
      <c r="W317">
        <v>6775</v>
      </c>
      <c r="X317">
        <v>7198.15</v>
      </c>
      <c r="Y317">
        <v>6775</v>
      </c>
      <c r="Z317">
        <v>7450</v>
      </c>
      <c r="AA317">
        <v>6636.7</v>
      </c>
      <c r="AB317">
        <v>7604</v>
      </c>
      <c r="AC317" s="1">
        <f>(Table2[[#This Row],[Close Price]]/Table2[[#This Row],[Day Low]])-1</f>
        <v>4.8420664206642039E-2</v>
      </c>
      <c r="AD317" s="1">
        <f>(Table2[[#This Row],[Day High]]/Table2[[#This Row],[Close Price]])-1</f>
        <v>1.3388614750001748E-2</v>
      </c>
      <c r="AE317" s="1">
        <f>(Table2[[#This Row],[Close Price]]/Table2[[#This Row],[Current Week Low]])-1</f>
        <v>4.8420664206642039E-2</v>
      </c>
      <c r="AF317" s="1">
        <f>(Table2[[#This Row],[Current Week High]]/Table2[[#This Row],[Close Price]])-1</f>
        <v>4.8845214379738211E-2</v>
      </c>
      <c r="AG317" s="1">
        <f>(Table2[[#This Row],[Close Price]]/Table2[[#This Row],[Current Month Low]])-1</f>
        <v>7.0268356261395049E-2</v>
      </c>
      <c r="AH317" s="1">
        <f>(Table2[[#This Row],[Current Month High]]/Table2[[#This Row],[Close Price]])-1</f>
        <v>7.0526041630003977E-2</v>
      </c>
      <c r="AI317">
        <v>21.9405748234913</v>
      </c>
      <c r="AJ317">
        <v>76.593946174404806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0.36</v>
      </c>
      <c r="AM317" t="s">
        <v>3108</v>
      </c>
      <c r="AN317">
        <v>-8.74</v>
      </c>
      <c r="AO317" t="s">
        <v>3107</v>
      </c>
      <c r="AP317">
        <v>9.5268494292113995E-2</v>
      </c>
      <c r="AQ317">
        <f>(Table2[[#This Row],[Sharpe Ratio]]-AVERAGE(Table2[Sharpe Ratio]))/_xlfn.STDEV.P(Table2[Sharpe Ratio])</f>
        <v>0.36048394417368396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0.20935061770018754</v>
      </c>
      <c r="AS317">
        <f>_xlfn.RANK.AVG(Table2[[#This Row],[1Y Return vs Nifty Z-Score]],Table2[1Y Return vs Nifty Z-Score])</f>
        <v>270</v>
      </c>
      <c r="AT317">
        <f>_xlfn.RANK.AVG(Table2[[#This Row],[6M Return vs Nifty Z-Score]],Table2[6M Return vs Nifty Z-Score])</f>
        <v>473</v>
      </c>
      <c r="AU317">
        <f>_xlfn.RANK.AVG(Table2[[#This Row],[Sharpe Ratio Z-Score]],Table2[Sharpe Ratio Z-Score])</f>
        <v>246</v>
      </c>
      <c r="AV317">
        <f>(Table2[[#This Row],[Rank 1Y]]+Table2[[#This Row],[Rank 6M]]+Table2[[#This Row],[Rank Sharpe]])/3</f>
        <v>329.66666666666669</v>
      </c>
    </row>
    <row r="318" spans="1:48" x14ac:dyDescent="0.3">
      <c r="A318" t="s">
        <v>1682</v>
      </c>
      <c r="B318" t="s">
        <v>1683</v>
      </c>
      <c r="C318" t="s">
        <v>3066</v>
      </c>
      <c r="D318" t="s">
        <v>46</v>
      </c>
      <c r="E318">
        <v>4663.5851244449996</v>
      </c>
      <c r="F318">
        <v>673.95</v>
      </c>
      <c r="G318">
        <v>9.9283775705393893</v>
      </c>
      <c r="H318">
        <f>(Table2[[#This Row],[1Y Return vs Nifty]]-AVERAGE(Table2[1Y Return vs Nifty]))/_xlfn.STDEV.P(Table2[1Y Return vs Nifty])</f>
        <v>-0.34464320944708865</v>
      </c>
      <c r="I318">
        <v>2.4127614156525299</v>
      </c>
      <c r="J318">
        <f>(Table2[[#This Row],[1M Return vs Nifty]]-AVERAGE(Table2[1M Return vs Nifty]))/_xlfn.STDEV.P(Table2[1M Return vs Nifty])</f>
        <v>0.28279583738451708</v>
      </c>
      <c r="K318">
        <v>-2.93128630753858</v>
      </c>
      <c r="L318">
        <f>(Table2[[#This Row],[6M Return vs Nifty]]-AVERAGE(Table2[6M Return vs Nifty]))/_xlfn.STDEV.P(Table2[6M Return vs Nifty])</f>
        <v>-0.32997718966119799</v>
      </c>
      <c r="M318">
        <v>-3.0950008539638798</v>
      </c>
      <c r="N318">
        <f>(Table2[[#This Row],[1W Return vs Nifty]]-AVERAGE(Table2[1W Return vs Nifty]))/_xlfn.STDEV.P(Table2[1W Return vs Nifty])</f>
        <v>-0.66155764245019821</v>
      </c>
      <c r="O318">
        <v>697.68</v>
      </c>
      <c r="P318">
        <v>651.01055487396502</v>
      </c>
      <c r="Q318">
        <v>599.58529914618998</v>
      </c>
      <c r="R318">
        <v>36.764029577704903</v>
      </c>
      <c r="S318" s="1">
        <f>(Table2[[#This Row],[Close Price]]-Table2[[#This Row],[20D EMA]])/Table2[[#This Row],[20D EMA]]</f>
        <v>-3.4012727898176678E-2</v>
      </c>
      <c r="T318" s="1">
        <f>(Table2[[#This Row],[Close Price]]-Table2[[#This Row],[50D EMA]])/Table2[[#This Row],[50D EMA]]</f>
        <v>3.5236671593559768E-2</v>
      </c>
      <c r="U318" s="1">
        <f>(Table2[[#This Row],[Close Price]]-Table2[[#This Row],[200D EMA]])/Table2[[#This Row],[200D EMA]]</f>
        <v>0.12402689151936425</v>
      </c>
      <c r="V318">
        <v>0.859333664056951</v>
      </c>
      <c r="W318">
        <v>640.1</v>
      </c>
      <c r="X318">
        <v>695</v>
      </c>
      <c r="Y318">
        <v>640.1</v>
      </c>
      <c r="Z318">
        <v>734</v>
      </c>
      <c r="AA318">
        <v>640.1</v>
      </c>
      <c r="AB318">
        <v>771.7</v>
      </c>
      <c r="AC318" s="1">
        <f>(Table2[[#This Row],[Close Price]]/Table2[[#This Row],[Day Low]])-1</f>
        <v>5.2882362130917127E-2</v>
      </c>
      <c r="AD318" s="1">
        <f>(Table2[[#This Row],[Day High]]/Table2[[#This Row],[Close Price]])-1</f>
        <v>3.1233771051264902E-2</v>
      </c>
      <c r="AE318" s="1">
        <f>(Table2[[#This Row],[Close Price]]/Table2[[#This Row],[Current Week Low]])-1</f>
        <v>5.2882362130917127E-2</v>
      </c>
      <c r="AF318" s="1">
        <f>(Table2[[#This Row],[Current Week High]]/Table2[[#This Row],[Close Price]])-1</f>
        <v>8.9101565398026494E-2</v>
      </c>
      <c r="AG318" s="1">
        <f>(Table2[[#This Row],[Close Price]]/Table2[[#This Row],[Current Month Low]])-1</f>
        <v>5.2882362130917127E-2</v>
      </c>
      <c r="AH318" s="1">
        <f>(Table2[[#This Row],[Current Month High]]/Table2[[#This Row],[Close Price]])-1</f>
        <v>0.14504043326656268</v>
      </c>
      <c r="AI318">
        <v>49.721789450255898</v>
      </c>
      <c r="AJ318">
        <v>57.926186291739903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0.33</v>
      </c>
      <c r="AM318" t="s">
        <v>3108</v>
      </c>
      <c r="AN318">
        <v>-7.8</v>
      </c>
      <c r="AO318" t="s">
        <v>3107</v>
      </c>
      <c r="AP318">
        <v>0.1246991640823</v>
      </c>
      <c r="AQ318">
        <f>(Table2[[#This Row],[Sharpe Ratio]]-AVERAGE(Table2[Sharpe Ratio]))/_xlfn.STDEV.P(Table2[Sharpe Ratio])</f>
        <v>0.6956976094782974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-0.35768459469567043</v>
      </c>
      <c r="AS318">
        <f>_xlfn.RANK.AVG(Table2[[#This Row],[1Y Return vs Nifty Z-Score]],Table2[1Y Return vs Nifty Z-Score])</f>
        <v>395</v>
      </c>
      <c r="AT318">
        <f>_xlfn.RANK.AVG(Table2[[#This Row],[6M Return vs Nifty Z-Score]],Table2[6M Return vs Nifty Z-Score])</f>
        <v>417</v>
      </c>
      <c r="AU318">
        <f>_xlfn.RANK.AVG(Table2[[#This Row],[Sharpe Ratio Z-Score]],Table2[Sharpe Ratio Z-Score])</f>
        <v>177</v>
      </c>
      <c r="AV318">
        <f>(Table2[[#This Row],[Rank 1Y]]+Table2[[#This Row],[Rank 6M]]+Table2[[#This Row],[Rank Sharpe]])/3</f>
        <v>329.66666666666669</v>
      </c>
    </row>
    <row r="319" spans="1:48" x14ac:dyDescent="0.3">
      <c r="A319" t="s">
        <v>623</v>
      </c>
      <c r="B319" t="s">
        <v>624</v>
      </c>
      <c r="C319" t="s">
        <v>625</v>
      </c>
      <c r="D319" t="s">
        <v>625</v>
      </c>
      <c r="E319">
        <v>29279.787240000001</v>
      </c>
      <c r="F319">
        <v>856.6</v>
      </c>
      <c r="G319">
        <v>4.65848461692483</v>
      </c>
      <c r="H319">
        <f>(Table2[[#This Row],[1Y Return vs Nifty]]-AVERAGE(Table2[1Y Return vs Nifty]))/_xlfn.STDEV.P(Table2[1Y Return vs Nifty])</f>
        <v>-0.4257598293094948</v>
      </c>
      <c r="I319">
        <v>2.6538274968811999</v>
      </c>
      <c r="J319">
        <f>(Table2[[#This Row],[1M Return vs Nifty]]-AVERAGE(Table2[1M Return vs Nifty]))/_xlfn.STDEV.P(Table2[1M Return vs Nifty])</f>
        <v>0.30578013928387682</v>
      </c>
      <c r="K319">
        <v>6.8989891120069</v>
      </c>
      <c r="L319">
        <f>(Table2[[#This Row],[6M Return vs Nifty]]-AVERAGE(Table2[6M Return vs Nifty]))/_xlfn.STDEV.P(Table2[6M Return vs Nifty])</f>
        <v>3.8872177242013344E-3</v>
      </c>
      <c r="M319">
        <v>-9.7787414834207507</v>
      </c>
      <c r="N319">
        <f>(Table2[[#This Row],[1W Return vs Nifty]]-AVERAGE(Table2[1W Return vs Nifty]))/_xlfn.STDEV.P(Table2[1W Return vs Nifty])</f>
        <v>-1.8831344986773244</v>
      </c>
      <c r="O319">
        <v>878.48</v>
      </c>
      <c r="P319">
        <v>865.54632790733694</v>
      </c>
      <c r="Q319">
        <v>810.65210997608199</v>
      </c>
      <c r="R319">
        <v>41.064266437938301</v>
      </c>
      <c r="S319" s="1">
        <f>(Table2[[#This Row],[Close Price]]-Table2[[#This Row],[20D EMA]])/Table2[[#This Row],[20D EMA]]</f>
        <v>-2.490665695291867E-2</v>
      </c>
      <c r="T319" s="1">
        <f>(Table2[[#This Row],[Close Price]]-Table2[[#This Row],[50D EMA]])/Table2[[#This Row],[50D EMA]]</f>
        <v>-1.0336047440657263E-2</v>
      </c>
      <c r="U319" s="1">
        <f>(Table2[[#This Row],[Close Price]]-Table2[[#This Row],[200D EMA]])/Table2[[#This Row],[200D EMA]]</f>
        <v>5.6680158428593634E-2</v>
      </c>
      <c r="V319">
        <v>2.9941945712776801</v>
      </c>
      <c r="W319">
        <v>850.35</v>
      </c>
      <c r="X319">
        <v>884.7</v>
      </c>
      <c r="Y319">
        <v>850.35</v>
      </c>
      <c r="Z319">
        <v>910.55</v>
      </c>
      <c r="AA319">
        <v>818.7</v>
      </c>
      <c r="AB319">
        <v>1009.25</v>
      </c>
      <c r="AC319" s="1">
        <f>(Table2[[#This Row],[Close Price]]/Table2[[#This Row],[Day Low]])-1</f>
        <v>7.3499147409890053E-3</v>
      </c>
      <c r="AD319" s="1">
        <f>(Table2[[#This Row],[Day High]]/Table2[[#This Row],[Close Price]])-1</f>
        <v>3.2804109269203963E-2</v>
      </c>
      <c r="AE319" s="1">
        <f>(Table2[[#This Row],[Close Price]]/Table2[[#This Row],[Current Week Low]])-1</f>
        <v>7.3499147409890053E-3</v>
      </c>
      <c r="AF319" s="1">
        <f>(Table2[[#This Row],[Current Week High]]/Table2[[#This Row],[Close Price]])-1</f>
        <v>6.2981554984823607E-2</v>
      </c>
      <c r="AG319" s="1">
        <f>(Table2[[#This Row],[Close Price]]/Table2[[#This Row],[Current Month Low]])-1</f>
        <v>4.6292903383412742E-2</v>
      </c>
      <c r="AH319" s="1">
        <f>(Table2[[#This Row],[Current Month High]]/Table2[[#This Row],[Close Price]])-1</f>
        <v>0.17820452953537247</v>
      </c>
      <c r="AI319">
        <v>17.820452953537199</v>
      </c>
      <c r="AJ319">
        <v>31.967339393005599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-0.02</v>
      </c>
      <c r="AM319" t="s">
        <v>3107</v>
      </c>
      <c r="AN319">
        <v>-2.5</v>
      </c>
      <c r="AO319" t="s">
        <v>3107</v>
      </c>
      <c r="AP319">
        <v>9.4581552915902006E-2</v>
      </c>
      <c r="AQ319">
        <f>(Table2[[#This Row],[Sharpe Ratio]]-AVERAGE(Table2[Sharpe Ratio]))/_xlfn.STDEV.P(Table2[Sharpe Ratio])</f>
        <v>0.35265972072885421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-1.6465672502498869</v>
      </c>
      <c r="AS319">
        <f>_xlfn.RANK.AVG(Table2[[#This Row],[1Y Return vs Nifty Z-Score]],Table2[1Y Return vs Nifty Z-Score])</f>
        <v>437</v>
      </c>
      <c r="AT319">
        <f>_xlfn.RANK.AVG(Table2[[#This Row],[6M Return vs Nifty Z-Score]],Table2[6M Return vs Nifty Z-Score])</f>
        <v>305</v>
      </c>
      <c r="AU319">
        <f>_xlfn.RANK.AVG(Table2[[#This Row],[Sharpe Ratio Z-Score]],Table2[Sharpe Ratio Z-Score])</f>
        <v>248</v>
      </c>
      <c r="AV319">
        <f>(Table2[[#This Row],[Rank 1Y]]+Table2[[#This Row],[Rank 6M]]+Table2[[#This Row],[Rank Sharpe]])/3</f>
        <v>330</v>
      </c>
    </row>
    <row r="320" spans="1:48" x14ac:dyDescent="0.3">
      <c r="A320" t="s">
        <v>229</v>
      </c>
      <c r="B320" t="s">
        <v>230</v>
      </c>
      <c r="C320" t="s">
        <v>3063</v>
      </c>
      <c r="D320" t="s">
        <v>34</v>
      </c>
      <c r="E320">
        <v>112866.303580576</v>
      </c>
      <c r="F320">
        <v>59.71</v>
      </c>
      <c r="G320">
        <v>72.506983001455595</v>
      </c>
      <c r="H320">
        <f>(Table2[[#This Row],[1Y Return vs Nifty]]-AVERAGE(Table2[1Y Return vs Nifty]))/_xlfn.STDEV.P(Table2[1Y Return vs Nifty])</f>
        <v>0.61859551151733827</v>
      </c>
      <c r="I320">
        <v>-4.8832758738274196</v>
      </c>
      <c r="J320">
        <f>(Table2[[#This Row],[1M Return vs Nifty]]-AVERAGE(Table2[1M Return vs Nifty]))/_xlfn.STDEV.P(Table2[1M Return vs Nifty])</f>
        <v>-0.41284049135856443</v>
      </c>
      <c r="K320">
        <v>-21.4286497895298</v>
      </c>
      <c r="L320">
        <f>(Table2[[#This Row],[6M Return vs Nifty]]-AVERAGE(Table2[6M Return vs Nifty]))/_xlfn.STDEV.P(Table2[6M Return vs Nifty])</f>
        <v>-0.95820081855651795</v>
      </c>
      <c r="M320">
        <v>-2.2629717454287799</v>
      </c>
      <c r="N320">
        <f>(Table2[[#This Row],[1W Return vs Nifty]]-AVERAGE(Table2[1W Return vs Nifty]))/_xlfn.STDEV.P(Table2[1W Return vs Nifty])</f>
        <v>-0.50948897925068704</v>
      </c>
      <c r="O320">
        <v>63.12</v>
      </c>
      <c r="P320">
        <v>64.181933077489006</v>
      </c>
      <c r="Q320">
        <v>57.219817400614701</v>
      </c>
      <c r="R320">
        <v>27.587781792481302</v>
      </c>
      <c r="S320" s="1">
        <f>(Table2[[#This Row],[Close Price]]-Table2[[#This Row],[20D EMA]])/Table2[[#This Row],[20D EMA]]</f>
        <v>-5.4024081115335819E-2</v>
      </c>
      <c r="T320" s="1">
        <f>(Table2[[#This Row],[Close Price]]-Table2[[#This Row],[50D EMA]])/Table2[[#This Row],[50D EMA]]</f>
        <v>-6.9675886391422498E-2</v>
      </c>
      <c r="U320" s="1">
        <f>(Table2[[#This Row],[Close Price]]-Table2[[#This Row],[200D EMA]])/Table2[[#This Row],[200D EMA]]</f>
        <v>4.3519583118392616E-2</v>
      </c>
      <c r="V320">
        <v>0.55886119818022395</v>
      </c>
      <c r="W320">
        <v>59.21</v>
      </c>
      <c r="X320">
        <v>60.7</v>
      </c>
      <c r="Y320">
        <v>59.21</v>
      </c>
      <c r="Z320">
        <v>61.63</v>
      </c>
      <c r="AA320">
        <v>59.21</v>
      </c>
      <c r="AB320">
        <v>68.459999999999994</v>
      </c>
      <c r="AC320" s="1">
        <f>(Table2[[#This Row],[Close Price]]/Table2[[#This Row],[Day Low]])-1</f>
        <v>8.4445195068401091E-3</v>
      </c>
      <c r="AD320" s="1">
        <f>(Table2[[#This Row],[Day High]]/Table2[[#This Row],[Close Price]])-1</f>
        <v>1.65801373304304E-2</v>
      </c>
      <c r="AE320" s="1">
        <f>(Table2[[#This Row],[Close Price]]/Table2[[#This Row],[Current Week Low]])-1</f>
        <v>8.4445195068401091E-3</v>
      </c>
      <c r="AF320" s="1">
        <f>(Table2[[#This Row],[Current Week High]]/Table2[[#This Row],[Close Price]])-1</f>
        <v>3.2155417852955948E-2</v>
      </c>
      <c r="AG320" s="1">
        <f>(Table2[[#This Row],[Close Price]]/Table2[[#This Row],[Current Month Low]])-1</f>
        <v>8.4445195068401091E-3</v>
      </c>
      <c r="AH320" s="1">
        <f>(Table2[[#This Row],[Current Month High]]/Table2[[#This Row],[Close Price]])-1</f>
        <v>0.14654161781946051</v>
      </c>
      <c r="AI320">
        <v>40.261262770055197</v>
      </c>
      <c r="AJ320">
        <v>102.406779661016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-0.21</v>
      </c>
      <c r="AM320" t="s">
        <v>3107</v>
      </c>
      <c r="AN320">
        <v>-12.58</v>
      </c>
      <c r="AO320" t="s">
        <v>3107</v>
      </c>
      <c r="AP320">
        <v>0.10689540478170401</v>
      </c>
      <c r="AQ320">
        <f>(Table2[[#This Row],[Sharpe Ratio]]-AVERAGE(Table2[Sharpe Ratio]))/_xlfn.STDEV.P(Table2[Sharpe Ratio])</f>
        <v>0.49291379742438335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138</v>
      </c>
      <c r="AT320">
        <f>_xlfn.RANK.AVG(Table2[[#This Row],[6M Return vs Nifty Z-Score]],Table2[6M Return vs Nifty Z-Score])</f>
        <v>640</v>
      </c>
      <c r="AU320">
        <f>_xlfn.RANK.AVG(Table2[[#This Row],[Sharpe Ratio Z-Score]],Table2[Sharpe Ratio Z-Score])</f>
        <v>215</v>
      </c>
      <c r="AV320">
        <f>(Table2[[#This Row],[Rank 1Y]]+Table2[[#This Row],[Rank 6M]]+Table2[[#This Row],[Rank Sharpe]])/3</f>
        <v>331</v>
      </c>
    </row>
    <row r="321" spans="1:48" x14ac:dyDescent="0.3">
      <c r="A321" t="s">
        <v>1436</v>
      </c>
      <c r="B321" t="s">
        <v>1437</v>
      </c>
      <c r="C321" t="s">
        <v>3074</v>
      </c>
      <c r="D321" t="s">
        <v>133</v>
      </c>
      <c r="E321">
        <v>7133.7682219999997</v>
      </c>
      <c r="F321">
        <v>657.5</v>
      </c>
      <c r="G321">
        <v>47.428740316387703</v>
      </c>
      <c r="H321">
        <f>(Table2[[#This Row],[1Y Return vs Nifty]]-AVERAGE(Table2[1Y Return vs Nifty]))/_xlfn.STDEV.P(Table2[1Y Return vs Nifty])</f>
        <v>0.23257964808190693</v>
      </c>
      <c r="I321">
        <v>3.29180226337184</v>
      </c>
      <c r="J321">
        <f>(Table2[[#This Row],[1M Return vs Nifty]]-AVERAGE(Table2[1M Return vs Nifty]))/_xlfn.STDEV.P(Table2[1M Return vs Nifty])</f>
        <v>0.36660746332074545</v>
      </c>
      <c r="K321">
        <v>-7.8618119499909804</v>
      </c>
      <c r="L321">
        <f>(Table2[[#This Row],[6M Return vs Nifty]]-AVERAGE(Table2[6M Return vs Nifty]))/_xlfn.STDEV.P(Table2[6M Return vs Nifty])</f>
        <v>-0.49743201177563251</v>
      </c>
      <c r="M321">
        <v>12.270259258905501</v>
      </c>
      <c r="N321">
        <f>(Table2[[#This Row],[1W Return vs Nifty]]-AVERAGE(Table2[1W Return vs Nifty]))/_xlfn.STDEV.P(Table2[1W Return vs Nifty])</f>
        <v>2.146726997002709</v>
      </c>
      <c r="O321">
        <v>609.30999999999995</v>
      </c>
      <c r="P321">
        <v>608.309333214856</v>
      </c>
      <c r="Q321">
        <v>579.74848028942699</v>
      </c>
      <c r="R321">
        <v>74.132716590865201</v>
      </c>
      <c r="S321" s="1">
        <f>(Table2[[#This Row],[Close Price]]-Table2[[#This Row],[20D EMA]])/Table2[[#This Row],[20D EMA]]</f>
        <v>7.9089461850289769E-2</v>
      </c>
      <c r="T321" s="1">
        <f>(Table2[[#This Row],[Close Price]]-Table2[[#This Row],[50D EMA]])/Table2[[#This Row],[50D EMA]]</f>
        <v>8.0864560346585651E-2</v>
      </c>
      <c r="U321" s="1">
        <f>(Table2[[#This Row],[Close Price]]-Table2[[#This Row],[200D EMA]])/Table2[[#This Row],[200D EMA]]</f>
        <v>0.13411250284219328</v>
      </c>
      <c r="V321">
        <v>1.5847386149562099</v>
      </c>
      <c r="W321">
        <v>621.5</v>
      </c>
      <c r="X321">
        <v>666</v>
      </c>
      <c r="Y321">
        <v>615.65</v>
      </c>
      <c r="Z321">
        <v>682</v>
      </c>
      <c r="AA321">
        <v>549.29999999999995</v>
      </c>
      <c r="AB321">
        <v>682</v>
      </c>
      <c r="AC321" s="1">
        <f>(Table2[[#This Row],[Close Price]]/Table2[[#This Row],[Day Low]])-1</f>
        <v>5.7924376508447395E-2</v>
      </c>
      <c r="AD321" s="1">
        <f>(Table2[[#This Row],[Day High]]/Table2[[#This Row],[Close Price]])-1</f>
        <v>1.2927756653992484E-2</v>
      </c>
      <c r="AE321" s="1">
        <f>(Table2[[#This Row],[Close Price]]/Table2[[#This Row],[Current Week Low]])-1</f>
        <v>6.7976934946804235E-2</v>
      </c>
      <c r="AF321" s="1">
        <f>(Table2[[#This Row],[Current Week High]]/Table2[[#This Row],[Close Price]])-1</f>
        <v>3.726235741444861E-2</v>
      </c>
      <c r="AG321" s="1">
        <f>(Table2[[#This Row],[Close Price]]/Table2[[#This Row],[Current Month Low]])-1</f>
        <v>0.19697797196431832</v>
      </c>
      <c r="AH321" s="1">
        <f>(Table2[[#This Row],[Current Month High]]/Table2[[#This Row],[Close Price]])-1</f>
        <v>3.726235741444861E-2</v>
      </c>
      <c r="AI321">
        <v>28.007604562737601</v>
      </c>
      <c r="AJ321">
        <v>80.371716617515901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</v>
      </c>
      <c r="AM321">
        <v>0</v>
      </c>
      <c r="AN321">
        <v>9.8000000000000007</v>
      </c>
      <c r="AO321" t="s">
        <v>3108</v>
      </c>
      <c r="AP321">
        <v>8.2747542974509994E-2</v>
      </c>
      <c r="AQ321">
        <f>(Table2[[#This Row],[Sharpe Ratio]]-AVERAGE(Table2[Sharpe Ratio]))/_xlfn.STDEV.P(Table2[Sharpe Ratio])</f>
        <v>0.21787101642868689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2.4663531130584158</v>
      </c>
      <c r="AS321">
        <f>_xlfn.RANK.AVG(Table2[[#This Row],[1Y Return vs Nifty Z-Score]],Table2[1Y Return vs Nifty Z-Score])</f>
        <v>234</v>
      </c>
      <c r="AT321">
        <f>_xlfn.RANK.AVG(Table2[[#This Row],[6M Return vs Nifty Z-Score]],Table2[6M Return vs Nifty Z-Score])</f>
        <v>479</v>
      </c>
      <c r="AU321">
        <f>_xlfn.RANK.AVG(Table2[[#This Row],[Sharpe Ratio Z-Score]],Table2[Sharpe Ratio Z-Score])</f>
        <v>283</v>
      </c>
      <c r="AV321">
        <f>(Table2[[#This Row],[Rank 1Y]]+Table2[[#This Row],[Rank 6M]]+Table2[[#This Row],[Rank Sharpe]])/3</f>
        <v>332</v>
      </c>
    </row>
    <row r="322" spans="1:48" x14ac:dyDescent="0.3">
      <c r="A322" t="s">
        <v>611</v>
      </c>
      <c r="B322" t="s">
        <v>612</v>
      </c>
      <c r="C322" t="s">
        <v>3078</v>
      </c>
      <c r="D322" t="s">
        <v>166</v>
      </c>
      <c r="E322">
        <v>29972.474959315001</v>
      </c>
      <c r="F322">
        <v>890.05</v>
      </c>
      <c r="G322">
        <v>55.377442778811698</v>
      </c>
      <c r="H322">
        <f>(Table2[[#This Row],[1Y Return vs Nifty]]-AVERAGE(Table2[1Y Return vs Nifty]))/_xlfn.STDEV.P(Table2[1Y Return vs Nifty])</f>
        <v>0.3549297378691344</v>
      </c>
      <c r="I322">
        <v>-0.23528006861380499</v>
      </c>
      <c r="J322">
        <f>(Table2[[#This Row],[1M Return vs Nifty]]-AVERAGE(Table2[1M Return vs Nifty]))/_xlfn.STDEV.P(Table2[1M Return vs Nifty])</f>
        <v>3.0319899640822538E-2</v>
      </c>
      <c r="K322">
        <v>0.58317459460517995</v>
      </c>
      <c r="L322">
        <f>(Table2[[#This Row],[6M Return vs Nifty]]-AVERAGE(Table2[6M Return vs Nifty]))/_xlfn.STDEV.P(Table2[6M Return vs Nifty])</f>
        <v>-0.21061599617516297</v>
      </c>
      <c r="M322">
        <v>0.251636595646681</v>
      </c>
      <c r="N322">
        <f>(Table2[[#This Row],[1W Return vs Nifty]]-AVERAGE(Table2[1W Return vs Nifty]))/_xlfn.STDEV.P(Table2[1W Return vs Nifty])</f>
        <v>-4.9897932525241676E-2</v>
      </c>
      <c r="O322">
        <v>890.2</v>
      </c>
      <c r="P322">
        <v>875.09078192403194</v>
      </c>
      <c r="Q322">
        <v>789.15258421779504</v>
      </c>
      <c r="R322">
        <v>49.439829350219</v>
      </c>
      <c r="S322" s="1">
        <f>(Table2[[#This Row],[Close Price]]-Table2[[#This Row],[20D EMA]])/Table2[[#This Row],[20D EMA]]</f>
        <v>-1.6850146034609183E-4</v>
      </c>
      <c r="T322" s="1">
        <f>(Table2[[#This Row],[Close Price]]-Table2[[#This Row],[50D EMA]])/Table2[[#This Row],[50D EMA]]</f>
        <v>1.7094475664659263E-2</v>
      </c>
      <c r="U322" s="1">
        <f>(Table2[[#This Row],[Close Price]]-Table2[[#This Row],[200D EMA]])/Table2[[#This Row],[200D EMA]]</f>
        <v>0.12785539552178499</v>
      </c>
      <c r="V322">
        <v>0.98420300354665102</v>
      </c>
      <c r="W322">
        <v>870.95</v>
      </c>
      <c r="X322">
        <v>900.65</v>
      </c>
      <c r="Y322">
        <v>864.8</v>
      </c>
      <c r="Z322">
        <v>939.8</v>
      </c>
      <c r="AA322">
        <v>862.05</v>
      </c>
      <c r="AB322">
        <v>966.75</v>
      </c>
      <c r="AC322" s="1">
        <f>(Table2[[#This Row],[Close Price]]/Table2[[#This Row],[Day Low]])-1</f>
        <v>2.1930076353407157E-2</v>
      </c>
      <c r="AD322" s="1">
        <f>(Table2[[#This Row],[Day High]]/Table2[[#This Row],[Close Price]])-1</f>
        <v>1.1909443289702892E-2</v>
      </c>
      <c r="AE322" s="1">
        <f>(Table2[[#This Row],[Close Price]]/Table2[[#This Row],[Current Week Low]])-1</f>
        <v>2.9197502312673373E-2</v>
      </c>
      <c r="AF322" s="1">
        <f>(Table2[[#This Row],[Current Week High]]/Table2[[#This Row],[Close Price]])-1</f>
        <v>5.5895736194595758E-2</v>
      </c>
      <c r="AG322" s="1">
        <f>(Table2[[#This Row],[Close Price]]/Table2[[#This Row],[Current Month Low]])-1</f>
        <v>3.2480714575720659E-2</v>
      </c>
      <c r="AH322" s="1">
        <f>(Table2[[#This Row],[Current Month High]]/Table2[[#This Row],[Close Price]])-1</f>
        <v>8.6174933992472447E-2</v>
      </c>
      <c r="AI322">
        <v>11.2297061962811</v>
      </c>
      <c r="AJ322">
        <v>84.008683068017305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0.06</v>
      </c>
      <c r="AM322" t="s">
        <v>3108</v>
      </c>
      <c r="AN322">
        <v>-1.53</v>
      </c>
      <c r="AO322" t="s">
        <v>3107</v>
      </c>
      <c r="AP322">
        <v>3.6702245482457999E-2</v>
      </c>
      <c r="AQ322">
        <f>(Table2[[#This Row],[Sharpe Ratio]]-AVERAGE(Table2[Sharpe Ratio]))/_xlfn.STDEV.P(Table2[Sharpe Ratio])</f>
        <v>-0.3065823192374641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-0.18184661042791178</v>
      </c>
      <c r="AS322">
        <f>_xlfn.RANK.AVG(Table2[[#This Row],[1Y Return vs Nifty Z-Score]],Table2[1Y Return vs Nifty Z-Score])</f>
        <v>199</v>
      </c>
      <c r="AT322">
        <f>_xlfn.RANK.AVG(Table2[[#This Row],[6M Return vs Nifty Z-Score]],Table2[6M Return vs Nifty Z-Score])</f>
        <v>377</v>
      </c>
      <c r="AU322">
        <f>_xlfn.RANK.AVG(Table2[[#This Row],[Sharpe Ratio Z-Score]],Table2[Sharpe Ratio Z-Score])</f>
        <v>421</v>
      </c>
      <c r="AV322">
        <f>(Table2[[#This Row],[Rank 1Y]]+Table2[[#This Row],[Rank 6M]]+Table2[[#This Row],[Rank Sharpe]])/3</f>
        <v>332.33333333333331</v>
      </c>
    </row>
    <row r="323" spans="1:48" x14ac:dyDescent="0.3">
      <c r="A323" t="s">
        <v>887</v>
      </c>
      <c r="B323" t="s">
        <v>888</v>
      </c>
      <c r="C323" t="s">
        <v>3063</v>
      </c>
      <c r="D323" t="s">
        <v>889</v>
      </c>
      <c r="E323">
        <v>16522.734783925</v>
      </c>
      <c r="F323">
        <v>185.81</v>
      </c>
      <c r="G323">
        <v>23.003475324250601</v>
      </c>
      <c r="H323">
        <f>(Table2[[#This Row],[1Y Return vs Nifty]]-AVERAGE(Table2[1Y Return vs Nifty]))/_xlfn.STDEV.P(Table2[1Y Return vs Nifty])</f>
        <v>-0.14338528191667574</v>
      </c>
      <c r="I323">
        <v>7.5828733157224004</v>
      </c>
      <c r="J323">
        <f>(Table2[[#This Row],[1M Return vs Nifty]]-AVERAGE(Table2[1M Return vs Nifty]))/_xlfn.STDEV.P(Table2[1M Return vs Nifty])</f>
        <v>0.77573707639672562</v>
      </c>
      <c r="K323">
        <v>18.531488732863401</v>
      </c>
      <c r="L323">
        <f>(Table2[[#This Row],[6M Return vs Nifty]]-AVERAGE(Table2[6M Return vs Nifty]))/_xlfn.STDEV.P(Table2[6M Return vs Nifty])</f>
        <v>0.39896033893159338</v>
      </c>
      <c r="M323">
        <v>-1.85736203290891</v>
      </c>
      <c r="N323">
        <f>(Table2[[#This Row],[1W Return vs Nifty]]-AVERAGE(Table2[1W Return vs Nifty]))/_xlfn.STDEV.P(Table2[1W Return vs Nifty])</f>
        <v>-0.43535632435808175</v>
      </c>
      <c r="O323">
        <v>186.87</v>
      </c>
      <c r="P323">
        <v>179.04211070839801</v>
      </c>
      <c r="Q323">
        <v>159.65475359690001</v>
      </c>
      <c r="R323">
        <v>44.247359737682501</v>
      </c>
      <c r="S323" s="1">
        <f>(Table2[[#This Row],[Close Price]]-Table2[[#This Row],[20D EMA]])/Table2[[#This Row],[20D EMA]]</f>
        <v>-5.6723925723765308E-3</v>
      </c>
      <c r="T323" s="1">
        <f>(Table2[[#This Row],[Close Price]]-Table2[[#This Row],[50D EMA]])/Table2[[#This Row],[50D EMA]]</f>
        <v>3.7800544602742667E-2</v>
      </c>
      <c r="U323" s="1">
        <f>(Table2[[#This Row],[Close Price]]-Table2[[#This Row],[200D EMA]])/Table2[[#This Row],[200D EMA]]</f>
        <v>0.16382378735266073</v>
      </c>
      <c r="V323">
        <v>1.00608964769706</v>
      </c>
      <c r="W323">
        <v>184.41</v>
      </c>
      <c r="X323">
        <v>188.6</v>
      </c>
      <c r="Y323">
        <v>184.41</v>
      </c>
      <c r="Z323">
        <v>195.62</v>
      </c>
      <c r="AA323">
        <v>184.3</v>
      </c>
      <c r="AB323">
        <v>200.9</v>
      </c>
      <c r="AC323" s="1">
        <f>(Table2[[#This Row],[Close Price]]/Table2[[#This Row],[Day Low]])-1</f>
        <v>7.5917791876796148E-3</v>
      </c>
      <c r="AD323" s="1">
        <f>(Table2[[#This Row],[Day High]]/Table2[[#This Row],[Close Price]])-1</f>
        <v>1.5015338248748789E-2</v>
      </c>
      <c r="AE323" s="1">
        <f>(Table2[[#This Row],[Close Price]]/Table2[[#This Row],[Current Week Low]])-1</f>
        <v>7.5917791876796148E-3</v>
      </c>
      <c r="AF323" s="1">
        <f>(Table2[[#This Row],[Current Week High]]/Table2[[#This Row],[Close Price]])-1</f>
        <v>5.2795866745600328E-2</v>
      </c>
      <c r="AG323" s="1">
        <f>(Table2[[#This Row],[Close Price]]/Table2[[#This Row],[Current Month Low]])-1</f>
        <v>8.1931633206726584E-3</v>
      </c>
      <c r="AH323" s="1">
        <f>(Table2[[#This Row],[Current Month High]]/Table2[[#This Row],[Close Price]])-1</f>
        <v>8.1211990743232265E-2</v>
      </c>
      <c r="AI323">
        <v>8.1211990743232203</v>
      </c>
      <c r="AJ323">
        <v>53.119077049855697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0.13</v>
      </c>
      <c r="AM323" t="s">
        <v>3108</v>
      </c>
      <c r="AN323">
        <v>-0.66</v>
      </c>
      <c r="AO323" t="s">
        <v>3107</v>
      </c>
      <c r="AP323">
        <v>2.4372887038584999E-2</v>
      </c>
      <c r="AQ323">
        <f>(Table2[[#This Row],[Sharpe Ratio]]-AVERAGE(Table2[Sharpe Ratio]))/_xlfn.STDEV.P(Table2[Sharpe Ratio])</f>
        <v>-0.44701301498069312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0.14894279407286831</v>
      </c>
      <c r="AS323">
        <f>_xlfn.RANK.AVG(Table2[[#This Row],[1Y Return vs Nifty Z-Score]],Table2[1Y Return vs Nifty Z-Score])</f>
        <v>327</v>
      </c>
      <c r="AT323">
        <f>_xlfn.RANK.AVG(Table2[[#This Row],[6M Return vs Nifty Z-Score]],Table2[6M Return vs Nifty Z-Score])</f>
        <v>217</v>
      </c>
      <c r="AU323">
        <f>_xlfn.RANK.AVG(Table2[[#This Row],[Sharpe Ratio Z-Score]],Table2[Sharpe Ratio Z-Score])</f>
        <v>456</v>
      </c>
      <c r="AV323">
        <f>(Table2[[#This Row],[Rank 1Y]]+Table2[[#This Row],[Rank 6M]]+Table2[[#This Row],[Rank Sharpe]])/3</f>
        <v>333.33333333333331</v>
      </c>
    </row>
    <row r="324" spans="1:48" x14ac:dyDescent="0.3">
      <c r="A324" t="s">
        <v>316</v>
      </c>
      <c r="B324" t="s">
        <v>317</v>
      </c>
      <c r="C324" t="s">
        <v>3067</v>
      </c>
      <c r="D324" t="s">
        <v>290</v>
      </c>
      <c r="E324">
        <v>84557.558694000007</v>
      </c>
      <c r="F324">
        <v>870</v>
      </c>
      <c r="G324">
        <v>42.531434176315102</v>
      </c>
      <c r="H324">
        <f>(Table2[[#This Row],[1Y Return vs Nifty]]-AVERAGE(Table2[1Y Return vs Nifty]))/_xlfn.STDEV.P(Table2[1Y Return vs Nifty])</f>
        <v>0.15719805608170787</v>
      </c>
      <c r="I324">
        <v>-1.9521766695568401</v>
      </c>
      <c r="J324">
        <f>(Table2[[#This Row],[1M Return vs Nifty]]-AVERAGE(Table2[1M Return vs Nifty]))/_xlfn.STDEV.P(Table2[1M Return vs Nifty])</f>
        <v>-0.13337658393301879</v>
      </c>
      <c r="K324">
        <v>-11.6507014048193</v>
      </c>
      <c r="L324">
        <f>(Table2[[#This Row],[6M Return vs Nifty]]-AVERAGE(Table2[6M Return vs Nifty]))/_xlfn.STDEV.P(Table2[6M Return vs Nifty])</f>
        <v>-0.62611358767226521</v>
      </c>
      <c r="M324">
        <v>0.43737885147352701</v>
      </c>
      <c r="N324">
        <f>(Table2[[#This Row],[1W Return vs Nifty]]-AVERAGE(Table2[1W Return vs Nifty]))/_xlfn.STDEV.P(Table2[1W Return vs Nifty])</f>
        <v>-1.5950109962903376E-2</v>
      </c>
      <c r="O324">
        <v>892.67</v>
      </c>
      <c r="P324">
        <v>886.72872296004698</v>
      </c>
      <c r="Q324">
        <v>788.02638238235897</v>
      </c>
      <c r="R324">
        <v>37.626806820056899</v>
      </c>
      <c r="S324" s="1">
        <f>(Table2[[#This Row],[Close Price]]-Table2[[#This Row],[20D EMA]])/Table2[[#This Row],[20D EMA]]</f>
        <v>-2.5395722943528921E-2</v>
      </c>
      <c r="T324" s="1">
        <f>(Table2[[#This Row],[Close Price]]-Table2[[#This Row],[50D EMA]])/Table2[[#This Row],[50D EMA]]</f>
        <v>-1.8865660406492461E-2</v>
      </c>
      <c r="U324" s="1">
        <f>(Table2[[#This Row],[Close Price]]-Table2[[#This Row],[200D EMA]])/Table2[[#This Row],[200D EMA]]</f>
        <v>0.10402395078426008</v>
      </c>
      <c r="V324">
        <v>0.65038307904464998</v>
      </c>
      <c r="W324">
        <v>852.3</v>
      </c>
      <c r="X324">
        <v>877.95</v>
      </c>
      <c r="Y324">
        <v>852.3</v>
      </c>
      <c r="Z324">
        <v>882.7</v>
      </c>
      <c r="AA324">
        <v>845.9</v>
      </c>
      <c r="AB324">
        <v>934.95</v>
      </c>
      <c r="AC324" s="1">
        <f>(Table2[[#This Row],[Close Price]]/Table2[[#This Row],[Day Low]])-1</f>
        <v>2.0767335445265767E-2</v>
      </c>
      <c r="AD324" s="1">
        <f>(Table2[[#This Row],[Day High]]/Table2[[#This Row],[Close Price]])-1</f>
        <v>9.1379310344827935E-3</v>
      </c>
      <c r="AE324" s="1">
        <f>(Table2[[#This Row],[Close Price]]/Table2[[#This Row],[Current Week Low]])-1</f>
        <v>2.0767335445265767E-2</v>
      </c>
      <c r="AF324" s="1">
        <f>(Table2[[#This Row],[Current Week High]]/Table2[[#This Row],[Close Price]])-1</f>
        <v>1.4597701149425379E-2</v>
      </c>
      <c r="AG324" s="1">
        <f>(Table2[[#This Row],[Close Price]]/Table2[[#This Row],[Current Month Low]])-1</f>
        <v>2.8490365291405695E-2</v>
      </c>
      <c r="AH324" s="1">
        <f>(Table2[[#This Row],[Current Month High]]/Table2[[#This Row],[Close Price]])-1</f>
        <v>7.4655172413793158E-2</v>
      </c>
      <c r="AI324">
        <v>12.632183908045899</v>
      </c>
      <c r="AJ324">
        <v>71.091445427728601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-0.06</v>
      </c>
      <c r="AM324" t="s">
        <v>3107</v>
      </c>
      <c r="AN324">
        <v>-6.86</v>
      </c>
      <c r="AO324" t="s">
        <v>3107</v>
      </c>
      <c r="AP324">
        <v>0.10535042085245699</v>
      </c>
      <c r="AQ324">
        <f>(Table2[[#This Row],[Sharpe Ratio]]-AVERAGE(Table2[Sharpe Ratio]))/_xlfn.STDEV.P(Table2[Sharpe Ratio])</f>
        <v>0.47531651780241863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-0.1429257076840609</v>
      </c>
      <c r="AS324">
        <f>_xlfn.RANK.AVG(Table2[[#This Row],[1Y Return vs Nifty Z-Score]],Table2[1Y Return vs Nifty Z-Score])</f>
        <v>256</v>
      </c>
      <c r="AT324">
        <f>_xlfn.RANK.AVG(Table2[[#This Row],[6M Return vs Nifty Z-Score]],Table2[6M Return vs Nifty Z-Score])</f>
        <v>525</v>
      </c>
      <c r="AU324">
        <f>_xlfn.RANK.AVG(Table2[[#This Row],[Sharpe Ratio Z-Score]],Table2[Sharpe Ratio Z-Score])</f>
        <v>220</v>
      </c>
      <c r="AV324">
        <f>(Table2[[#This Row],[Rank 1Y]]+Table2[[#This Row],[Rank 6M]]+Table2[[#This Row],[Rank Sharpe]])/3</f>
        <v>333.66666666666669</v>
      </c>
    </row>
    <row r="325" spans="1:48" x14ac:dyDescent="0.3">
      <c r="A325" t="s">
        <v>1203</v>
      </c>
      <c r="B325" t="s">
        <v>1204</v>
      </c>
      <c r="C325" t="s">
        <v>3079</v>
      </c>
      <c r="D325" t="s">
        <v>1178</v>
      </c>
      <c r="E325">
        <v>9478.8411111000005</v>
      </c>
      <c r="F325">
        <v>492.9</v>
      </c>
      <c r="G325">
        <v>1.84643050534981</v>
      </c>
      <c r="H325">
        <f>(Table2[[#This Row],[1Y Return vs Nifty]]-AVERAGE(Table2[1Y Return vs Nifty]))/_xlfn.STDEV.P(Table2[1Y Return vs Nifty])</f>
        <v>-0.46904426153779893</v>
      </c>
      <c r="I325">
        <v>-4.8120774938625601</v>
      </c>
      <c r="J325">
        <f>(Table2[[#This Row],[1M Return vs Nifty]]-AVERAGE(Table2[1M Return vs Nifty]))/_xlfn.STDEV.P(Table2[1M Return vs Nifty])</f>
        <v>-0.4060521242373295</v>
      </c>
      <c r="K325">
        <v>26.597189295512401</v>
      </c>
      <c r="L325">
        <f>(Table2[[#This Row],[6M Return vs Nifty]]-AVERAGE(Table2[6M Return vs Nifty]))/_xlfn.STDEV.P(Table2[6M Return vs Nifty])</f>
        <v>0.67289471244291033</v>
      </c>
      <c r="M325">
        <v>-2.28421180190769</v>
      </c>
      <c r="N325">
        <f>(Table2[[#This Row],[1W Return vs Nifty]]-AVERAGE(Table2[1W Return vs Nifty]))/_xlfn.STDEV.P(Table2[1W Return vs Nifty])</f>
        <v>-0.51337099126432528</v>
      </c>
      <c r="O325">
        <v>512.9</v>
      </c>
      <c r="P325">
        <v>513.06642932213902</v>
      </c>
      <c r="Q325">
        <v>445.28506641246599</v>
      </c>
      <c r="R325">
        <v>38.105484437215402</v>
      </c>
      <c r="S325" s="1">
        <f>(Table2[[#This Row],[Close Price]]-Table2[[#This Row],[20D EMA]])/Table2[[#This Row],[20D EMA]]</f>
        <v>-3.8993955936829791E-2</v>
      </c>
      <c r="T325" s="1">
        <f>(Table2[[#This Row],[Close Price]]-Table2[[#This Row],[50D EMA]])/Table2[[#This Row],[50D EMA]]</f>
        <v>-3.9305688639155033E-2</v>
      </c>
      <c r="U325" s="1">
        <f>(Table2[[#This Row],[Close Price]]-Table2[[#This Row],[200D EMA]])/Table2[[#This Row],[200D EMA]]</f>
        <v>0.10693135067644159</v>
      </c>
      <c r="V325">
        <v>1.0721713799149899</v>
      </c>
      <c r="W325">
        <v>483.25</v>
      </c>
      <c r="X325">
        <v>499.05</v>
      </c>
      <c r="Y325">
        <v>477.05</v>
      </c>
      <c r="Z325">
        <v>506.9</v>
      </c>
      <c r="AA325">
        <v>477</v>
      </c>
      <c r="AB325">
        <v>573.85</v>
      </c>
      <c r="AC325" s="1">
        <f>(Table2[[#This Row],[Close Price]]/Table2[[#This Row],[Day Low]])-1</f>
        <v>1.9968960165545724E-2</v>
      </c>
      <c r="AD325" s="1">
        <f>(Table2[[#This Row],[Day High]]/Table2[[#This Row],[Close Price]])-1</f>
        <v>1.2477175897747994E-2</v>
      </c>
      <c r="AE325" s="1">
        <f>(Table2[[#This Row],[Close Price]]/Table2[[#This Row],[Current Week Low]])-1</f>
        <v>3.3225028822974512E-2</v>
      </c>
      <c r="AF325" s="1">
        <f>(Table2[[#This Row],[Current Week High]]/Table2[[#This Row],[Close Price]])-1</f>
        <v>2.8403327246905974E-2</v>
      </c>
      <c r="AG325" s="1">
        <f>(Table2[[#This Row],[Close Price]]/Table2[[#This Row],[Current Month Low]])-1</f>
        <v>3.3333333333333215E-2</v>
      </c>
      <c r="AH325" s="1">
        <f>(Table2[[#This Row],[Current Month High]]/Table2[[#This Row],[Close Price]])-1</f>
        <v>0.16423209575978914</v>
      </c>
      <c r="AI325">
        <v>17.954960438222699</v>
      </c>
      <c r="AJ325">
        <v>59.205426356589101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-0.05</v>
      </c>
      <c r="AM325" t="s">
        <v>3107</v>
      </c>
      <c r="AN325">
        <v>-10.86</v>
      </c>
      <c r="AO325" t="s">
        <v>3107</v>
      </c>
      <c r="AP325">
        <v>4.4850296017770998E-2</v>
      </c>
      <c r="AQ325">
        <f>(Table2[[#This Row],[Sharpe Ratio]]-AVERAGE(Table2[Sharpe Ratio]))/_xlfn.STDEV.P(Table2[Sharpe Ratio])</f>
        <v>-0.21377648421904794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463</v>
      </c>
      <c r="AT325">
        <f>_xlfn.RANK.AVG(Table2[[#This Row],[6M Return vs Nifty Z-Score]],Table2[6M Return vs Nifty Z-Score])</f>
        <v>146</v>
      </c>
      <c r="AU325">
        <f>_xlfn.RANK.AVG(Table2[[#This Row],[Sharpe Ratio Z-Score]],Table2[Sharpe Ratio Z-Score])</f>
        <v>401</v>
      </c>
      <c r="AV325">
        <f>(Table2[[#This Row],[Rank 1Y]]+Table2[[#This Row],[Rank 6M]]+Table2[[#This Row],[Rank Sharpe]])/3</f>
        <v>336.66666666666669</v>
      </c>
    </row>
    <row r="326" spans="1:48" x14ac:dyDescent="0.3">
      <c r="A326" t="s">
        <v>32</v>
      </c>
      <c r="B326" t="s">
        <v>33</v>
      </c>
      <c r="C326" t="s">
        <v>3063</v>
      </c>
      <c r="D326" t="s">
        <v>34</v>
      </c>
      <c r="E326">
        <v>716646.37845019996</v>
      </c>
      <c r="F326">
        <v>803</v>
      </c>
      <c r="G326">
        <v>18.957229413383001</v>
      </c>
      <c r="H326">
        <f>(Table2[[#This Row],[1Y Return vs Nifty]]-AVERAGE(Table2[1Y Return vs Nifty]))/_xlfn.STDEV.P(Table2[1Y Return vs Nifty])</f>
        <v>-0.2056669628370712</v>
      </c>
      <c r="I326">
        <v>-5.7988991260330298</v>
      </c>
      <c r="J326">
        <f>(Table2[[#This Row],[1M Return vs Nifty]]-AVERAGE(Table2[1M Return vs Nifty]))/_xlfn.STDEV.P(Table2[1M Return vs Nifty])</f>
        <v>-0.50014004485653063</v>
      </c>
      <c r="K326">
        <v>-2.53083458789474</v>
      </c>
      <c r="L326">
        <f>(Table2[[#This Row],[6M Return vs Nifty]]-AVERAGE(Table2[6M Return vs Nifty]))/_xlfn.STDEV.P(Table2[6M Return vs Nifty])</f>
        <v>-0.31637669828538906</v>
      </c>
      <c r="M326">
        <v>-0.75207201814575897</v>
      </c>
      <c r="N326">
        <f>(Table2[[#This Row],[1W Return vs Nifty]]-AVERAGE(Table2[1W Return vs Nifty]))/_xlfn.STDEV.P(Table2[1W Return vs Nifty])</f>
        <v>-0.23334419128652617</v>
      </c>
      <c r="O326">
        <v>831.81</v>
      </c>
      <c r="P326">
        <v>835.00735198155996</v>
      </c>
      <c r="Q326">
        <v>754.63729634524896</v>
      </c>
      <c r="R326">
        <v>34.654195542508397</v>
      </c>
      <c r="S326" s="1">
        <f>(Table2[[#This Row],[Close Price]]-Table2[[#This Row],[20D EMA]])/Table2[[#This Row],[20D EMA]]</f>
        <v>-3.4635313352808873E-2</v>
      </c>
      <c r="T326" s="1">
        <f>(Table2[[#This Row],[Close Price]]-Table2[[#This Row],[50D EMA]])/Table2[[#This Row],[50D EMA]]</f>
        <v>-3.8331820558948571E-2</v>
      </c>
      <c r="U326" s="1">
        <f>(Table2[[#This Row],[Close Price]]-Table2[[#This Row],[200D EMA]])/Table2[[#This Row],[200D EMA]]</f>
        <v>6.4087348834962643E-2</v>
      </c>
      <c r="V326">
        <v>0.80300480447518097</v>
      </c>
      <c r="W326">
        <v>800.4</v>
      </c>
      <c r="X326">
        <v>809.15</v>
      </c>
      <c r="Y326">
        <v>795.05</v>
      </c>
      <c r="Z326">
        <v>823</v>
      </c>
      <c r="AA326">
        <v>795.05</v>
      </c>
      <c r="AB326">
        <v>881.4</v>
      </c>
      <c r="AC326" s="1">
        <f>(Table2[[#This Row],[Close Price]]/Table2[[#This Row],[Day Low]])-1</f>
        <v>3.2483758120940287E-3</v>
      </c>
      <c r="AD326" s="1">
        <f>(Table2[[#This Row],[Day High]]/Table2[[#This Row],[Close Price]])-1</f>
        <v>7.6587795765876709E-3</v>
      </c>
      <c r="AE326" s="1">
        <f>(Table2[[#This Row],[Close Price]]/Table2[[#This Row],[Current Week Low]])-1</f>
        <v>9.9993711087353887E-3</v>
      </c>
      <c r="AF326" s="1">
        <f>(Table2[[#This Row],[Current Week High]]/Table2[[#This Row],[Close Price]])-1</f>
        <v>2.4906600249066102E-2</v>
      </c>
      <c r="AG326" s="1">
        <f>(Table2[[#This Row],[Close Price]]/Table2[[#This Row],[Current Month Low]])-1</f>
        <v>9.9993711087353887E-3</v>
      </c>
      <c r="AH326" s="1">
        <f>(Table2[[#This Row],[Current Month High]]/Table2[[#This Row],[Close Price]])-1</f>
        <v>9.7633872976338631E-2</v>
      </c>
      <c r="AI326">
        <v>13.574097135740899</v>
      </c>
      <c r="AJ326">
        <v>47.827687776141303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-0.05</v>
      </c>
      <c r="AM326" t="s">
        <v>3107</v>
      </c>
      <c r="AN326">
        <v>-7.87</v>
      </c>
      <c r="AO326" t="s">
        <v>3107</v>
      </c>
      <c r="AP326">
        <v>9.3711106270267006E-2</v>
      </c>
      <c r="AQ326">
        <f>(Table2[[#This Row],[Sharpe Ratio]]-AVERAGE(Table2[Sharpe Ratio]))/_xlfn.STDEV.P(Table2[Sharpe Ratio])</f>
        <v>0.3427453826381624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348</v>
      </c>
      <c r="AT326">
        <f>_xlfn.RANK.AVG(Table2[[#This Row],[6M Return vs Nifty Z-Score]],Table2[6M Return vs Nifty Z-Score])</f>
        <v>414</v>
      </c>
      <c r="AU326">
        <f>_xlfn.RANK.AVG(Table2[[#This Row],[Sharpe Ratio Z-Score]],Table2[Sharpe Ratio Z-Score])</f>
        <v>249</v>
      </c>
      <c r="AV326">
        <f>(Table2[[#This Row],[Rank 1Y]]+Table2[[#This Row],[Rank 6M]]+Table2[[#This Row],[Rank Sharpe]])/3</f>
        <v>337</v>
      </c>
    </row>
    <row r="327" spans="1:48" x14ac:dyDescent="0.3">
      <c r="A327" t="s">
        <v>555</v>
      </c>
      <c r="B327" t="s">
        <v>556</v>
      </c>
      <c r="C327" t="s">
        <v>3075</v>
      </c>
      <c r="D327" t="s">
        <v>557</v>
      </c>
      <c r="E327">
        <v>35370.2668152599</v>
      </c>
      <c r="F327">
        <v>1300.6500000000001</v>
      </c>
      <c r="G327">
        <v>-5.4936255039642496</v>
      </c>
      <c r="H327">
        <f>(Table2[[#This Row],[1Y Return vs Nifty]]-AVERAGE(Table2[1Y Return vs Nifty]))/_xlfn.STDEV.P(Table2[1Y Return vs Nifty])</f>
        <v>-0.58202578475221656</v>
      </c>
      <c r="I327">
        <v>-3.2146239725380101</v>
      </c>
      <c r="J327">
        <f>(Table2[[#This Row],[1M Return vs Nifty]]-AVERAGE(Table2[1M Return vs Nifty]))/_xlfn.STDEV.P(Table2[1M Return vs Nifty])</f>
        <v>-0.25374386993136416</v>
      </c>
      <c r="K327">
        <v>6.4905506628111898</v>
      </c>
      <c r="L327">
        <f>(Table2[[#This Row],[6M Return vs Nifty]]-AVERAGE(Table2[6M Return vs Nifty]))/_xlfn.STDEV.P(Table2[6M Return vs Nifty])</f>
        <v>-9.9845259426146991E-3</v>
      </c>
      <c r="M327">
        <v>-3.0721866160770901</v>
      </c>
      <c r="N327">
        <f>(Table2[[#This Row],[1W Return vs Nifty]]-AVERAGE(Table2[1W Return vs Nifty]))/_xlfn.STDEV.P(Table2[1W Return vs Nifty])</f>
        <v>-0.65738791975447675</v>
      </c>
      <c r="O327">
        <v>1311.96</v>
      </c>
      <c r="P327">
        <v>1270.4881032953001</v>
      </c>
      <c r="Q327">
        <v>1174.71636594695</v>
      </c>
      <c r="R327">
        <v>44.711536968927597</v>
      </c>
      <c r="S327" s="1">
        <f>(Table2[[#This Row],[Close Price]]-Table2[[#This Row],[20D EMA]])/Table2[[#This Row],[20D EMA]]</f>
        <v>-8.620689655172372E-3</v>
      </c>
      <c r="T327" s="1">
        <f>(Table2[[#This Row],[Close Price]]-Table2[[#This Row],[50D EMA]])/Table2[[#This Row],[50D EMA]]</f>
        <v>2.3740400737691476E-2</v>
      </c>
      <c r="U327" s="1">
        <f>(Table2[[#This Row],[Close Price]]-Table2[[#This Row],[200D EMA]])/Table2[[#This Row],[200D EMA]]</f>
        <v>0.10720343880757449</v>
      </c>
      <c r="V327">
        <v>0.84605657554547498</v>
      </c>
      <c r="W327">
        <v>1226.25</v>
      </c>
      <c r="X327">
        <v>1364</v>
      </c>
      <c r="Y327">
        <v>1226.25</v>
      </c>
      <c r="Z327">
        <v>1364</v>
      </c>
      <c r="AA327">
        <v>1226.25</v>
      </c>
      <c r="AB327">
        <v>1430</v>
      </c>
      <c r="AC327" s="1">
        <f>(Table2[[#This Row],[Close Price]]/Table2[[#This Row],[Day Low]])-1</f>
        <v>6.0672782874617859E-2</v>
      </c>
      <c r="AD327" s="1">
        <f>(Table2[[#This Row],[Day High]]/Table2[[#This Row],[Close Price]])-1</f>
        <v>4.8706416022757715E-2</v>
      </c>
      <c r="AE327" s="1">
        <f>(Table2[[#This Row],[Close Price]]/Table2[[#This Row],[Current Week Low]])-1</f>
        <v>6.0672782874617859E-2</v>
      </c>
      <c r="AF327" s="1">
        <f>(Table2[[#This Row],[Current Week High]]/Table2[[#This Row],[Close Price]])-1</f>
        <v>4.8706416022757715E-2</v>
      </c>
      <c r="AG327" s="1">
        <f>(Table2[[#This Row],[Close Price]]/Table2[[#This Row],[Current Month Low]])-1</f>
        <v>6.0672782874617859E-2</v>
      </c>
      <c r="AH327" s="1">
        <f>(Table2[[#This Row],[Current Month High]]/Table2[[#This Row],[Close Price]])-1</f>
        <v>9.9450274862568744E-2</v>
      </c>
      <c r="AI327">
        <v>10.806135393841499</v>
      </c>
      <c r="AJ327">
        <v>31.971995332555402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0.04</v>
      </c>
      <c r="AM327" t="s">
        <v>3108</v>
      </c>
      <c r="AN327">
        <v>-3.03</v>
      </c>
      <c r="AO327" t="s">
        <v>3107</v>
      </c>
      <c r="AP327">
        <v>0.12482954049836401</v>
      </c>
      <c r="AQ327">
        <f>(Table2[[#This Row],[Sharpe Ratio]]-AVERAGE(Table2[Sharpe Ratio]))/_xlfn.STDEV.P(Table2[Sharpe Ratio])</f>
        <v>0.69718258948757561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-0.80595951089309659</v>
      </c>
      <c r="AS327">
        <f>_xlfn.RANK.AVG(Table2[[#This Row],[1Y Return vs Nifty Z-Score]],Table2[1Y Return vs Nifty Z-Score])</f>
        <v>526</v>
      </c>
      <c r="AT327">
        <f>_xlfn.RANK.AVG(Table2[[#This Row],[6M Return vs Nifty Z-Score]],Table2[6M Return vs Nifty Z-Score])</f>
        <v>311</v>
      </c>
      <c r="AU327">
        <f>_xlfn.RANK.AVG(Table2[[#This Row],[Sharpe Ratio Z-Score]],Table2[Sharpe Ratio Z-Score])</f>
        <v>176</v>
      </c>
      <c r="AV327">
        <f>(Table2[[#This Row],[Rank 1Y]]+Table2[[#This Row],[Rank 6M]]+Table2[[#This Row],[Rank Sharpe]])/3</f>
        <v>337.66666666666669</v>
      </c>
    </row>
    <row r="328" spans="1:48" x14ac:dyDescent="0.3">
      <c r="A328" t="s">
        <v>149</v>
      </c>
      <c r="B328" t="s">
        <v>150</v>
      </c>
      <c r="C328" t="s">
        <v>3072</v>
      </c>
      <c r="D328" t="s">
        <v>80</v>
      </c>
      <c r="E328">
        <v>168459.80690167</v>
      </c>
      <c r="F328">
        <v>2512.4</v>
      </c>
      <c r="G328">
        <v>14.992872496886299</v>
      </c>
      <c r="H328">
        <f>(Table2[[#This Row],[1Y Return vs Nifty]]-AVERAGE(Table2[1Y Return vs Nifty]))/_xlfn.STDEV.P(Table2[1Y Return vs Nifty])</f>
        <v>-0.26668817063481187</v>
      </c>
      <c r="I328">
        <v>-10.142534376951</v>
      </c>
      <c r="J328">
        <f>(Table2[[#This Row],[1M Return vs Nifty]]-AVERAGE(Table2[1M Return vs Nifty]))/_xlfn.STDEV.P(Table2[1M Return vs Nifty])</f>
        <v>-0.91428136012974037</v>
      </c>
      <c r="K328">
        <v>10.2520241558696</v>
      </c>
      <c r="L328">
        <f>(Table2[[#This Row],[6M Return vs Nifty]]-AVERAGE(Table2[6M Return vs Nifty]))/_xlfn.STDEV.P(Table2[6M Return vs Nifty])</f>
        <v>0.11776592509346617</v>
      </c>
      <c r="M328">
        <v>-4.2545220550218996</v>
      </c>
      <c r="N328">
        <f>(Table2[[#This Row],[1W Return vs Nifty]]-AVERAGE(Table2[1W Return vs Nifty]))/_xlfn.STDEV.P(Table2[1W Return vs Nifty])</f>
        <v>-0.87348152490526287</v>
      </c>
      <c r="O328">
        <v>2651.78</v>
      </c>
      <c r="P328">
        <v>2622.28283559693</v>
      </c>
      <c r="Q328">
        <v>2329.2596087900702</v>
      </c>
      <c r="R328">
        <v>21.9275751736633</v>
      </c>
      <c r="S328" s="1">
        <f>(Table2[[#This Row],[Close Price]]-Table2[[#This Row],[20D EMA]])/Table2[[#This Row],[20D EMA]]</f>
        <v>-5.2560921343399562E-2</v>
      </c>
      <c r="T328" s="1">
        <f>(Table2[[#This Row],[Close Price]]-Table2[[#This Row],[50D EMA]])/Table2[[#This Row],[50D EMA]]</f>
        <v>-4.1903502591442029E-2</v>
      </c>
      <c r="U328" s="1">
        <f>(Table2[[#This Row],[Close Price]]-Table2[[#This Row],[200D EMA]])/Table2[[#This Row],[200D EMA]]</f>
        <v>7.8626010822839057E-2</v>
      </c>
      <c r="V328">
        <v>0.95546597187336502</v>
      </c>
      <c r="W328">
        <v>2505.0500000000002</v>
      </c>
      <c r="X328">
        <v>2534.5</v>
      </c>
      <c r="Y328">
        <v>2505.0500000000002</v>
      </c>
      <c r="Z328">
        <v>2621</v>
      </c>
      <c r="AA328">
        <v>2505.0500000000002</v>
      </c>
      <c r="AB328">
        <v>2788.65</v>
      </c>
      <c r="AC328" s="1">
        <f>(Table2[[#This Row],[Close Price]]/Table2[[#This Row],[Day Low]])-1</f>
        <v>2.9340731721920754E-3</v>
      </c>
      <c r="AD328" s="1">
        <f>(Table2[[#This Row],[Day High]]/Table2[[#This Row],[Close Price]])-1</f>
        <v>8.7963700047761773E-3</v>
      </c>
      <c r="AE328" s="1">
        <f>(Table2[[#This Row],[Close Price]]/Table2[[#This Row],[Current Week Low]])-1</f>
        <v>2.9340731721920754E-3</v>
      </c>
      <c r="AF328" s="1">
        <f>(Table2[[#This Row],[Current Week High]]/Table2[[#This Row],[Close Price]])-1</f>
        <v>4.3225601018946014E-2</v>
      </c>
      <c r="AG328" s="1">
        <f>(Table2[[#This Row],[Close Price]]/Table2[[#This Row],[Current Month Low]])-1</f>
        <v>2.9340731721920754E-3</v>
      </c>
      <c r="AH328" s="1">
        <f>(Table2[[#This Row],[Current Month High]]/Table2[[#This Row],[Close Price]])-1</f>
        <v>0.10995462505970388</v>
      </c>
      <c r="AI328">
        <v>14.5418723133259</v>
      </c>
      <c r="AJ328">
        <v>43.476569651161597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0.03</v>
      </c>
      <c r="AM328" t="s">
        <v>3108</v>
      </c>
      <c r="AN328">
        <v>-11.17</v>
      </c>
      <c r="AO328" t="s">
        <v>3107</v>
      </c>
      <c r="AP328">
        <v>5.9928647237224998E-2</v>
      </c>
      <c r="AQ328">
        <f>(Table2[[#This Row],[Sharpe Ratio]]-AVERAGE(Table2[Sharpe Ratio]))/_xlfn.STDEV.P(Table2[Sharpe Ratio])</f>
        <v>-4.2034916152223545E-2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-1.9787200467285726</v>
      </c>
      <c r="AS328">
        <f>_xlfn.RANK.AVG(Table2[[#This Row],[1Y Return vs Nifty Z-Score]],Table2[1Y Return vs Nifty Z-Score])</f>
        <v>375</v>
      </c>
      <c r="AT328">
        <f>_xlfn.RANK.AVG(Table2[[#This Row],[6M Return vs Nifty Z-Score]],Table2[6M Return vs Nifty Z-Score])</f>
        <v>278</v>
      </c>
      <c r="AU328">
        <f>_xlfn.RANK.AVG(Table2[[#This Row],[Sharpe Ratio Z-Score]],Table2[Sharpe Ratio Z-Score])</f>
        <v>361</v>
      </c>
      <c r="AV328">
        <f>(Table2[[#This Row],[Rank 1Y]]+Table2[[#This Row],[Rank 6M]]+Table2[[#This Row],[Rank Sharpe]])/3</f>
        <v>338</v>
      </c>
    </row>
    <row r="329" spans="1:48" x14ac:dyDescent="0.3">
      <c r="A329" t="s">
        <v>852</v>
      </c>
      <c r="B329" t="s">
        <v>853</v>
      </c>
      <c r="C329" t="s">
        <v>3074</v>
      </c>
      <c r="D329" t="s">
        <v>440</v>
      </c>
      <c r="E329">
        <v>17186.034989475</v>
      </c>
      <c r="F329">
        <v>277.95</v>
      </c>
      <c r="G329">
        <v>8.9824424447821301</v>
      </c>
      <c r="H329">
        <f>(Table2[[#This Row],[1Y Return vs Nifty]]-AVERAGE(Table2[1Y Return vs Nifty]))/_xlfn.STDEV.P(Table2[1Y Return vs Nifty])</f>
        <v>-0.35920347863774083</v>
      </c>
      <c r="I329">
        <v>-8.7355265719507997</v>
      </c>
      <c r="J329">
        <f>(Table2[[#This Row],[1M Return vs Nifty]]-AVERAGE(Table2[1M Return vs Nifty]))/_xlfn.STDEV.P(Table2[1M Return vs Nifty])</f>
        <v>-0.78013103918847149</v>
      </c>
      <c r="K329">
        <v>16.893487803112102</v>
      </c>
      <c r="L329">
        <f>(Table2[[#This Row],[6M Return vs Nifty]]-AVERAGE(Table2[6M Return vs Nifty]))/_xlfn.STDEV.P(Table2[6M Return vs Nifty])</f>
        <v>0.34332911942162808</v>
      </c>
      <c r="M329">
        <v>-2.1655021114784598</v>
      </c>
      <c r="N329">
        <f>(Table2[[#This Row],[1W Return vs Nifty]]-AVERAGE(Table2[1W Return vs Nifty]))/_xlfn.STDEV.P(Table2[1W Return vs Nifty])</f>
        <v>-0.49167460618930808</v>
      </c>
      <c r="O329">
        <v>301.7</v>
      </c>
      <c r="P329">
        <v>307.49382613312201</v>
      </c>
      <c r="Q329">
        <v>267.711370500307</v>
      </c>
      <c r="R329">
        <v>15.4448338306713</v>
      </c>
      <c r="S329" s="1">
        <f>(Table2[[#This Row],[Close Price]]-Table2[[#This Row],[20D EMA]])/Table2[[#This Row],[20D EMA]]</f>
        <v>-7.8720583360954596E-2</v>
      </c>
      <c r="T329" s="1">
        <f>(Table2[[#This Row],[Close Price]]-Table2[[#This Row],[50D EMA]])/Table2[[#This Row],[50D EMA]]</f>
        <v>-9.6079412405281076E-2</v>
      </c>
      <c r="U329" s="1">
        <f>(Table2[[#This Row],[Close Price]]-Table2[[#This Row],[200D EMA]])/Table2[[#This Row],[200D EMA]]</f>
        <v>3.8245030386863041E-2</v>
      </c>
      <c r="V329">
        <v>0.363738366440996</v>
      </c>
      <c r="W329">
        <v>275.25</v>
      </c>
      <c r="X329">
        <v>283.7</v>
      </c>
      <c r="Y329">
        <v>275.25</v>
      </c>
      <c r="Z329">
        <v>292</v>
      </c>
      <c r="AA329">
        <v>275.25</v>
      </c>
      <c r="AB329">
        <v>320</v>
      </c>
      <c r="AC329" s="1">
        <f>(Table2[[#This Row],[Close Price]]/Table2[[#This Row],[Day Low]])-1</f>
        <v>9.8092643051770345E-3</v>
      </c>
      <c r="AD329" s="1">
        <f>(Table2[[#This Row],[Day High]]/Table2[[#This Row],[Close Price]])-1</f>
        <v>2.0687173952149696E-2</v>
      </c>
      <c r="AE329" s="1">
        <f>(Table2[[#This Row],[Close Price]]/Table2[[#This Row],[Current Week Low]])-1</f>
        <v>9.8092643051770345E-3</v>
      </c>
      <c r="AF329" s="1">
        <f>(Table2[[#This Row],[Current Week High]]/Table2[[#This Row],[Close Price]])-1</f>
        <v>5.0548659830904841E-2</v>
      </c>
      <c r="AG329" s="1">
        <f>(Table2[[#This Row],[Close Price]]/Table2[[#This Row],[Current Month Low]])-1</f>
        <v>9.8092643051770345E-3</v>
      </c>
      <c r="AH329" s="1">
        <f>(Table2[[#This Row],[Current Month High]]/Table2[[#This Row],[Close Price]])-1</f>
        <v>0.15128620255441638</v>
      </c>
      <c r="AI329">
        <v>28.044612340348898</v>
      </c>
      <c r="AJ329">
        <v>49.596340150699596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-0.18</v>
      </c>
      <c r="AM329" t="s">
        <v>3107</v>
      </c>
      <c r="AN329">
        <v>-15.36</v>
      </c>
      <c r="AO329" t="s">
        <v>3107</v>
      </c>
      <c r="AP329">
        <v>5.1595678761541003E-2</v>
      </c>
      <c r="AQ329">
        <f>(Table2[[#This Row],[Sharpe Ratio]]-AVERAGE(Table2[Sharpe Ratio]))/_xlfn.STDEV.P(Table2[Sharpe Ratio])</f>
        <v>-0.13694695605874635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402</v>
      </c>
      <c r="AT329">
        <f>_xlfn.RANK.AVG(Table2[[#This Row],[6M Return vs Nifty Z-Score]],Table2[6M Return vs Nifty Z-Score])</f>
        <v>233</v>
      </c>
      <c r="AU329">
        <f>_xlfn.RANK.AVG(Table2[[#This Row],[Sharpe Ratio Z-Score]],Table2[Sharpe Ratio Z-Score])</f>
        <v>385</v>
      </c>
      <c r="AV329">
        <f>(Table2[[#This Row],[Rank 1Y]]+Table2[[#This Row],[Rank 6M]]+Table2[[#This Row],[Rank Sharpe]])/3</f>
        <v>340</v>
      </c>
    </row>
    <row r="330" spans="1:48" x14ac:dyDescent="0.3">
      <c r="A330" t="s">
        <v>262</v>
      </c>
      <c r="B330" t="s">
        <v>263</v>
      </c>
      <c r="C330" t="s">
        <v>3068</v>
      </c>
      <c r="D330" t="s">
        <v>104</v>
      </c>
      <c r="E330">
        <v>101438.91495491</v>
      </c>
      <c r="F330">
        <v>5072.45</v>
      </c>
      <c r="G330">
        <v>44.252477052215703</v>
      </c>
      <c r="H330">
        <f>(Table2[[#This Row],[1Y Return vs Nifty]]-AVERAGE(Table2[1Y Return vs Nifty]))/_xlfn.STDEV.P(Table2[1Y Return vs Nifty])</f>
        <v>0.18368914080774154</v>
      </c>
      <c r="I330">
        <v>-4.0058733870339998</v>
      </c>
      <c r="J330">
        <f>(Table2[[#This Row],[1M Return vs Nifty]]-AVERAGE(Table2[1M Return vs Nifty]))/_xlfn.STDEV.P(Table2[1M Return vs Nifty])</f>
        <v>-0.32918507396875973</v>
      </c>
      <c r="K330">
        <v>-5.1804309177479704</v>
      </c>
      <c r="L330">
        <f>(Table2[[#This Row],[6M Return vs Nifty]]-AVERAGE(Table2[6M Return vs Nifty]))/_xlfn.STDEV.P(Table2[6M Return vs Nifty])</f>
        <v>-0.40636460510620115</v>
      </c>
      <c r="M330">
        <v>0.83335421622668604</v>
      </c>
      <c r="N330">
        <f>(Table2[[#This Row],[1W Return vs Nifty]]-AVERAGE(Table2[1W Return vs Nifty]))/_xlfn.STDEV.P(Table2[1W Return vs Nifty])</f>
        <v>5.6421690206407034E-2</v>
      </c>
      <c r="O330">
        <v>5313.41</v>
      </c>
      <c r="P330">
        <v>5325.8343882334302</v>
      </c>
      <c r="Q330">
        <v>4652.3768692734102</v>
      </c>
      <c r="R330">
        <v>30.909929263821301</v>
      </c>
      <c r="S330" s="1">
        <f>(Table2[[#This Row],[Close Price]]-Table2[[#This Row],[20D EMA]])/Table2[[#This Row],[20D EMA]]</f>
        <v>-4.5349408383693342E-2</v>
      </c>
      <c r="T330" s="1">
        <f>(Table2[[#This Row],[Close Price]]-Table2[[#This Row],[50D EMA]])/Table2[[#This Row],[50D EMA]]</f>
        <v>-4.7576467791270831E-2</v>
      </c>
      <c r="U330" s="1">
        <f>(Table2[[#This Row],[Close Price]]-Table2[[#This Row],[200D EMA]])/Table2[[#This Row],[200D EMA]]</f>
        <v>9.0292154425614057E-2</v>
      </c>
      <c r="V330">
        <v>1.0315770606614401</v>
      </c>
      <c r="W330">
        <v>4991</v>
      </c>
      <c r="X330">
        <v>5297.6</v>
      </c>
      <c r="Y330">
        <v>4991</v>
      </c>
      <c r="Z330">
        <v>5407.3</v>
      </c>
      <c r="AA330">
        <v>4991</v>
      </c>
      <c r="AB330">
        <v>5487.45</v>
      </c>
      <c r="AC330" s="1">
        <f>(Table2[[#This Row],[Close Price]]/Table2[[#This Row],[Day Low]])-1</f>
        <v>1.6319374874774528E-2</v>
      </c>
      <c r="AD330" s="1">
        <f>(Table2[[#This Row],[Day High]]/Table2[[#This Row],[Close Price]])-1</f>
        <v>4.438683476426597E-2</v>
      </c>
      <c r="AE330" s="1">
        <f>(Table2[[#This Row],[Close Price]]/Table2[[#This Row],[Current Week Low]])-1</f>
        <v>1.6319374874774528E-2</v>
      </c>
      <c r="AF330" s="1">
        <f>(Table2[[#This Row],[Current Week High]]/Table2[[#This Row],[Close Price]])-1</f>
        <v>6.6013464893690532E-2</v>
      </c>
      <c r="AG330" s="1">
        <f>(Table2[[#This Row],[Close Price]]/Table2[[#This Row],[Current Month Low]])-1</f>
        <v>1.6319374874774528E-2</v>
      </c>
      <c r="AH330" s="1">
        <f>(Table2[[#This Row],[Current Month High]]/Table2[[#This Row],[Close Price]])-1</f>
        <v>8.1814507782235424E-2</v>
      </c>
      <c r="AI330">
        <v>16.2071582765724</v>
      </c>
      <c r="AJ330">
        <v>75.5173010380622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-0.05</v>
      </c>
      <c r="AM330" t="s">
        <v>3107</v>
      </c>
      <c r="AN330">
        <v>-6.49</v>
      </c>
      <c r="AO330" t="s">
        <v>3107</v>
      </c>
      <c r="AP330">
        <v>6.8477385061480003E-2</v>
      </c>
      <c r="AQ330">
        <f>(Table2[[#This Row],[Sharpe Ratio]]-AVERAGE(Table2[Sharpe Ratio]))/_xlfn.STDEV.P(Table2[Sharpe Ratio])</f>
        <v>5.53347244378894E-2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249</v>
      </c>
      <c r="AT330">
        <f>_xlfn.RANK.AVG(Table2[[#This Row],[6M Return vs Nifty Z-Score]],Table2[6M Return vs Nifty Z-Score])</f>
        <v>442</v>
      </c>
      <c r="AU330">
        <f>_xlfn.RANK.AVG(Table2[[#This Row],[Sharpe Ratio Z-Score]],Table2[Sharpe Ratio Z-Score])</f>
        <v>333</v>
      </c>
      <c r="AV330">
        <f>(Table2[[#This Row],[Rank 1Y]]+Table2[[#This Row],[Rank 6M]]+Table2[[#This Row],[Rank Sharpe]])/3</f>
        <v>341.33333333333331</v>
      </c>
    </row>
    <row r="331" spans="1:48" x14ac:dyDescent="0.3">
      <c r="A331" t="s">
        <v>641</v>
      </c>
      <c r="B331" t="s">
        <v>642</v>
      </c>
      <c r="C331" t="s">
        <v>3074</v>
      </c>
      <c r="D331" t="s">
        <v>258</v>
      </c>
      <c r="E331">
        <v>27603.771003319998</v>
      </c>
      <c r="F331">
        <v>3669.8</v>
      </c>
      <c r="G331">
        <v>-10.2178691282288</v>
      </c>
      <c r="H331">
        <f>(Table2[[#This Row],[1Y Return vs Nifty]]-AVERAGE(Table2[1Y Return vs Nifty]))/_xlfn.STDEV.P(Table2[1Y Return vs Nifty])</f>
        <v>-0.65474351878968318</v>
      </c>
      <c r="I331">
        <v>-5.3685469392208898</v>
      </c>
      <c r="J331">
        <f>(Table2[[#This Row],[1M Return vs Nifty]]-AVERAGE(Table2[1M Return vs Nifty]))/_xlfn.STDEV.P(Table2[1M Return vs Nifty])</f>
        <v>-0.45910837198772431</v>
      </c>
      <c r="K331">
        <v>19.062740472552399</v>
      </c>
      <c r="L331">
        <f>(Table2[[#This Row],[6M Return vs Nifty]]-AVERAGE(Table2[6M Return vs Nifty]))/_xlfn.STDEV.P(Table2[6M Return vs Nifty])</f>
        <v>0.41700317493302158</v>
      </c>
      <c r="M331">
        <v>-9.9306489574563805</v>
      </c>
      <c r="N331">
        <f>(Table2[[#This Row],[1W Return vs Nifty]]-AVERAGE(Table2[1W Return vs Nifty]))/_xlfn.STDEV.P(Table2[1W Return vs Nifty])</f>
        <v>-1.9108983909133594</v>
      </c>
      <c r="O331">
        <v>4039.99</v>
      </c>
      <c r="P331">
        <v>4034.7682359565001</v>
      </c>
      <c r="Q331">
        <v>3573.88138245868</v>
      </c>
      <c r="R331">
        <v>23.475729894315901</v>
      </c>
      <c r="S331" s="1">
        <f>(Table2[[#This Row],[Close Price]]-Table2[[#This Row],[20D EMA]])/Table2[[#This Row],[20D EMA]]</f>
        <v>-9.1631414929244787E-2</v>
      </c>
      <c r="T331" s="1">
        <f>(Table2[[#This Row],[Close Price]]-Table2[[#This Row],[50D EMA]])/Table2[[#This Row],[50D EMA]]</f>
        <v>-9.0455811737592637E-2</v>
      </c>
      <c r="U331" s="1">
        <f>(Table2[[#This Row],[Close Price]]-Table2[[#This Row],[200D EMA]])/Table2[[#This Row],[200D EMA]]</f>
        <v>2.6838780383732875E-2</v>
      </c>
      <c r="V331">
        <v>0.66442288197759003</v>
      </c>
      <c r="W331">
        <v>3653.4</v>
      </c>
      <c r="X331">
        <v>3818.9</v>
      </c>
      <c r="Y331">
        <v>3653.4</v>
      </c>
      <c r="Z331">
        <v>3945</v>
      </c>
      <c r="AA331">
        <v>3653.4</v>
      </c>
      <c r="AB331">
        <v>4438</v>
      </c>
      <c r="AC331" s="1">
        <f>(Table2[[#This Row],[Close Price]]/Table2[[#This Row],[Day Low]])-1</f>
        <v>4.4889691793945641E-3</v>
      </c>
      <c r="AD331" s="1">
        <f>(Table2[[#This Row],[Day High]]/Table2[[#This Row],[Close Price]])-1</f>
        <v>4.0628917107199181E-2</v>
      </c>
      <c r="AE331" s="1">
        <f>(Table2[[#This Row],[Close Price]]/Table2[[#This Row],[Current Week Low]])-1</f>
        <v>4.4889691793945641E-3</v>
      </c>
      <c r="AF331" s="1">
        <f>(Table2[[#This Row],[Current Week High]]/Table2[[#This Row],[Close Price]])-1</f>
        <v>7.4990462695514681E-2</v>
      </c>
      <c r="AG331" s="1">
        <f>(Table2[[#This Row],[Close Price]]/Table2[[#This Row],[Current Month Low]])-1</f>
        <v>4.4889691793945641E-3</v>
      </c>
      <c r="AH331" s="1">
        <f>(Table2[[#This Row],[Current Month High]]/Table2[[#This Row],[Close Price]])-1</f>
        <v>0.20933020873072095</v>
      </c>
      <c r="AI331">
        <v>31.285083655785002</v>
      </c>
      <c r="AJ331">
        <v>45.367399485046498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-0.12</v>
      </c>
      <c r="AM331" t="s">
        <v>3107</v>
      </c>
      <c r="AN331">
        <v>-11.76</v>
      </c>
      <c r="AO331" t="s">
        <v>3107</v>
      </c>
      <c r="AP331">
        <v>9.0103905083548E-2</v>
      </c>
      <c r="AQ331">
        <f>(Table2[[#This Row],[Sharpe Ratio]]-AVERAGE(Table2[Sharpe Ratio]))/_xlfn.STDEV.P(Table2[Sharpe Ratio])</f>
        <v>0.30165956502301439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-2.3060875417347311</v>
      </c>
      <c r="AS331">
        <f>_xlfn.RANK.AVG(Table2[[#This Row],[1Y Return vs Nifty Z-Score]],Table2[1Y Return vs Nifty Z-Score])</f>
        <v>556</v>
      </c>
      <c r="AT331">
        <f>_xlfn.RANK.AVG(Table2[[#This Row],[6M Return vs Nifty Z-Score]],Table2[6M Return vs Nifty Z-Score])</f>
        <v>211</v>
      </c>
      <c r="AU331">
        <f>_xlfn.RANK.AVG(Table2[[#This Row],[Sharpe Ratio Z-Score]],Table2[Sharpe Ratio Z-Score])</f>
        <v>258</v>
      </c>
      <c r="AV331">
        <f>(Table2[[#This Row],[Rank 1Y]]+Table2[[#This Row],[Rank 6M]]+Table2[[#This Row],[Rank Sharpe]])/3</f>
        <v>341.66666666666669</v>
      </c>
    </row>
    <row r="332" spans="1:48" x14ac:dyDescent="0.3">
      <c r="A332" t="s">
        <v>269</v>
      </c>
      <c r="B332" t="s">
        <v>270</v>
      </c>
      <c r="C332" t="s">
        <v>3063</v>
      </c>
      <c r="D332" t="s">
        <v>271</v>
      </c>
      <c r="E332">
        <v>99879.063803575002</v>
      </c>
      <c r="F332">
        <v>92.89</v>
      </c>
      <c r="G332">
        <v>22.052391555205102</v>
      </c>
      <c r="H332">
        <f>(Table2[[#This Row],[1Y Return vs Nifty]]-AVERAGE(Table2[1Y Return vs Nifty]))/_xlfn.STDEV.P(Table2[1Y Return vs Nifty])</f>
        <v>-0.15802480139648847</v>
      </c>
      <c r="I332">
        <v>8.6227700227812694</v>
      </c>
      <c r="J332">
        <f>(Table2[[#This Row],[1M Return vs Nifty]]-AVERAGE(Table2[1M Return vs Nifty]))/_xlfn.STDEV.P(Table2[1M Return vs Nifty])</f>
        <v>0.87488540841162588</v>
      </c>
      <c r="K332">
        <v>-3.2228072517852699</v>
      </c>
      <c r="L332">
        <f>(Table2[[#This Row],[6M Return vs Nifty]]-AVERAGE(Table2[6M Return vs Nifty]))/_xlfn.STDEV.P(Table2[6M Return vs Nifty])</f>
        <v>-0.33987807881612803</v>
      </c>
      <c r="M332">
        <v>0.39813951209885201</v>
      </c>
      <c r="N332">
        <f>(Table2[[#This Row],[1W Return vs Nifty]]-AVERAGE(Table2[1W Return vs Nifty]))/_xlfn.STDEV.P(Table2[1W Return vs Nifty])</f>
        <v>-2.3121822854108121E-2</v>
      </c>
      <c r="O332">
        <v>94.87</v>
      </c>
      <c r="P332">
        <v>91.598441669048199</v>
      </c>
      <c r="Q332">
        <v>81.800333901467994</v>
      </c>
      <c r="R332">
        <v>41.922254117827102</v>
      </c>
      <c r="S332" s="1">
        <f>(Table2[[#This Row],[Close Price]]-Table2[[#This Row],[20D EMA]])/Table2[[#This Row],[20D EMA]]</f>
        <v>-2.0870665120691512E-2</v>
      </c>
      <c r="T332" s="1">
        <f>(Table2[[#This Row],[Close Price]]-Table2[[#This Row],[50D EMA]])/Table2[[#This Row],[50D EMA]]</f>
        <v>1.4100221656808257E-2</v>
      </c>
      <c r="U332" s="1">
        <f>(Table2[[#This Row],[Close Price]]-Table2[[#This Row],[200D EMA]])/Table2[[#This Row],[200D EMA]]</f>
        <v>0.13556993681578347</v>
      </c>
      <c r="V332">
        <v>1.08450905935944</v>
      </c>
      <c r="W332">
        <v>92.15</v>
      </c>
      <c r="X332">
        <v>94.5</v>
      </c>
      <c r="Y332">
        <v>92.15</v>
      </c>
      <c r="Z332">
        <v>98.98</v>
      </c>
      <c r="AA332">
        <v>91.1</v>
      </c>
      <c r="AB332">
        <v>104.29</v>
      </c>
      <c r="AC332" s="1">
        <f>(Table2[[#This Row],[Close Price]]/Table2[[#This Row],[Day Low]])-1</f>
        <v>8.0303852414540522E-3</v>
      </c>
      <c r="AD332" s="1">
        <f>(Table2[[#This Row],[Day High]]/Table2[[#This Row],[Close Price]])-1</f>
        <v>1.7332328560663246E-2</v>
      </c>
      <c r="AE332" s="1">
        <f>(Table2[[#This Row],[Close Price]]/Table2[[#This Row],[Current Week Low]])-1</f>
        <v>8.0303852414540522E-3</v>
      </c>
      <c r="AF332" s="1">
        <f>(Table2[[#This Row],[Current Week High]]/Table2[[#This Row],[Close Price]])-1</f>
        <v>6.5561416729464916E-2</v>
      </c>
      <c r="AG332" s="1">
        <f>(Table2[[#This Row],[Close Price]]/Table2[[#This Row],[Current Month Low]])-1</f>
        <v>1.9648737650933112E-2</v>
      </c>
      <c r="AH332" s="1">
        <f>(Table2[[#This Row],[Current Month High]]/Table2[[#This Row],[Close Price]])-1</f>
        <v>0.12272580471525463</v>
      </c>
      <c r="AI332">
        <v>16.158897620841799</v>
      </c>
      <c r="AJ332">
        <v>56.776371308016799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0.03</v>
      </c>
      <c r="AM332" t="s">
        <v>3108</v>
      </c>
      <c r="AN332">
        <v>-10.74</v>
      </c>
      <c r="AO332" t="s">
        <v>3107</v>
      </c>
      <c r="AP332">
        <v>8.7611278313884003E-2</v>
      </c>
      <c r="AQ332">
        <f>(Table2[[#This Row],[Sharpe Ratio]]-AVERAGE(Table2[Sharpe Ratio]))/_xlfn.STDEV.P(Table2[Sharpe Ratio])</f>
        <v>0.27326868701540291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0.62712939236030407</v>
      </c>
      <c r="AS332">
        <f>_xlfn.RANK.AVG(Table2[[#This Row],[1Y Return vs Nifty Z-Score]],Table2[1Y Return vs Nifty Z-Score])</f>
        <v>336</v>
      </c>
      <c r="AT332">
        <f>_xlfn.RANK.AVG(Table2[[#This Row],[6M Return vs Nifty Z-Score]],Table2[6M Return vs Nifty Z-Score])</f>
        <v>422</v>
      </c>
      <c r="AU332">
        <f>_xlfn.RANK.AVG(Table2[[#This Row],[Sharpe Ratio Z-Score]],Table2[Sharpe Ratio Z-Score])</f>
        <v>270</v>
      </c>
      <c r="AV332">
        <f>(Table2[[#This Row],[Rank 1Y]]+Table2[[#This Row],[Rank 6M]]+Table2[[#This Row],[Rank Sharpe]])/3</f>
        <v>342.66666666666669</v>
      </c>
    </row>
    <row r="333" spans="1:48" x14ac:dyDescent="0.3">
      <c r="A333" t="s">
        <v>472</v>
      </c>
      <c r="B333" t="s">
        <v>473</v>
      </c>
      <c r="C333" t="s">
        <v>3074</v>
      </c>
      <c r="D333" t="s">
        <v>258</v>
      </c>
      <c r="E333">
        <v>43027.53798845</v>
      </c>
      <c r="F333">
        <v>4561.8500000000004</v>
      </c>
      <c r="G333">
        <v>1.63737054979135</v>
      </c>
      <c r="H333">
        <f>(Table2[[#This Row],[1Y Return vs Nifty]]-AVERAGE(Table2[1Y Return vs Nifty]))/_xlfn.STDEV.P(Table2[1Y Return vs Nifty])</f>
        <v>-0.47226220867500901</v>
      </c>
      <c r="I333">
        <v>8.1293954476103796</v>
      </c>
      <c r="J333">
        <f>(Table2[[#This Row],[1M Return vs Nifty]]-AVERAGE(Table2[1M Return vs Nifty]))/_xlfn.STDEV.P(Table2[1M Return vs Nifty])</f>
        <v>0.82784490347041306</v>
      </c>
      <c r="K333">
        <v>5.4837921720450797</v>
      </c>
      <c r="L333">
        <f>(Table2[[#This Row],[6M Return vs Nifty]]-AVERAGE(Table2[6M Return vs Nifty]))/_xlfn.STDEV.P(Table2[6M Return vs Nifty])</f>
        <v>-4.4176937910191845E-2</v>
      </c>
      <c r="M333">
        <v>0.571242688785641</v>
      </c>
      <c r="N333">
        <f>(Table2[[#This Row],[1W Return vs Nifty]]-AVERAGE(Table2[1W Return vs Nifty]))/_xlfn.STDEV.P(Table2[1W Return vs Nifty])</f>
        <v>8.5159749156057309E-3</v>
      </c>
      <c r="O333">
        <v>4488.97</v>
      </c>
      <c r="P333">
        <v>4294.9052108667001</v>
      </c>
      <c r="Q333">
        <v>3891.7448639059198</v>
      </c>
      <c r="R333">
        <v>51.995991771471601</v>
      </c>
      <c r="S333" s="1">
        <f>(Table2[[#This Row],[Close Price]]-Table2[[#This Row],[20D EMA]])/Table2[[#This Row],[20D EMA]]</f>
        <v>1.6235350202830515E-2</v>
      </c>
      <c r="T333" s="1">
        <f>(Table2[[#This Row],[Close Price]]-Table2[[#This Row],[50D EMA]])/Table2[[#This Row],[50D EMA]]</f>
        <v>6.2153825527486203E-2</v>
      </c>
      <c r="U333" s="1">
        <f>(Table2[[#This Row],[Close Price]]-Table2[[#This Row],[200D EMA]])/Table2[[#This Row],[200D EMA]]</f>
        <v>0.17218629677114411</v>
      </c>
      <c r="V333">
        <v>1.2569924268660799</v>
      </c>
      <c r="W333">
        <v>4531.6499999999996</v>
      </c>
      <c r="X333">
        <v>4618.8500000000004</v>
      </c>
      <c r="Y333">
        <v>4441.8500000000004</v>
      </c>
      <c r="Z333">
        <v>4949.95</v>
      </c>
      <c r="AA333">
        <v>4295</v>
      </c>
      <c r="AB333">
        <v>4949.95</v>
      </c>
      <c r="AC333" s="1">
        <f>(Table2[[#This Row],[Close Price]]/Table2[[#This Row],[Day Low]])-1</f>
        <v>6.6642392947382501E-3</v>
      </c>
      <c r="AD333" s="1">
        <f>(Table2[[#This Row],[Day High]]/Table2[[#This Row],[Close Price]])-1</f>
        <v>1.2494930784659797E-2</v>
      </c>
      <c r="AE333" s="1">
        <f>(Table2[[#This Row],[Close Price]]/Table2[[#This Row],[Current Week Low]])-1</f>
        <v>2.7015770456003674E-2</v>
      </c>
      <c r="AF333" s="1">
        <f>(Table2[[#This Row],[Current Week High]]/Table2[[#This Row],[Close Price]])-1</f>
        <v>8.5075133991691754E-2</v>
      </c>
      <c r="AG333" s="1">
        <f>(Table2[[#This Row],[Close Price]]/Table2[[#This Row],[Current Month Low]])-1</f>
        <v>6.2130384167636832E-2</v>
      </c>
      <c r="AH333" s="1">
        <f>(Table2[[#This Row],[Current Month High]]/Table2[[#This Row],[Close Price]])-1</f>
        <v>8.5075133991691754E-2</v>
      </c>
      <c r="AI333">
        <v>8.50751339916917</v>
      </c>
      <c r="AJ333">
        <v>36.580290714210797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0.17</v>
      </c>
      <c r="AM333" t="s">
        <v>3108</v>
      </c>
      <c r="AN333">
        <v>0.49</v>
      </c>
      <c r="AO333" t="s">
        <v>3108</v>
      </c>
      <c r="AP333">
        <v>9.6188321433894997E-2</v>
      </c>
      <c r="AQ333">
        <f>(Table2[[#This Row],[Sharpe Ratio]]-AVERAGE(Table2[Sharpe Ratio]))/_xlfn.STDEV.P(Table2[Sharpe Ratio])</f>
        <v>0.37096072332418417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0.69088245512500213</v>
      </c>
      <c r="AS333">
        <f>_xlfn.RANK.AVG(Table2[[#This Row],[1Y Return vs Nifty Z-Score]],Table2[1Y Return vs Nifty Z-Score])</f>
        <v>465</v>
      </c>
      <c r="AT333">
        <f>_xlfn.RANK.AVG(Table2[[#This Row],[6M Return vs Nifty Z-Score]],Table2[6M Return vs Nifty Z-Score])</f>
        <v>325</v>
      </c>
      <c r="AU333">
        <f>_xlfn.RANK.AVG(Table2[[#This Row],[Sharpe Ratio Z-Score]],Table2[Sharpe Ratio Z-Score])</f>
        <v>241</v>
      </c>
      <c r="AV333">
        <f>(Table2[[#This Row],[Rank 1Y]]+Table2[[#This Row],[Rank 6M]]+Table2[[#This Row],[Rank Sharpe]])/3</f>
        <v>343.66666666666669</v>
      </c>
    </row>
    <row r="334" spans="1:48" x14ac:dyDescent="0.3">
      <c r="A334" t="s">
        <v>75</v>
      </c>
      <c r="B334" t="s">
        <v>76</v>
      </c>
      <c r="C334" t="s">
        <v>3071</v>
      </c>
      <c r="D334" t="s">
        <v>77</v>
      </c>
      <c r="E334">
        <v>322783.12372003897</v>
      </c>
      <c r="F334">
        <v>4960.3</v>
      </c>
      <c r="G334">
        <v>17.116204223052101</v>
      </c>
      <c r="H334">
        <f>(Table2[[#This Row],[1Y Return vs Nifty]]-AVERAGE(Table2[1Y Return vs Nifty]))/_xlfn.STDEV.P(Table2[1Y Return vs Nifty])</f>
        <v>-0.23400487061539835</v>
      </c>
      <c r="I334">
        <v>-1.89177853192144</v>
      </c>
      <c r="J334">
        <f>(Table2[[#This Row],[1M Return vs Nifty]]-AVERAGE(Table2[1M Return vs Nifty]))/_xlfn.STDEV.P(Table2[1M Return vs Nifty])</f>
        <v>-0.12761795948242968</v>
      </c>
      <c r="K334">
        <v>22.707373831885899</v>
      </c>
      <c r="L334">
        <f>(Table2[[#This Row],[6M Return vs Nifty]]-AVERAGE(Table2[6M Return vs Nifty]))/_xlfn.STDEV.P(Table2[6M Return vs Nifty])</f>
        <v>0.54078539920636726</v>
      </c>
      <c r="M334">
        <v>-1.1700082241508001E-3</v>
      </c>
      <c r="N334">
        <f>(Table2[[#This Row],[1W Return vs Nifty]]-AVERAGE(Table2[1W Return vs Nifty]))/_xlfn.STDEV.P(Table2[1W Return vs Nifty])</f>
        <v>-9.610300143963528E-2</v>
      </c>
      <c r="O334">
        <v>4966.3599999999997</v>
      </c>
      <c r="P334">
        <v>4878.7176504357603</v>
      </c>
      <c r="Q334">
        <v>4425.7675360503899</v>
      </c>
      <c r="R334">
        <v>48.422709667850199</v>
      </c>
      <c r="S334" s="1">
        <f>(Table2[[#This Row],[Close Price]]-Table2[[#This Row],[20D EMA]])/Table2[[#This Row],[20D EMA]]</f>
        <v>-1.2202095699867692E-3</v>
      </c>
      <c r="T334" s="1">
        <f>(Table2[[#This Row],[Close Price]]-Table2[[#This Row],[50D EMA]])/Table2[[#This Row],[50D EMA]]</f>
        <v>1.6722088755628854E-2</v>
      </c>
      <c r="U334" s="1">
        <f>(Table2[[#This Row],[Close Price]]-Table2[[#This Row],[200D EMA]])/Table2[[#This Row],[200D EMA]]</f>
        <v>0.12077734756639154</v>
      </c>
      <c r="V334">
        <v>0.79149362360294695</v>
      </c>
      <c r="W334">
        <v>4913.3</v>
      </c>
      <c r="X334">
        <v>5020</v>
      </c>
      <c r="Y334">
        <v>4905.5</v>
      </c>
      <c r="Z334">
        <v>5048</v>
      </c>
      <c r="AA334">
        <v>4801</v>
      </c>
      <c r="AB334">
        <v>5063.8999999999996</v>
      </c>
      <c r="AC334" s="1">
        <f>(Table2[[#This Row],[Close Price]]/Table2[[#This Row],[Day Low]])-1</f>
        <v>9.565872224370553E-3</v>
      </c>
      <c r="AD334" s="1">
        <f>(Table2[[#This Row],[Day High]]/Table2[[#This Row],[Close Price]])-1</f>
        <v>1.2035562365179553E-2</v>
      </c>
      <c r="AE334" s="1">
        <f>(Table2[[#This Row],[Close Price]]/Table2[[#This Row],[Current Week Low]])-1</f>
        <v>1.1171134440933761E-2</v>
      </c>
      <c r="AF334" s="1">
        <f>(Table2[[#This Row],[Current Week High]]/Table2[[#This Row],[Close Price]])-1</f>
        <v>1.7680382234945391E-2</v>
      </c>
      <c r="AG334" s="1">
        <f>(Table2[[#This Row],[Close Price]]/Table2[[#This Row],[Current Month Low]])-1</f>
        <v>3.3180587377629633E-2</v>
      </c>
      <c r="AH334" s="1">
        <f>(Table2[[#This Row],[Current Month High]]/Table2[[#This Row],[Close Price]])-1</f>
        <v>2.0885833518133889E-2</v>
      </c>
      <c r="AI334">
        <v>5.2154103582444602</v>
      </c>
      <c r="AJ334">
        <v>42.078052273540997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0.01</v>
      </c>
      <c r="AM334" t="s">
        <v>3108</v>
      </c>
      <c r="AN334">
        <v>-2.98</v>
      </c>
      <c r="AO334" t="s">
        <v>3107</v>
      </c>
      <c r="AP334">
        <v>1.2754349912069999E-2</v>
      </c>
      <c r="AQ334">
        <f>(Table2[[#This Row],[Sharpe Ratio]]-AVERAGE(Table2[Sharpe Ratio]))/_xlfn.STDEV.P(Table2[Sharpe Ratio])</f>
        <v>-0.57934749609928293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-0.496287928430379</v>
      </c>
      <c r="AS334">
        <f>_xlfn.RANK.AVG(Table2[[#This Row],[1Y Return vs Nifty Z-Score]],Table2[1Y Return vs Nifty Z-Score])</f>
        <v>362</v>
      </c>
      <c r="AT334">
        <f>_xlfn.RANK.AVG(Table2[[#This Row],[6M Return vs Nifty Z-Score]],Table2[6M Return vs Nifty Z-Score])</f>
        <v>183</v>
      </c>
      <c r="AU334">
        <f>_xlfn.RANK.AVG(Table2[[#This Row],[Sharpe Ratio Z-Score]],Table2[Sharpe Ratio Z-Score])</f>
        <v>489</v>
      </c>
      <c r="AV334">
        <f>(Table2[[#This Row],[Rank 1Y]]+Table2[[#This Row],[Rank 6M]]+Table2[[#This Row],[Rank Sharpe]])/3</f>
        <v>344.66666666666669</v>
      </c>
    </row>
    <row r="335" spans="1:48" x14ac:dyDescent="0.3">
      <c r="A335" t="s">
        <v>772</v>
      </c>
      <c r="B335" t="s">
        <v>773</v>
      </c>
      <c r="C335" t="s">
        <v>3074</v>
      </c>
      <c r="D335" t="s">
        <v>133</v>
      </c>
      <c r="E335">
        <v>20401.079853625</v>
      </c>
      <c r="F335">
        <v>733.75</v>
      </c>
      <c r="G335">
        <v>33.785509307647096</v>
      </c>
      <c r="H335">
        <f>(Table2[[#This Row],[1Y Return vs Nifty]]-AVERAGE(Table2[1Y Return vs Nifty]))/_xlfn.STDEV.P(Table2[1Y Return vs Nifty])</f>
        <v>2.2576751785515228E-2</v>
      </c>
      <c r="I335">
        <v>12.113616354908199</v>
      </c>
      <c r="J335">
        <f>(Table2[[#This Row],[1M Return vs Nifty]]-AVERAGE(Table2[1M Return vs Nifty]))/_xlfn.STDEV.P(Table2[1M Return vs Nifty])</f>
        <v>1.207718072272657</v>
      </c>
      <c r="K335">
        <v>-1.1555816601803</v>
      </c>
      <c r="L335">
        <f>(Table2[[#This Row],[6M Return vs Nifty]]-AVERAGE(Table2[6M Return vs Nifty]))/_xlfn.STDEV.P(Table2[6M Return vs Nifty])</f>
        <v>-0.26966915611383446</v>
      </c>
      <c r="M335">
        <v>6.73207193046595</v>
      </c>
      <c r="N335">
        <f>(Table2[[#This Row],[1W Return vs Nifty]]-AVERAGE(Table2[1W Return vs Nifty]))/_xlfn.STDEV.P(Table2[1W Return vs Nifty])</f>
        <v>1.1345211319133792</v>
      </c>
      <c r="O335">
        <v>717.34</v>
      </c>
      <c r="P335">
        <v>690.58086893282405</v>
      </c>
      <c r="Q335">
        <v>608.61532978993796</v>
      </c>
      <c r="R335">
        <v>55.403486536877899</v>
      </c>
      <c r="S335" s="1">
        <f>(Table2[[#This Row],[Close Price]]-Table2[[#This Row],[20D EMA]])/Table2[[#This Row],[20D EMA]]</f>
        <v>2.2876181448127759E-2</v>
      </c>
      <c r="T335" s="1">
        <f>(Table2[[#This Row],[Close Price]]-Table2[[#This Row],[50D EMA]])/Table2[[#This Row],[50D EMA]]</f>
        <v>6.2511333587747006E-2</v>
      </c>
      <c r="U335" s="1">
        <f>(Table2[[#This Row],[Close Price]]-Table2[[#This Row],[200D EMA]])/Table2[[#This Row],[200D EMA]]</f>
        <v>0.20560551810821451</v>
      </c>
      <c r="V335">
        <v>1.6441868365688399</v>
      </c>
      <c r="W335">
        <v>719.1</v>
      </c>
      <c r="X335">
        <v>755.35</v>
      </c>
      <c r="Y335">
        <v>719.1</v>
      </c>
      <c r="Z335">
        <v>759</v>
      </c>
      <c r="AA335">
        <v>673.05</v>
      </c>
      <c r="AB335">
        <v>769.95</v>
      </c>
      <c r="AC335" s="1">
        <f>(Table2[[#This Row],[Close Price]]/Table2[[#This Row],[Day Low]])-1</f>
        <v>2.0372688082325174E-2</v>
      </c>
      <c r="AD335" s="1">
        <f>(Table2[[#This Row],[Day High]]/Table2[[#This Row],[Close Price]])-1</f>
        <v>2.9437819420783606E-2</v>
      </c>
      <c r="AE335" s="1">
        <f>(Table2[[#This Row],[Close Price]]/Table2[[#This Row],[Current Week Low]])-1</f>
        <v>2.0372688082325174E-2</v>
      </c>
      <c r="AF335" s="1">
        <f>(Table2[[#This Row],[Current Week High]]/Table2[[#This Row],[Close Price]])-1</f>
        <v>3.4412265758092087E-2</v>
      </c>
      <c r="AG335" s="1">
        <f>(Table2[[#This Row],[Close Price]]/Table2[[#This Row],[Current Month Low]])-1</f>
        <v>9.0186464601441196E-2</v>
      </c>
      <c r="AH335" s="1">
        <f>(Table2[[#This Row],[Current Month High]]/Table2[[#This Row],[Close Price]])-1</f>
        <v>4.9335604770017083E-2</v>
      </c>
      <c r="AI335">
        <v>4.9335604770017003</v>
      </c>
      <c r="AJ335">
        <v>74.6192289386006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0.3</v>
      </c>
      <c r="AM335" t="s">
        <v>3108</v>
      </c>
      <c r="AN335">
        <v>3.35</v>
      </c>
      <c r="AO335" t="s">
        <v>3108</v>
      </c>
      <c r="AP335">
        <v>6.1618241514596002E-2</v>
      </c>
      <c r="AQ335">
        <f>(Table2[[#This Row],[Sharpe Ratio]]-AVERAGE(Table2[Sharpe Ratio]))/_xlfn.STDEV.P(Table2[Sharpe Ratio])</f>
        <v>-2.2790532839408215E-2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2.0723562670183089</v>
      </c>
      <c r="AS335">
        <f>_xlfn.RANK.AVG(Table2[[#This Row],[1Y Return vs Nifty Z-Score]],Table2[1Y Return vs Nifty Z-Score])</f>
        <v>289</v>
      </c>
      <c r="AT335">
        <f>_xlfn.RANK.AVG(Table2[[#This Row],[6M Return vs Nifty Z-Score]],Table2[6M Return vs Nifty Z-Score])</f>
        <v>392</v>
      </c>
      <c r="AU335">
        <f>_xlfn.RANK.AVG(Table2[[#This Row],[Sharpe Ratio Z-Score]],Table2[Sharpe Ratio Z-Score])</f>
        <v>354</v>
      </c>
      <c r="AV335">
        <f>(Table2[[#This Row],[Rank 1Y]]+Table2[[#This Row],[Rank 6M]]+Table2[[#This Row],[Rank Sharpe]])/3</f>
        <v>345</v>
      </c>
    </row>
    <row r="336" spans="1:48" x14ac:dyDescent="0.3">
      <c r="A336" t="s">
        <v>835</v>
      </c>
      <c r="B336" t="s">
        <v>836</v>
      </c>
      <c r="C336" t="s">
        <v>3067</v>
      </c>
      <c r="D336" t="s">
        <v>837</v>
      </c>
      <c r="E336">
        <v>18017.193970494998</v>
      </c>
      <c r="F336">
        <v>1877.35</v>
      </c>
      <c r="G336">
        <v>3.9857006530759</v>
      </c>
      <c r="H336">
        <f>(Table2[[#This Row],[1Y Return vs Nifty]]-AVERAGE(Table2[1Y Return vs Nifty]))/_xlfn.STDEV.P(Table2[1Y Return vs Nifty])</f>
        <v>-0.43611562999186443</v>
      </c>
      <c r="I336">
        <v>-6.8896521714372296</v>
      </c>
      <c r="J336">
        <f>(Table2[[#This Row],[1M Return vs Nifty]]-AVERAGE(Table2[1M Return vs Nifty]))/_xlfn.STDEV.P(Table2[1M Return vs Nifty])</f>
        <v>-0.60413724415324599</v>
      </c>
      <c r="K336">
        <v>11.914439071448999</v>
      </c>
      <c r="L336">
        <f>(Table2[[#This Row],[6M Return vs Nifty]]-AVERAGE(Table2[6M Return vs Nifty]))/_xlfn.STDEV.P(Table2[6M Return vs Nifty])</f>
        <v>0.17422631373273251</v>
      </c>
      <c r="M336">
        <v>5.4328029314779496</v>
      </c>
      <c r="N336">
        <f>(Table2[[#This Row],[1W Return vs Nifty]]-AVERAGE(Table2[1W Return vs Nifty]))/_xlfn.STDEV.P(Table2[1W Return vs Nifty])</f>
        <v>0.89705576226959927</v>
      </c>
      <c r="O336">
        <v>1924.05</v>
      </c>
      <c r="P336">
        <v>1915.97525610563</v>
      </c>
      <c r="Q336">
        <v>1674.1498889941499</v>
      </c>
      <c r="R336">
        <v>40.887731520250803</v>
      </c>
      <c r="S336" s="1">
        <f>(Table2[[#This Row],[Close Price]]-Table2[[#This Row],[20D EMA]])/Table2[[#This Row],[20D EMA]]</f>
        <v>-2.4271718510433745E-2</v>
      </c>
      <c r="T336" s="1">
        <f>(Table2[[#This Row],[Close Price]]-Table2[[#This Row],[50D EMA]])/Table2[[#This Row],[50D EMA]]</f>
        <v>-2.0159579818446599E-2</v>
      </c>
      <c r="U336" s="1">
        <f>(Table2[[#This Row],[Close Price]]-Table2[[#This Row],[200D EMA]])/Table2[[#This Row],[200D EMA]]</f>
        <v>0.12137510048633407</v>
      </c>
      <c r="V336">
        <v>0.70464711970612204</v>
      </c>
      <c r="W336">
        <v>1862.05</v>
      </c>
      <c r="X336">
        <v>1934.05</v>
      </c>
      <c r="Y336">
        <v>1862.05</v>
      </c>
      <c r="Z336">
        <v>1944.8</v>
      </c>
      <c r="AA336">
        <v>1810.15</v>
      </c>
      <c r="AB336">
        <v>1944.8</v>
      </c>
      <c r="AC336" s="1">
        <f>(Table2[[#This Row],[Close Price]]/Table2[[#This Row],[Day Low]])-1</f>
        <v>8.2167503557906141E-3</v>
      </c>
      <c r="AD336" s="1">
        <f>(Table2[[#This Row],[Day High]]/Table2[[#This Row],[Close Price]])-1</f>
        <v>3.020214664287435E-2</v>
      </c>
      <c r="AE336" s="1">
        <f>(Table2[[#This Row],[Close Price]]/Table2[[#This Row],[Current Week Low]])-1</f>
        <v>8.2167503557906141E-3</v>
      </c>
      <c r="AF336" s="1">
        <f>(Table2[[#This Row],[Current Week High]]/Table2[[#This Row],[Close Price]])-1</f>
        <v>3.5928303193331068E-2</v>
      </c>
      <c r="AG336" s="1">
        <f>(Table2[[#This Row],[Close Price]]/Table2[[#This Row],[Current Month Low]])-1</f>
        <v>3.7123995249012331E-2</v>
      </c>
      <c r="AH336" s="1">
        <f>(Table2[[#This Row],[Current Month High]]/Table2[[#This Row],[Close Price]])-1</f>
        <v>3.5928303193331068E-2</v>
      </c>
      <c r="AI336">
        <v>19.136016193037999</v>
      </c>
      <c r="AJ336">
        <v>50.175985921126298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-0.1</v>
      </c>
      <c r="AM336" t="s">
        <v>3107</v>
      </c>
      <c r="AN336">
        <v>-4.53</v>
      </c>
      <c r="AO336" t="s">
        <v>3107</v>
      </c>
      <c r="AP336">
        <v>6.9273049358164002E-2</v>
      </c>
      <c r="AQ336">
        <f>(Table2[[#This Row],[Sharpe Ratio]]-AVERAGE(Table2[Sharpe Ratio]))/_xlfn.STDEV.P(Table2[Sharpe Ratio])</f>
        <v>6.4397295801195589E-2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9.542649765841682E-2</v>
      </c>
      <c r="AS336">
        <f>_xlfn.RANK.AVG(Table2[[#This Row],[1Y Return vs Nifty Z-Score]],Table2[1Y Return vs Nifty Z-Score])</f>
        <v>443</v>
      </c>
      <c r="AT336">
        <f>_xlfn.RANK.AVG(Table2[[#This Row],[6M Return vs Nifty Z-Score]],Table2[6M Return vs Nifty Z-Score])</f>
        <v>265</v>
      </c>
      <c r="AU336">
        <f>_xlfn.RANK.AVG(Table2[[#This Row],[Sharpe Ratio Z-Score]],Table2[Sharpe Ratio Z-Score])</f>
        <v>329</v>
      </c>
      <c r="AV336">
        <f>(Table2[[#This Row],[Rank 1Y]]+Table2[[#This Row],[Rank 6M]]+Table2[[#This Row],[Rank Sharpe]])/3</f>
        <v>345.66666666666669</v>
      </c>
    </row>
    <row r="337" spans="1:48" x14ac:dyDescent="0.3">
      <c r="A337" t="s">
        <v>99</v>
      </c>
      <c r="B337" t="s">
        <v>100</v>
      </c>
      <c r="C337" t="s">
        <v>3069</v>
      </c>
      <c r="D337" t="s">
        <v>101</v>
      </c>
      <c r="E337">
        <v>286440.59299674002</v>
      </c>
      <c r="F337">
        <v>1808.3</v>
      </c>
      <c r="G337">
        <v>65.866167461337795</v>
      </c>
      <c r="H337">
        <f>(Table2[[#This Row],[1Y Return vs Nifty]]-AVERAGE(Table2[1Y Return vs Nifty]))/_xlfn.STDEV.P(Table2[1Y Return vs Nifty])</f>
        <v>0.51637701970250549</v>
      </c>
      <c r="I337">
        <v>6.2255899406717097</v>
      </c>
      <c r="J337">
        <f>(Table2[[#This Row],[1M Return vs Nifty]]-AVERAGE(Table2[1M Return vs Nifty]))/_xlfn.STDEV.P(Table2[1M Return vs Nifty])</f>
        <v>0.64632770160560793</v>
      </c>
      <c r="K337">
        <v>-12.9208426247866</v>
      </c>
      <c r="L337">
        <f>(Table2[[#This Row],[6M Return vs Nifty]]-AVERAGE(Table2[6M Return vs Nifty]))/_xlfn.STDEV.P(Table2[6M Return vs Nifty])</f>
        <v>-0.66925123413708398</v>
      </c>
      <c r="M337">
        <v>3.3705414204422799</v>
      </c>
      <c r="N337">
        <f>(Table2[[#This Row],[1W Return vs Nifty]]-AVERAGE(Table2[1W Return vs Nifty]))/_xlfn.STDEV.P(Table2[1W Return vs Nifty])</f>
        <v>0.52013944055202976</v>
      </c>
      <c r="O337">
        <v>1795.77</v>
      </c>
      <c r="P337">
        <v>1796.33849964001</v>
      </c>
      <c r="Q337">
        <v>1669.36999347408</v>
      </c>
      <c r="R337">
        <v>53.131835627614798</v>
      </c>
      <c r="S337" s="1">
        <f>(Table2[[#This Row],[Close Price]]-Table2[[#This Row],[20D EMA]])/Table2[[#This Row],[20D EMA]]</f>
        <v>6.977508255511548E-3</v>
      </c>
      <c r="T337" s="1">
        <f>(Table2[[#This Row],[Close Price]]-Table2[[#This Row],[50D EMA]])/Table2[[#This Row],[50D EMA]]</f>
        <v>6.6588231351646975E-3</v>
      </c>
      <c r="U337" s="1">
        <f>(Table2[[#This Row],[Close Price]]-Table2[[#This Row],[200D EMA]])/Table2[[#This Row],[200D EMA]]</f>
        <v>8.3223016508638975E-2</v>
      </c>
      <c r="V337">
        <v>1.4142137687329699</v>
      </c>
      <c r="W337">
        <v>1783.4</v>
      </c>
      <c r="X337">
        <v>1826.45</v>
      </c>
      <c r="Y337">
        <v>1667.5</v>
      </c>
      <c r="Z337">
        <v>1847.4</v>
      </c>
      <c r="AA337">
        <v>1667.5</v>
      </c>
      <c r="AB337">
        <v>1920</v>
      </c>
      <c r="AC337" s="1">
        <f>(Table2[[#This Row],[Close Price]]/Table2[[#This Row],[Day Low]])-1</f>
        <v>1.396209487495792E-2</v>
      </c>
      <c r="AD337" s="1">
        <f>(Table2[[#This Row],[Day High]]/Table2[[#This Row],[Close Price]])-1</f>
        <v>1.0037051374218953E-2</v>
      </c>
      <c r="AE337" s="1">
        <f>(Table2[[#This Row],[Close Price]]/Table2[[#This Row],[Current Week Low]])-1</f>
        <v>8.443778110944522E-2</v>
      </c>
      <c r="AF337" s="1">
        <f>(Table2[[#This Row],[Current Week High]]/Table2[[#This Row],[Close Price]])-1</f>
        <v>2.1622518387435896E-2</v>
      </c>
      <c r="AG337" s="1">
        <f>(Table2[[#This Row],[Close Price]]/Table2[[#This Row],[Current Month Low]])-1</f>
        <v>8.443778110944522E-2</v>
      </c>
      <c r="AH337" s="1">
        <f>(Table2[[#This Row],[Current Month High]]/Table2[[#This Row],[Close Price]])-1</f>
        <v>6.1770723884311263E-2</v>
      </c>
      <c r="AI337">
        <v>20.2289443123375</v>
      </c>
      <c r="AJ337">
        <v>121.727668444607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-0.09</v>
      </c>
      <c r="AM337" t="s">
        <v>3107</v>
      </c>
      <c r="AN337">
        <v>-1.52</v>
      </c>
      <c r="AO337" t="s">
        <v>3107</v>
      </c>
      <c r="AP337">
        <v>6.5259800975633997E-2</v>
      </c>
      <c r="AQ337">
        <f>(Table2[[#This Row],[Sharpe Ratio]]-AVERAGE(Table2[Sharpe Ratio]))/_xlfn.STDEV.P(Table2[Sharpe Ratio])</f>
        <v>1.8686623578088452E-2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159</v>
      </c>
      <c r="AT337">
        <f>_xlfn.RANK.AVG(Table2[[#This Row],[6M Return vs Nifty Z-Score]],Table2[6M Return vs Nifty Z-Score])</f>
        <v>542</v>
      </c>
      <c r="AU337">
        <f>_xlfn.RANK.AVG(Table2[[#This Row],[Sharpe Ratio Z-Score]],Table2[Sharpe Ratio Z-Score])</f>
        <v>339</v>
      </c>
      <c r="AV337">
        <f>(Table2[[#This Row],[Rank 1Y]]+Table2[[#This Row],[Rank 6M]]+Table2[[#This Row],[Rank Sharpe]])/3</f>
        <v>346.66666666666669</v>
      </c>
    </row>
    <row r="338" spans="1:48" x14ac:dyDescent="0.3">
      <c r="A338" t="s">
        <v>41</v>
      </c>
      <c r="B338" t="s">
        <v>42</v>
      </c>
      <c r="C338" t="s">
        <v>3065</v>
      </c>
      <c r="D338" t="s">
        <v>43</v>
      </c>
      <c r="E338">
        <v>615482.85199402005</v>
      </c>
      <c r="F338">
        <v>492.2</v>
      </c>
      <c r="G338">
        <v>-14.658499547788001</v>
      </c>
      <c r="H338">
        <f>(Table2[[#This Row],[1Y Return vs Nifty]]-AVERAGE(Table2[1Y Return vs Nifty]))/_xlfn.STDEV.P(Table2[1Y Return vs Nifty])</f>
        <v>-0.72309574773690632</v>
      </c>
      <c r="I338">
        <v>8.2049137281172193</v>
      </c>
      <c r="J338">
        <f>(Table2[[#This Row],[1M Return vs Nifty]]-AVERAGE(Table2[1M Return vs Nifty]))/_xlfn.STDEV.P(Table2[1M Return vs Nifty])</f>
        <v>0.83504514893523751</v>
      </c>
      <c r="K338">
        <v>9.0485940483817995</v>
      </c>
      <c r="L338">
        <f>(Table2[[#This Row],[6M Return vs Nifty]]-AVERAGE(Table2[6M Return vs Nifty]))/_xlfn.STDEV.P(Table2[6M Return vs Nifty])</f>
        <v>7.689397974925942E-2</v>
      </c>
      <c r="M338">
        <v>0.82703531656477502</v>
      </c>
      <c r="N338">
        <f>(Table2[[#This Row],[1W Return vs Nifty]]-AVERAGE(Table2[1W Return vs Nifty]))/_xlfn.STDEV.P(Table2[1W Return vs Nifty])</f>
        <v>5.5266794765103953E-2</v>
      </c>
      <c r="O338">
        <v>484.68</v>
      </c>
      <c r="P338">
        <v>465.75471282441401</v>
      </c>
      <c r="Q338">
        <v>441.87027484898499</v>
      </c>
      <c r="R338">
        <v>56.583610361655801</v>
      </c>
      <c r="S338" s="1">
        <f>(Table2[[#This Row],[Close Price]]-Table2[[#This Row],[20D EMA]])/Table2[[#This Row],[20D EMA]]</f>
        <v>1.551539159858047E-2</v>
      </c>
      <c r="T338" s="1">
        <f>(Table2[[#This Row],[Close Price]]-Table2[[#This Row],[50D EMA]])/Table2[[#This Row],[50D EMA]]</f>
        <v>5.6779430132262873E-2</v>
      </c>
      <c r="U338" s="1">
        <f>(Table2[[#This Row],[Close Price]]-Table2[[#This Row],[200D EMA]])/Table2[[#This Row],[200D EMA]]</f>
        <v>0.11390158608930154</v>
      </c>
      <c r="V338">
        <v>0.802307835411607</v>
      </c>
      <c r="W338">
        <v>489.9</v>
      </c>
      <c r="X338">
        <v>499</v>
      </c>
      <c r="Y338">
        <v>488.25</v>
      </c>
      <c r="Z338">
        <v>500</v>
      </c>
      <c r="AA338">
        <v>479.55</v>
      </c>
      <c r="AB338">
        <v>500</v>
      </c>
      <c r="AC338" s="1">
        <f>(Table2[[#This Row],[Close Price]]/Table2[[#This Row],[Day Low]])-1</f>
        <v>4.6948356807512415E-3</v>
      </c>
      <c r="AD338" s="1">
        <f>(Table2[[#This Row],[Day High]]/Table2[[#This Row],[Close Price]])-1</f>
        <v>1.3815522145469439E-2</v>
      </c>
      <c r="AE338" s="1">
        <f>(Table2[[#This Row],[Close Price]]/Table2[[#This Row],[Current Week Low]])-1</f>
        <v>8.0901177675372082E-3</v>
      </c>
      <c r="AF338" s="1">
        <f>(Table2[[#This Row],[Current Week High]]/Table2[[#This Row],[Close Price]])-1</f>
        <v>1.5847216578626533E-2</v>
      </c>
      <c r="AG338" s="1">
        <f>(Table2[[#This Row],[Close Price]]/Table2[[#This Row],[Current Month Low]])-1</f>
        <v>2.6378896882494063E-2</v>
      </c>
      <c r="AH338" s="1">
        <f>(Table2[[#This Row],[Current Month High]]/Table2[[#This Row],[Close Price]])-1</f>
        <v>1.5847216578626533E-2</v>
      </c>
      <c r="AI338">
        <v>3.7484762291751301</v>
      </c>
      <c r="AJ338">
        <v>23.250281707775098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0.03</v>
      </c>
      <c r="AM338" t="s">
        <v>3108</v>
      </c>
      <c r="AN338">
        <v>-0.78</v>
      </c>
      <c r="AO338" t="s">
        <v>3107</v>
      </c>
      <c r="AP338">
        <v>0.127952838411175</v>
      </c>
      <c r="AQ338">
        <f>(Table2[[#This Row],[Sharpe Ratio]]-AVERAGE(Table2[Sharpe Ratio]))/_xlfn.STDEV.P(Table2[Sharpe Ratio])</f>
        <v>0.73275677616615209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0.97686695187884665</v>
      </c>
      <c r="AS338">
        <f>_xlfn.RANK.AVG(Table2[[#This Row],[1Y Return vs Nifty Z-Score]],Table2[1Y Return vs Nifty Z-Score])</f>
        <v>586</v>
      </c>
      <c r="AT338">
        <f>_xlfn.RANK.AVG(Table2[[#This Row],[6M Return vs Nifty Z-Score]],Table2[6M Return vs Nifty Z-Score])</f>
        <v>288</v>
      </c>
      <c r="AU338">
        <f>_xlfn.RANK.AVG(Table2[[#This Row],[Sharpe Ratio Z-Score]],Table2[Sharpe Ratio Z-Score])</f>
        <v>166</v>
      </c>
      <c r="AV338">
        <f>(Table2[[#This Row],[Rank 1Y]]+Table2[[#This Row],[Rank 6M]]+Table2[[#This Row],[Rank Sharpe]])/3</f>
        <v>346.66666666666669</v>
      </c>
    </row>
    <row r="339" spans="1:48" x14ac:dyDescent="0.3">
      <c r="A339" t="s">
        <v>1496</v>
      </c>
      <c r="B339" t="s">
        <v>1497</v>
      </c>
      <c r="C339" t="s">
        <v>3077</v>
      </c>
      <c r="D339" t="s">
        <v>388</v>
      </c>
      <c r="E339">
        <v>6506.9290594000004</v>
      </c>
      <c r="F339">
        <v>334.6</v>
      </c>
      <c r="G339">
        <v>28.659034367759698</v>
      </c>
      <c r="H339">
        <f>(Table2[[#This Row],[1Y Return vs Nifty]]-AVERAGE(Table2[1Y Return vs Nifty]))/_xlfn.STDEV.P(Table2[1Y Return vs Nifty])</f>
        <v>-5.6332311945613493E-2</v>
      </c>
      <c r="I339">
        <v>-1.9434224119277801</v>
      </c>
      <c r="J339">
        <f>(Table2[[#This Row],[1M Return vs Nifty]]-AVERAGE(Table2[1M Return vs Nifty]))/_xlfn.STDEV.P(Table2[1M Return vs Nifty])</f>
        <v>-0.13254191445473484</v>
      </c>
      <c r="K339">
        <v>26.386672005424199</v>
      </c>
      <c r="L339">
        <f>(Table2[[#This Row],[6M Return vs Nifty]]-AVERAGE(Table2[6M Return vs Nifty]))/_xlfn.STDEV.P(Table2[6M Return vs Nifty])</f>
        <v>0.665744940203576</v>
      </c>
      <c r="M339">
        <v>-1.37917394517085</v>
      </c>
      <c r="N339">
        <f>(Table2[[#This Row],[1W Return vs Nifty]]-AVERAGE(Table2[1W Return vs Nifty]))/_xlfn.STDEV.P(Table2[1W Return vs Nifty])</f>
        <v>-0.34795863296206048</v>
      </c>
      <c r="O339">
        <v>339.96</v>
      </c>
      <c r="P339">
        <v>325.72004873400101</v>
      </c>
      <c r="Q339">
        <v>280.65466615162899</v>
      </c>
      <c r="R339">
        <v>43.409998191503703</v>
      </c>
      <c r="S339" s="1">
        <f>(Table2[[#This Row],[Close Price]]-Table2[[#This Row],[20D EMA]])/Table2[[#This Row],[20D EMA]]</f>
        <v>-1.5766560771855388E-2</v>
      </c>
      <c r="T339" s="1">
        <f>(Table2[[#This Row],[Close Price]]-Table2[[#This Row],[50D EMA]])/Table2[[#This Row],[50D EMA]]</f>
        <v>2.7262525903804024E-2</v>
      </c>
      <c r="U339" s="1">
        <f>(Table2[[#This Row],[Close Price]]-Table2[[#This Row],[200D EMA]])/Table2[[#This Row],[200D EMA]]</f>
        <v>0.19221249583367359</v>
      </c>
      <c r="V339">
        <v>1.17631338167723</v>
      </c>
      <c r="W339">
        <v>330.1</v>
      </c>
      <c r="X339">
        <v>338.65</v>
      </c>
      <c r="Y339">
        <v>330.1</v>
      </c>
      <c r="Z339">
        <v>361.3</v>
      </c>
      <c r="AA339">
        <v>322.3</v>
      </c>
      <c r="AB339">
        <v>373.2</v>
      </c>
      <c r="AC339" s="1">
        <f>(Table2[[#This Row],[Close Price]]/Table2[[#This Row],[Day Low]])-1</f>
        <v>1.3632232656770604E-2</v>
      </c>
      <c r="AD339" s="1">
        <f>(Table2[[#This Row],[Day High]]/Table2[[#This Row],[Close Price]])-1</f>
        <v>1.2104004781828825E-2</v>
      </c>
      <c r="AE339" s="1">
        <f>(Table2[[#This Row],[Close Price]]/Table2[[#This Row],[Current Week Low]])-1</f>
        <v>1.3632232656770604E-2</v>
      </c>
      <c r="AF339" s="1">
        <f>(Table2[[#This Row],[Current Week High]]/Table2[[#This Row],[Close Price]])-1</f>
        <v>7.9796772265391391E-2</v>
      </c>
      <c r="AG339" s="1">
        <f>(Table2[[#This Row],[Close Price]]/Table2[[#This Row],[Current Month Low]])-1</f>
        <v>3.8163201985727646E-2</v>
      </c>
      <c r="AH339" s="1">
        <f>(Table2[[#This Row],[Current Month High]]/Table2[[#This Row],[Close Price]])-1</f>
        <v>0.11536162582187681</v>
      </c>
      <c r="AI339">
        <v>11.5361625821876</v>
      </c>
      <c r="AJ339">
        <v>63.139931740614301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0.27</v>
      </c>
      <c r="AM339" t="s">
        <v>3108</v>
      </c>
      <c r="AN339">
        <v>-1.78</v>
      </c>
      <c r="AO339" t="s">
        <v>3107</v>
      </c>
      <c r="AP339">
        <v>-6.4584447948229998E-3</v>
      </c>
      <c r="AQ339">
        <f>(Table2[[#This Row],[Sharpe Ratio]]-AVERAGE(Table2[Sharpe Ratio]))/_xlfn.STDEV.P(Table2[Sharpe Ratio])</f>
        <v>-0.79818014178342245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-0.66926806094225522</v>
      </c>
      <c r="AS339">
        <f>_xlfn.RANK.AVG(Table2[[#This Row],[1Y Return vs Nifty Z-Score]],Table2[1Y Return vs Nifty Z-Score])</f>
        <v>308</v>
      </c>
      <c r="AT339">
        <f>_xlfn.RANK.AVG(Table2[[#This Row],[6M Return vs Nifty Z-Score]],Table2[6M Return vs Nifty Z-Score])</f>
        <v>148</v>
      </c>
      <c r="AU339">
        <f>_xlfn.RANK.AVG(Table2[[#This Row],[Sharpe Ratio Z-Score]],Table2[Sharpe Ratio Z-Score])</f>
        <v>585</v>
      </c>
      <c r="AV339">
        <f>(Table2[[#This Row],[Rank 1Y]]+Table2[[#This Row],[Rank 6M]]+Table2[[#This Row],[Rank Sharpe]])/3</f>
        <v>347</v>
      </c>
    </row>
    <row r="340" spans="1:48" x14ac:dyDescent="0.3">
      <c r="A340" t="s">
        <v>758</v>
      </c>
      <c r="B340" t="s">
        <v>759</v>
      </c>
      <c r="C340" t="s">
        <v>3066</v>
      </c>
      <c r="D340" t="s">
        <v>46</v>
      </c>
      <c r="E340">
        <v>20888.4300625</v>
      </c>
      <c r="F340">
        <v>812.5</v>
      </c>
      <c r="G340">
        <v>8.08714211733718</v>
      </c>
      <c r="H340">
        <f>(Table2[[#This Row],[1Y Return vs Nifty]]-AVERAGE(Table2[1Y Return vs Nifty]))/_xlfn.STDEV.P(Table2[1Y Return vs Nifty])</f>
        <v>-0.37298435368838639</v>
      </c>
      <c r="I340">
        <v>-4.3520839286566799</v>
      </c>
      <c r="J340">
        <f>(Table2[[#This Row],[1M Return vs Nifty]]-AVERAGE(Table2[1M Return vs Nifty]))/_xlfn.STDEV.P(Table2[1M Return vs Nifty])</f>
        <v>-0.36219431180445633</v>
      </c>
      <c r="K340">
        <v>6.24918721677051</v>
      </c>
      <c r="L340">
        <f>(Table2[[#This Row],[6M Return vs Nifty]]-AVERAGE(Table2[6M Return vs Nifty]))/_xlfn.STDEV.P(Table2[6M Return vs Nifty])</f>
        <v>-1.8181922295991259E-2</v>
      </c>
      <c r="M340">
        <v>-0.59516353255619203</v>
      </c>
      <c r="N340">
        <f>(Table2[[#This Row],[1W Return vs Nifty]]-AVERAGE(Table2[1W Return vs Nifty]))/_xlfn.STDEV.P(Table2[1W Return vs Nifty])</f>
        <v>-0.20466627196435785</v>
      </c>
      <c r="O340">
        <v>855.67</v>
      </c>
      <c r="P340">
        <v>848.11088216101996</v>
      </c>
      <c r="Q340">
        <v>744.00156988889398</v>
      </c>
      <c r="R340">
        <v>29.159473644674499</v>
      </c>
      <c r="S340" s="1">
        <f>(Table2[[#This Row],[Close Price]]-Table2[[#This Row],[20D EMA]])/Table2[[#This Row],[20D EMA]]</f>
        <v>-5.0451692825505115E-2</v>
      </c>
      <c r="T340" s="1">
        <f>(Table2[[#This Row],[Close Price]]-Table2[[#This Row],[50D EMA]])/Table2[[#This Row],[50D EMA]]</f>
        <v>-4.1988474514419658E-2</v>
      </c>
      <c r="U340" s="1">
        <f>(Table2[[#This Row],[Close Price]]-Table2[[#This Row],[200D EMA]])/Table2[[#This Row],[200D EMA]]</f>
        <v>9.2067588138739123E-2</v>
      </c>
      <c r="V340">
        <v>0.62216253741299299</v>
      </c>
      <c r="W340">
        <v>810</v>
      </c>
      <c r="X340">
        <v>832.25</v>
      </c>
      <c r="Y340">
        <v>810</v>
      </c>
      <c r="Z340">
        <v>847.2</v>
      </c>
      <c r="AA340">
        <v>810</v>
      </c>
      <c r="AB340">
        <v>954.45</v>
      </c>
      <c r="AC340" s="1">
        <f>(Table2[[#This Row],[Close Price]]/Table2[[#This Row],[Day Low]])-1</f>
        <v>3.0864197530864335E-3</v>
      </c>
      <c r="AD340" s="1">
        <f>(Table2[[#This Row],[Day High]]/Table2[[#This Row],[Close Price]])-1</f>
        <v>2.4307692307692363E-2</v>
      </c>
      <c r="AE340" s="1">
        <f>(Table2[[#This Row],[Close Price]]/Table2[[#This Row],[Current Week Low]])-1</f>
        <v>3.0864197530864335E-3</v>
      </c>
      <c r="AF340" s="1">
        <f>(Table2[[#This Row],[Current Week High]]/Table2[[#This Row],[Close Price]])-1</f>
        <v>4.2707692307692335E-2</v>
      </c>
      <c r="AG340" s="1">
        <f>(Table2[[#This Row],[Close Price]]/Table2[[#This Row],[Current Month Low]])-1</f>
        <v>3.0864197530864335E-3</v>
      </c>
      <c r="AH340" s="1">
        <f>(Table2[[#This Row],[Current Month High]]/Table2[[#This Row],[Close Price]])-1</f>
        <v>0.17470769230769245</v>
      </c>
      <c r="AI340">
        <v>19.236923076922999</v>
      </c>
      <c r="AJ340">
        <v>47.713844195982098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0.03</v>
      </c>
      <c r="AM340" t="s">
        <v>3108</v>
      </c>
      <c r="AN340">
        <v>-7.05</v>
      </c>
      <c r="AO340" t="s">
        <v>3107</v>
      </c>
      <c r="AP340">
        <v>7.2597880947847998E-2</v>
      </c>
      <c r="AQ340">
        <f>(Table2[[#This Row],[Sharpe Ratio]]-AVERAGE(Table2[Sharpe Ratio]))/_xlfn.STDEV.P(Table2[Sharpe Ratio])</f>
        <v>0.10226693966741128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-0.8557599200857805</v>
      </c>
      <c r="AS340">
        <f>_xlfn.RANK.AVG(Table2[[#This Row],[1Y Return vs Nifty Z-Score]],Table2[1Y Return vs Nifty Z-Score])</f>
        <v>411</v>
      </c>
      <c r="AT340">
        <f>_xlfn.RANK.AVG(Table2[[#This Row],[6M Return vs Nifty Z-Score]],Table2[6M Return vs Nifty Z-Score])</f>
        <v>316</v>
      </c>
      <c r="AU340">
        <f>_xlfn.RANK.AVG(Table2[[#This Row],[Sharpe Ratio Z-Score]],Table2[Sharpe Ratio Z-Score])</f>
        <v>317</v>
      </c>
      <c r="AV340">
        <f>(Table2[[#This Row],[Rank 1Y]]+Table2[[#This Row],[Rank 6M]]+Table2[[#This Row],[Rank Sharpe]])/3</f>
        <v>348</v>
      </c>
    </row>
    <row r="341" spans="1:48" x14ac:dyDescent="0.3">
      <c r="A341" t="s">
        <v>1478</v>
      </c>
      <c r="B341" t="s">
        <v>1479</v>
      </c>
      <c r="C341" t="s">
        <v>625</v>
      </c>
      <c r="D341" t="s">
        <v>465</v>
      </c>
      <c r="E341">
        <v>6682.2282350099904</v>
      </c>
      <c r="F341">
        <v>2222.1</v>
      </c>
      <c r="G341">
        <v>25.163844293640999</v>
      </c>
      <c r="H341">
        <f>(Table2[[#This Row],[1Y Return vs Nifty]]-AVERAGE(Table2[1Y Return vs Nifty]))/_xlfn.STDEV.P(Table2[1Y Return vs Nifty])</f>
        <v>-0.11013188758873542</v>
      </c>
      <c r="I341">
        <v>21.4519703086467</v>
      </c>
      <c r="J341">
        <f>(Table2[[#This Row],[1M Return vs Nifty]]-AVERAGE(Table2[1M Return vs Nifty]))/_xlfn.STDEV.P(Table2[1M Return vs Nifty])</f>
        <v>2.098077866657031</v>
      </c>
      <c r="K341">
        <v>76.458048635031503</v>
      </c>
      <c r="L341">
        <f>(Table2[[#This Row],[6M Return vs Nifty]]-AVERAGE(Table2[6M Return vs Nifty]))/_xlfn.STDEV.P(Table2[6M Return vs Nifty])</f>
        <v>2.3663128054921274</v>
      </c>
      <c r="M341">
        <v>-6.32863699357579</v>
      </c>
      <c r="N341">
        <f>(Table2[[#This Row],[1W Return vs Nifty]]-AVERAGE(Table2[1W Return vs Nifty]))/_xlfn.STDEV.P(Table2[1W Return vs Nifty])</f>
        <v>-1.2525642790932079</v>
      </c>
      <c r="O341">
        <v>2110.5700000000002</v>
      </c>
      <c r="P341">
        <v>1862.84788667875</v>
      </c>
      <c r="Q341">
        <v>1535.89366268238</v>
      </c>
      <c r="R341">
        <v>56.574830719014301</v>
      </c>
      <c r="S341" s="1">
        <f>(Table2[[#This Row],[Close Price]]-Table2[[#This Row],[20D EMA]])/Table2[[#This Row],[20D EMA]]</f>
        <v>5.2843544634861545E-2</v>
      </c>
      <c r="T341" s="1">
        <f>(Table2[[#This Row],[Close Price]]-Table2[[#This Row],[50D EMA]])/Table2[[#This Row],[50D EMA]]</f>
        <v>0.19285101907153374</v>
      </c>
      <c r="U341" s="1">
        <f>(Table2[[#This Row],[Close Price]]-Table2[[#This Row],[200D EMA]])/Table2[[#This Row],[200D EMA]]</f>
        <v>0.44677984810431903</v>
      </c>
      <c r="V341">
        <v>1.87742206595538</v>
      </c>
      <c r="W341">
        <v>2150</v>
      </c>
      <c r="X341">
        <v>2269.5500000000002</v>
      </c>
      <c r="Y341">
        <v>2150</v>
      </c>
      <c r="Z341">
        <v>2368.4499999999998</v>
      </c>
      <c r="AA341">
        <v>1937.15</v>
      </c>
      <c r="AB341">
        <v>2493</v>
      </c>
      <c r="AC341" s="1">
        <f>(Table2[[#This Row],[Close Price]]/Table2[[#This Row],[Day Low]])-1</f>
        <v>3.3534883720930164E-2</v>
      </c>
      <c r="AD341" s="1">
        <f>(Table2[[#This Row],[Day High]]/Table2[[#This Row],[Close Price]])-1</f>
        <v>2.1353674452095017E-2</v>
      </c>
      <c r="AE341" s="1">
        <f>(Table2[[#This Row],[Close Price]]/Table2[[#This Row],[Current Week Low]])-1</f>
        <v>3.3534883720930164E-2</v>
      </c>
      <c r="AF341" s="1">
        <f>(Table2[[#This Row],[Current Week High]]/Table2[[#This Row],[Close Price]])-1</f>
        <v>6.5861122361729807E-2</v>
      </c>
      <c r="AG341" s="1">
        <f>(Table2[[#This Row],[Close Price]]/Table2[[#This Row],[Current Month Low]])-1</f>
        <v>0.14709754020081034</v>
      </c>
      <c r="AH341" s="1">
        <f>(Table2[[#This Row],[Current Month High]]/Table2[[#This Row],[Close Price]])-1</f>
        <v>0.12191170514378302</v>
      </c>
      <c r="AI341">
        <v>12.1911705143783</v>
      </c>
      <c r="AJ341">
        <v>107.333799860041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0.39</v>
      </c>
      <c r="AM341" t="s">
        <v>3108</v>
      </c>
      <c r="AN341">
        <v>6.89</v>
      </c>
      <c r="AO341" t="s">
        <v>3108</v>
      </c>
      <c r="AP341">
        <v>-9.2563792507636994E-2</v>
      </c>
      <c r="AQ341">
        <f>(Table2[[#This Row],[Sharpe Ratio]]-AVERAGE(Table2[Sharpe Ratio]))/_xlfn.STDEV.P(Table2[Sharpe Ratio])</f>
        <v>-1.7789151850193567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1.3227793204478584</v>
      </c>
      <c r="AS341">
        <f>_xlfn.RANK.AVG(Table2[[#This Row],[1Y Return vs Nifty Z-Score]],Table2[1Y Return vs Nifty Z-Score])</f>
        <v>319</v>
      </c>
      <c r="AT341">
        <f>_xlfn.RANK.AVG(Table2[[#This Row],[6M Return vs Nifty Z-Score]],Table2[6M Return vs Nifty Z-Score])</f>
        <v>20</v>
      </c>
      <c r="AU341">
        <f>_xlfn.RANK.AVG(Table2[[#This Row],[Sharpe Ratio Z-Score]],Table2[Sharpe Ratio Z-Score])</f>
        <v>713</v>
      </c>
      <c r="AV341">
        <f>(Table2[[#This Row],[Rank 1Y]]+Table2[[#This Row],[Rank 6M]]+Table2[[#This Row],[Rank Sharpe]])/3</f>
        <v>350.66666666666669</v>
      </c>
    </row>
    <row r="342" spans="1:48" x14ac:dyDescent="0.3">
      <c r="A342" t="s">
        <v>123</v>
      </c>
      <c r="B342" t="s">
        <v>124</v>
      </c>
      <c r="C342" t="s">
        <v>3061</v>
      </c>
      <c r="D342" t="s">
        <v>18</v>
      </c>
      <c r="E342">
        <v>231221.15728324201</v>
      </c>
      <c r="F342">
        <v>163.74</v>
      </c>
      <c r="G342">
        <v>52.5939809839563</v>
      </c>
      <c r="H342">
        <f>(Table2[[#This Row],[1Y Return vs Nifty]]-AVERAGE(Table2[1Y Return vs Nifty]))/_xlfn.STDEV.P(Table2[1Y Return vs Nifty])</f>
        <v>0.31208541175052651</v>
      </c>
      <c r="I342">
        <v>-0.48493521714445798</v>
      </c>
      <c r="J342">
        <f>(Table2[[#This Row],[1M Return vs Nifty]]-AVERAGE(Table2[1M Return vs Nifty]))/_xlfn.STDEV.P(Table2[1M Return vs Nifty])</f>
        <v>6.5166782365016973E-3</v>
      </c>
      <c r="K342">
        <v>-21.340752311515299</v>
      </c>
      <c r="L342">
        <f>(Table2[[#This Row],[6M Return vs Nifty]]-AVERAGE(Table2[6M Return vs Nifty]))/_xlfn.STDEV.P(Table2[6M Return vs Nifty])</f>
        <v>-0.95521556756857162</v>
      </c>
      <c r="M342">
        <v>-3.0696186619155199</v>
      </c>
      <c r="N342">
        <f>(Table2[[#This Row],[1W Return vs Nifty]]-AVERAGE(Table2[1W Return vs Nifty]))/_xlfn.STDEV.P(Table2[1W Return vs Nifty])</f>
        <v>-0.65691857877529491</v>
      </c>
      <c r="O342">
        <v>170.57</v>
      </c>
      <c r="P342">
        <v>169.76104191063899</v>
      </c>
      <c r="Q342">
        <v>152.260379681297</v>
      </c>
      <c r="R342">
        <v>31.031726226777</v>
      </c>
      <c r="S342" s="1">
        <f>(Table2[[#This Row],[Close Price]]-Table2[[#This Row],[20D EMA]])/Table2[[#This Row],[20D EMA]]</f>
        <v>-4.0042211408805678E-2</v>
      </c>
      <c r="T342" s="1">
        <f>(Table2[[#This Row],[Close Price]]-Table2[[#This Row],[50D EMA]])/Table2[[#This Row],[50D EMA]]</f>
        <v>-3.5467748329492572E-2</v>
      </c>
      <c r="U342" s="1">
        <f>(Table2[[#This Row],[Close Price]]-Table2[[#This Row],[200D EMA]])/Table2[[#This Row],[200D EMA]]</f>
        <v>7.5394664999072769E-2</v>
      </c>
      <c r="V342">
        <v>0.79815416731230904</v>
      </c>
      <c r="W342">
        <v>163.1</v>
      </c>
      <c r="X342">
        <v>165.64</v>
      </c>
      <c r="Y342">
        <v>163.01</v>
      </c>
      <c r="Z342">
        <v>171</v>
      </c>
      <c r="AA342">
        <v>163.01</v>
      </c>
      <c r="AB342">
        <v>182.49</v>
      </c>
      <c r="AC342" s="1">
        <f>(Table2[[#This Row],[Close Price]]/Table2[[#This Row],[Day Low]])-1</f>
        <v>3.9239730226856562E-3</v>
      </c>
      <c r="AD342" s="1">
        <f>(Table2[[#This Row],[Day High]]/Table2[[#This Row],[Close Price]])-1</f>
        <v>1.1603762061805245E-2</v>
      </c>
      <c r="AE342" s="1">
        <f>(Table2[[#This Row],[Close Price]]/Table2[[#This Row],[Current Week Low]])-1</f>
        <v>4.478252867922361E-3</v>
      </c>
      <c r="AF342" s="1">
        <f>(Table2[[#This Row],[Current Week High]]/Table2[[#This Row],[Close Price]])-1</f>
        <v>4.433858556247694E-2</v>
      </c>
      <c r="AG342" s="1">
        <f>(Table2[[#This Row],[Close Price]]/Table2[[#This Row],[Current Month Low]])-1</f>
        <v>4.478252867922361E-3</v>
      </c>
      <c r="AH342" s="1">
        <f>(Table2[[#This Row],[Current Month High]]/Table2[[#This Row],[Close Price]])-1</f>
        <v>0.11451080982044703</v>
      </c>
      <c r="AI342">
        <v>20.190545987541199</v>
      </c>
      <c r="AJ342">
        <v>91.508771929824505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-0.05</v>
      </c>
      <c r="AM342" t="s">
        <v>3107</v>
      </c>
      <c r="AN342">
        <v>-9.23</v>
      </c>
      <c r="AO342" t="s">
        <v>3107</v>
      </c>
      <c r="AP342">
        <v>0.111358964593263</v>
      </c>
      <c r="AQ342">
        <f>(Table2[[#This Row],[Sharpe Ratio]]-AVERAGE(Table2[Sharpe Ratio]))/_xlfn.STDEV.P(Table2[Sharpe Ratio])</f>
        <v>0.54375349136971107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-0.74977856498712725</v>
      </c>
      <c r="AS342">
        <f>_xlfn.RANK.AVG(Table2[[#This Row],[1Y Return vs Nifty Z-Score]],Table2[1Y Return vs Nifty Z-Score])</f>
        <v>207</v>
      </c>
      <c r="AT342">
        <f>_xlfn.RANK.AVG(Table2[[#This Row],[6M Return vs Nifty Z-Score]],Table2[6M Return vs Nifty Z-Score])</f>
        <v>638</v>
      </c>
      <c r="AU342">
        <f>_xlfn.RANK.AVG(Table2[[#This Row],[Sharpe Ratio Z-Score]],Table2[Sharpe Ratio Z-Score])</f>
        <v>207</v>
      </c>
      <c r="AV342">
        <f>(Table2[[#This Row],[Rank 1Y]]+Table2[[#This Row],[Rank 6M]]+Table2[[#This Row],[Rank Sharpe]])/3</f>
        <v>350.66666666666669</v>
      </c>
    </row>
    <row r="343" spans="1:48" x14ac:dyDescent="0.3">
      <c r="A343" t="s">
        <v>1700</v>
      </c>
      <c r="B343" t="s">
        <v>1701</v>
      </c>
      <c r="C343" t="s">
        <v>3074</v>
      </c>
      <c r="D343" t="s">
        <v>1702</v>
      </c>
      <c r="E343">
        <v>4564.0903726079996</v>
      </c>
      <c r="F343">
        <v>67.52</v>
      </c>
      <c r="G343">
        <v>4.3784507977998199</v>
      </c>
      <c r="H343">
        <f>(Table2[[#This Row],[1Y Return vs Nifty]]-AVERAGE(Table2[1Y Return vs Nifty]))/_xlfn.STDEV.P(Table2[1Y Return vs Nifty])</f>
        <v>-0.4300702388480796</v>
      </c>
      <c r="I343">
        <v>-10.205045305435</v>
      </c>
      <c r="J343">
        <f>(Table2[[#This Row],[1M Return vs Nifty]]-AVERAGE(Table2[1M Return vs Nifty]))/_xlfn.STDEV.P(Table2[1M Return vs Nifty])</f>
        <v>-0.92024142736509174</v>
      </c>
      <c r="K343">
        <v>3.6024121450912201</v>
      </c>
      <c r="L343">
        <f>(Table2[[#This Row],[6M Return vs Nifty]]-AVERAGE(Table2[6M Return vs Nifty]))/_xlfn.STDEV.P(Table2[6M Return vs Nifty])</f>
        <v>-0.10807401108036753</v>
      </c>
      <c r="M343">
        <v>2.3621965161031002</v>
      </c>
      <c r="N343">
        <f>(Table2[[#This Row],[1W Return vs Nifty]]-AVERAGE(Table2[1W Return vs Nifty]))/_xlfn.STDEV.P(Table2[1W Return vs Nifty])</f>
        <v>0.33584581419457005</v>
      </c>
      <c r="O343">
        <v>69.709999999999994</v>
      </c>
      <c r="P343">
        <v>70.114975694920304</v>
      </c>
      <c r="Q343">
        <v>63.616866848066998</v>
      </c>
      <c r="R343">
        <v>42.884286912150699</v>
      </c>
      <c r="S343" s="1">
        <f>(Table2[[#This Row],[Close Price]]-Table2[[#This Row],[20D EMA]])/Table2[[#This Row],[20D EMA]]</f>
        <v>-3.141586572945055E-2</v>
      </c>
      <c r="T343" s="1">
        <f>(Table2[[#This Row],[Close Price]]-Table2[[#This Row],[50D EMA]])/Table2[[#This Row],[50D EMA]]</f>
        <v>-3.7010291584659405E-2</v>
      </c>
      <c r="U343" s="1">
        <f>(Table2[[#This Row],[Close Price]]-Table2[[#This Row],[200D EMA]])/Table2[[#This Row],[200D EMA]]</f>
        <v>6.1353746974912443E-2</v>
      </c>
      <c r="V343">
        <v>0.62241300200815697</v>
      </c>
      <c r="W343">
        <v>64.760000000000005</v>
      </c>
      <c r="X343">
        <v>69.45</v>
      </c>
      <c r="Y343">
        <v>64.760000000000005</v>
      </c>
      <c r="Z343">
        <v>69.45</v>
      </c>
      <c r="AA343">
        <v>63.95</v>
      </c>
      <c r="AB343">
        <v>73.260000000000005</v>
      </c>
      <c r="AC343" s="1">
        <f>(Table2[[#This Row],[Close Price]]/Table2[[#This Row],[Day Low]])-1</f>
        <v>4.2618900555898565E-2</v>
      </c>
      <c r="AD343" s="1">
        <f>(Table2[[#This Row],[Day High]]/Table2[[#This Row],[Close Price]])-1</f>
        <v>2.8584123222748836E-2</v>
      </c>
      <c r="AE343" s="1">
        <f>(Table2[[#This Row],[Close Price]]/Table2[[#This Row],[Current Week Low]])-1</f>
        <v>4.2618900555898565E-2</v>
      </c>
      <c r="AF343" s="1">
        <f>(Table2[[#This Row],[Current Week High]]/Table2[[#This Row],[Close Price]])-1</f>
        <v>2.8584123222748836E-2</v>
      </c>
      <c r="AG343" s="1">
        <f>(Table2[[#This Row],[Close Price]]/Table2[[#This Row],[Current Month Low]])-1</f>
        <v>5.5824863174354755E-2</v>
      </c>
      <c r="AH343" s="1">
        <f>(Table2[[#This Row],[Current Month High]]/Table2[[#This Row],[Close Price]])-1</f>
        <v>8.5011848341232321E-2</v>
      </c>
      <c r="AI343">
        <v>24.688981042654</v>
      </c>
      <c r="AJ343">
        <v>54.862385321100902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0.01</v>
      </c>
      <c r="AM343" t="s">
        <v>3108</v>
      </c>
      <c r="AN343">
        <v>-8.3699999999999992</v>
      </c>
      <c r="AO343" t="s">
        <v>3107</v>
      </c>
      <c r="AP343">
        <v>8.6791723076388994E-2</v>
      </c>
      <c r="AQ343">
        <f>(Table2[[#This Row],[Sharpe Ratio]]-AVERAGE(Table2[Sharpe Ratio]))/_xlfn.STDEV.P(Table2[Sharpe Ratio])</f>
        <v>0.26393399918672478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442</v>
      </c>
      <c r="AT343">
        <f>_xlfn.RANK.AVG(Table2[[#This Row],[6M Return vs Nifty Z-Score]],Table2[6M Return vs Nifty Z-Score])</f>
        <v>341</v>
      </c>
      <c r="AU343">
        <f>_xlfn.RANK.AVG(Table2[[#This Row],[Sharpe Ratio Z-Score]],Table2[Sharpe Ratio Z-Score])</f>
        <v>272</v>
      </c>
      <c r="AV343">
        <f>(Table2[[#This Row],[Rank 1Y]]+Table2[[#This Row],[Rank 6M]]+Table2[[#This Row],[Rank Sharpe]])/3</f>
        <v>351.66666666666669</v>
      </c>
    </row>
    <row r="344" spans="1:48" x14ac:dyDescent="0.3">
      <c r="A344" t="s">
        <v>654</v>
      </c>
      <c r="B344" t="s">
        <v>655</v>
      </c>
      <c r="C344" t="s">
        <v>3077</v>
      </c>
      <c r="D344" t="s">
        <v>300</v>
      </c>
      <c r="E344">
        <v>26774.177279039999</v>
      </c>
      <c r="F344">
        <v>536.4</v>
      </c>
      <c r="G344">
        <v>5.9631017455575703</v>
      </c>
      <c r="H344">
        <f>(Table2[[#This Row],[1Y Return vs Nifty]]-AVERAGE(Table2[1Y Return vs Nifty]))/_xlfn.STDEV.P(Table2[1Y Return vs Nifty])</f>
        <v>-0.40567856150751774</v>
      </c>
      <c r="I344">
        <v>6.2066372841759403</v>
      </c>
      <c r="J344">
        <f>(Table2[[#This Row],[1M Return vs Nifty]]-AVERAGE(Table2[1M Return vs Nifty]))/_xlfn.STDEV.P(Table2[1M Return vs Nifty])</f>
        <v>0.64452067186308515</v>
      </c>
      <c r="K344">
        <v>32.282462469703802</v>
      </c>
      <c r="L344">
        <f>(Table2[[#This Row],[6M Return vs Nifty]]-AVERAGE(Table2[6M Return vs Nifty]))/_xlfn.STDEV.P(Table2[6M Return vs Nifty])</f>
        <v>0.86598293002748772</v>
      </c>
      <c r="M344">
        <v>5.6796592672201696</v>
      </c>
      <c r="N344">
        <f>(Table2[[#This Row],[1W Return vs Nifty]]-AVERAGE(Table2[1W Return vs Nifty]))/_xlfn.STDEV.P(Table2[1W Return vs Nifty])</f>
        <v>0.94217330995340787</v>
      </c>
      <c r="O344">
        <v>512.75</v>
      </c>
      <c r="P344">
        <v>492.68857274018598</v>
      </c>
      <c r="Q344">
        <v>441.12246100219198</v>
      </c>
      <c r="R344">
        <v>65.606364039273203</v>
      </c>
      <c r="S344" s="1">
        <f>(Table2[[#This Row],[Close Price]]-Table2[[#This Row],[20D EMA]])/Table2[[#This Row],[20D EMA]]</f>
        <v>4.6123842028278843E-2</v>
      </c>
      <c r="T344" s="1">
        <f>(Table2[[#This Row],[Close Price]]-Table2[[#This Row],[50D EMA]])/Table2[[#This Row],[50D EMA]]</f>
        <v>8.8720197054102889E-2</v>
      </c>
      <c r="U344" s="1">
        <f>(Table2[[#This Row],[Close Price]]-Table2[[#This Row],[200D EMA]])/Table2[[#This Row],[200D EMA]]</f>
        <v>0.21598886345833693</v>
      </c>
      <c r="V344">
        <v>0.84089807571595998</v>
      </c>
      <c r="W344">
        <v>524.25</v>
      </c>
      <c r="X344">
        <v>548.95000000000005</v>
      </c>
      <c r="Y344">
        <v>508.35</v>
      </c>
      <c r="Z344">
        <v>548.95000000000005</v>
      </c>
      <c r="AA344">
        <v>488.85</v>
      </c>
      <c r="AB344">
        <v>548.95000000000005</v>
      </c>
      <c r="AC344" s="1">
        <f>(Table2[[#This Row],[Close Price]]/Table2[[#This Row],[Day Low]])-1</f>
        <v>2.3175965665235942E-2</v>
      </c>
      <c r="AD344" s="1">
        <f>(Table2[[#This Row],[Day High]]/Table2[[#This Row],[Close Price]])-1</f>
        <v>2.3396718866517618E-2</v>
      </c>
      <c r="AE344" s="1">
        <f>(Table2[[#This Row],[Close Price]]/Table2[[#This Row],[Current Week Low]])-1</f>
        <v>5.5178518737090565E-2</v>
      </c>
      <c r="AF344" s="1">
        <f>(Table2[[#This Row],[Current Week High]]/Table2[[#This Row],[Close Price]])-1</f>
        <v>2.3396718866517618E-2</v>
      </c>
      <c r="AG344" s="1">
        <f>(Table2[[#This Row],[Close Price]]/Table2[[#This Row],[Current Month Low]])-1</f>
        <v>9.7269100951211884E-2</v>
      </c>
      <c r="AH344" s="1">
        <f>(Table2[[#This Row],[Current Month High]]/Table2[[#This Row],[Close Price]])-1</f>
        <v>2.3396718866517618E-2</v>
      </c>
      <c r="AI344">
        <v>2.3396718866517601</v>
      </c>
      <c r="AJ344">
        <v>59.595358524248702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0.22</v>
      </c>
      <c r="AM344" t="s">
        <v>3108</v>
      </c>
      <c r="AN344">
        <v>0.5</v>
      </c>
      <c r="AO344" t="s">
        <v>3108</v>
      </c>
      <c r="AP344">
        <v>3.3871210212419998E-3</v>
      </c>
      <c r="AQ344">
        <f>(Table2[[#This Row],[Sharpe Ratio]]-AVERAGE(Table2[Sharpe Ratio]))/_xlfn.STDEV.P(Table2[Sharpe Ratio])</f>
        <v>-0.68603970367142597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1.3609586466650372</v>
      </c>
      <c r="AS344">
        <f>_xlfn.RANK.AVG(Table2[[#This Row],[1Y Return vs Nifty Z-Score]],Table2[1Y Return vs Nifty Z-Score])</f>
        <v>427</v>
      </c>
      <c r="AT344">
        <f>_xlfn.RANK.AVG(Table2[[#This Row],[6M Return vs Nifty Z-Score]],Table2[6M Return vs Nifty Z-Score])</f>
        <v>123</v>
      </c>
      <c r="AU344">
        <f>_xlfn.RANK.AVG(Table2[[#This Row],[Sharpe Ratio Z-Score]],Table2[Sharpe Ratio Z-Score])</f>
        <v>517</v>
      </c>
      <c r="AV344">
        <f>(Table2[[#This Row],[Rank 1Y]]+Table2[[#This Row],[Rank 6M]]+Table2[[#This Row],[Rank Sharpe]])/3</f>
        <v>355.66666666666669</v>
      </c>
    </row>
    <row r="345" spans="1:48" x14ac:dyDescent="0.3">
      <c r="A345" t="s">
        <v>1060</v>
      </c>
      <c r="B345" t="s">
        <v>1061</v>
      </c>
      <c r="C345" t="s">
        <v>3066</v>
      </c>
      <c r="D345" t="s">
        <v>46</v>
      </c>
      <c r="E345">
        <v>12002.414875414999</v>
      </c>
      <c r="F345">
        <v>213.55</v>
      </c>
      <c r="G345">
        <v>18.420897596158401</v>
      </c>
      <c r="H345">
        <f>(Table2[[#This Row],[1Y Return vs Nifty]]-AVERAGE(Table2[1Y Return vs Nifty]))/_xlfn.STDEV.P(Table2[1Y Return vs Nifty])</f>
        <v>-0.21392242922336305</v>
      </c>
      <c r="I345">
        <v>-23.047075140624901</v>
      </c>
      <c r="J345">
        <f>(Table2[[#This Row],[1M Return vs Nifty]]-AVERAGE(Table2[1M Return vs Nifty]))/_xlfn.STDEV.P(Table2[1M Return vs Nifty])</f>
        <v>-2.1446571113476196</v>
      </c>
      <c r="K345">
        <v>-11.314781399139701</v>
      </c>
      <c r="L345">
        <f>(Table2[[#This Row],[6M Return vs Nifty]]-AVERAGE(Table2[6M Return vs Nifty]))/_xlfn.STDEV.P(Table2[6M Return vs Nifty])</f>
        <v>-0.61470477877947172</v>
      </c>
      <c r="M345">
        <v>-6.7722821408151299</v>
      </c>
      <c r="N345">
        <f>(Table2[[#This Row],[1W Return vs Nifty]]-AVERAGE(Table2[1W Return vs Nifty]))/_xlfn.STDEV.P(Table2[1W Return vs Nifty])</f>
        <v>-1.3336486110998336</v>
      </c>
      <c r="O345">
        <v>241.68</v>
      </c>
      <c r="P345">
        <v>248.35323308819801</v>
      </c>
      <c r="Q345">
        <v>216.533494707161</v>
      </c>
      <c r="R345">
        <v>20.520113418484598</v>
      </c>
      <c r="S345" s="1">
        <f>(Table2[[#This Row],[Close Price]]-Table2[[#This Row],[20D EMA]])/Table2[[#This Row],[20D EMA]]</f>
        <v>-0.11639357828533596</v>
      </c>
      <c r="T345" s="1">
        <f>(Table2[[#This Row],[Close Price]]-Table2[[#This Row],[50D EMA]])/Table2[[#This Row],[50D EMA]]</f>
        <v>-0.1401360177817306</v>
      </c>
      <c r="U345" s="1">
        <f>(Table2[[#This Row],[Close Price]]-Table2[[#This Row],[200D EMA]])/Table2[[#This Row],[200D EMA]]</f>
        <v>-1.3778444351973592E-2</v>
      </c>
      <c r="V345">
        <v>0.475912145785574</v>
      </c>
      <c r="W345">
        <v>212.7</v>
      </c>
      <c r="X345">
        <v>222</v>
      </c>
      <c r="Y345">
        <v>212.6</v>
      </c>
      <c r="Z345">
        <v>230.3</v>
      </c>
      <c r="AA345">
        <v>212.6</v>
      </c>
      <c r="AB345">
        <v>266.75</v>
      </c>
      <c r="AC345" s="1">
        <f>(Table2[[#This Row],[Close Price]]/Table2[[#This Row],[Day Low]])-1</f>
        <v>3.9962388340386568E-3</v>
      </c>
      <c r="AD345" s="1">
        <f>(Table2[[#This Row],[Day High]]/Table2[[#This Row],[Close Price]])-1</f>
        <v>3.9569187543900597E-2</v>
      </c>
      <c r="AE345" s="1">
        <f>(Table2[[#This Row],[Close Price]]/Table2[[#This Row],[Current Week Low]])-1</f>
        <v>4.4684854186265444E-3</v>
      </c>
      <c r="AF345" s="1">
        <f>(Table2[[#This Row],[Current Week High]]/Table2[[#This Row],[Close Price]])-1</f>
        <v>7.8435963474596138E-2</v>
      </c>
      <c r="AG345" s="1">
        <f>(Table2[[#This Row],[Close Price]]/Table2[[#This Row],[Current Month Low]])-1</f>
        <v>4.4684854186265444E-3</v>
      </c>
      <c r="AH345" s="1">
        <f>(Table2[[#This Row],[Current Month High]]/Table2[[#This Row],[Close Price]])-1</f>
        <v>0.24912198548349318</v>
      </c>
      <c r="AI345">
        <v>42.308592835401498</v>
      </c>
      <c r="AJ345">
        <v>83.383426363246002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-0.23</v>
      </c>
      <c r="AM345" t="s">
        <v>3107</v>
      </c>
      <c r="AN345">
        <v>-18.940000000000001</v>
      </c>
      <c r="AO345" t="s">
        <v>3107</v>
      </c>
      <c r="AP345">
        <v>0.11571202697760399</v>
      </c>
      <c r="AQ345">
        <f>(Table2[[#This Row],[Sharpe Ratio]]-AVERAGE(Table2[Sharpe Ratio]))/_xlfn.STDEV.P(Table2[Sharpe Ratio])</f>
        <v>0.59333462586503183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351</v>
      </c>
      <c r="AT345">
        <f>_xlfn.RANK.AVG(Table2[[#This Row],[6M Return vs Nifty Z-Score]],Table2[6M Return vs Nifty Z-Score])</f>
        <v>520</v>
      </c>
      <c r="AU345">
        <f>_xlfn.RANK.AVG(Table2[[#This Row],[Sharpe Ratio Z-Score]],Table2[Sharpe Ratio Z-Score])</f>
        <v>197</v>
      </c>
      <c r="AV345">
        <f>(Table2[[#This Row],[Rank 1Y]]+Table2[[#This Row],[Rank 6M]]+Table2[[#This Row],[Rank Sharpe]])/3</f>
        <v>356</v>
      </c>
    </row>
    <row r="346" spans="1:48" x14ac:dyDescent="0.3">
      <c r="A346" t="s">
        <v>1160</v>
      </c>
      <c r="B346" t="s">
        <v>1161</v>
      </c>
      <c r="C346" t="s">
        <v>3073</v>
      </c>
      <c r="D346" t="s">
        <v>1162</v>
      </c>
      <c r="E346">
        <v>10157.82196291</v>
      </c>
      <c r="F346">
        <v>683.45</v>
      </c>
      <c r="G346">
        <v>41.836233512392099</v>
      </c>
      <c r="H346">
        <f>(Table2[[#This Row],[1Y Return vs Nifty]]-AVERAGE(Table2[1Y Return vs Nifty]))/_xlfn.STDEV.P(Table2[1Y Return vs Nifty])</f>
        <v>0.14649720722578266</v>
      </c>
      <c r="I346">
        <v>11.725907726628</v>
      </c>
      <c r="J346">
        <f>(Table2[[#This Row],[1M Return vs Nifty]]-AVERAGE(Table2[1M Return vs Nifty]))/_xlfn.STDEV.P(Table2[1M Return vs Nifty])</f>
        <v>1.1707522240871309</v>
      </c>
      <c r="K346">
        <v>28.7183761606986</v>
      </c>
      <c r="L346">
        <f>(Table2[[#This Row],[6M Return vs Nifty]]-AVERAGE(Table2[6M Return vs Nifty]))/_xlfn.STDEV.P(Table2[6M Return vs Nifty])</f>
        <v>0.74493631509129565</v>
      </c>
      <c r="M346">
        <v>4.5923557788782903</v>
      </c>
      <c r="N346">
        <f>(Table2[[#This Row],[1W Return vs Nifty]]-AVERAGE(Table2[1W Return vs Nifty]))/_xlfn.STDEV.P(Table2[1W Return vs Nifty])</f>
        <v>0.74344854627846046</v>
      </c>
      <c r="O346">
        <v>677.19</v>
      </c>
      <c r="P346">
        <v>649.40833636689695</v>
      </c>
      <c r="Q346">
        <v>570.60814273485596</v>
      </c>
      <c r="R346">
        <v>49.810540462989898</v>
      </c>
      <c r="S346" s="1">
        <f>(Table2[[#This Row],[Close Price]]-Table2[[#This Row],[20D EMA]])/Table2[[#This Row],[20D EMA]]</f>
        <v>9.2440821630561439E-3</v>
      </c>
      <c r="T346" s="1">
        <f>(Table2[[#This Row],[Close Price]]-Table2[[#This Row],[50D EMA]])/Table2[[#This Row],[50D EMA]]</f>
        <v>5.2419505150716979E-2</v>
      </c>
      <c r="U346" s="1">
        <f>(Table2[[#This Row],[Close Price]]-Table2[[#This Row],[200D EMA]])/Table2[[#This Row],[200D EMA]]</f>
        <v>0.19775718012769092</v>
      </c>
      <c r="V346">
        <v>0.86512509723447095</v>
      </c>
      <c r="W346">
        <v>675.25</v>
      </c>
      <c r="X346">
        <v>695.95</v>
      </c>
      <c r="Y346">
        <v>675.25</v>
      </c>
      <c r="Z346">
        <v>723.95</v>
      </c>
      <c r="AA346">
        <v>650.79999999999995</v>
      </c>
      <c r="AB346">
        <v>729.4</v>
      </c>
      <c r="AC346" s="1">
        <f>(Table2[[#This Row],[Close Price]]/Table2[[#This Row],[Day Low]])-1</f>
        <v>1.2143650499814918E-2</v>
      </c>
      <c r="AD346" s="1">
        <f>(Table2[[#This Row],[Day High]]/Table2[[#This Row],[Close Price]])-1</f>
        <v>1.8289560318969889E-2</v>
      </c>
      <c r="AE346" s="1">
        <f>(Table2[[#This Row],[Close Price]]/Table2[[#This Row],[Current Week Low]])-1</f>
        <v>1.2143650499814918E-2</v>
      </c>
      <c r="AF346" s="1">
        <f>(Table2[[#This Row],[Current Week High]]/Table2[[#This Row],[Close Price]])-1</f>
        <v>5.9258175433462679E-2</v>
      </c>
      <c r="AG346" s="1">
        <f>(Table2[[#This Row],[Close Price]]/Table2[[#This Row],[Current Month Low]])-1</f>
        <v>5.0169022741241687E-2</v>
      </c>
      <c r="AH346" s="1">
        <f>(Table2[[#This Row],[Current Month High]]/Table2[[#This Row],[Close Price]])-1</f>
        <v>6.7232423732533464E-2</v>
      </c>
      <c r="AI346">
        <v>10.117784768454101</v>
      </c>
      <c r="AJ346">
        <v>71.850641186824205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-0.03</v>
      </c>
      <c r="AM346" t="s">
        <v>3107</v>
      </c>
      <c r="AN346">
        <v>-4.41</v>
      </c>
      <c r="AO346" t="s">
        <v>3107</v>
      </c>
      <c r="AP346">
        <v>-5.8483016605095001E-2</v>
      </c>
      <c r="AQ346">
        <f>(Table2[[#This Row],[Sharpe Ratio]]-AVERAGE(Table2[Sharpe Ratio]))/_xlfn.STDEV.P(Table2[Sharpe Ratio])</f>
        <v>-1.3907370739481022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1.4148972187345674</v>
      </c>
      <c r="AS346">
        <f>_xlfn.RANK.AVG(Table2[[#This Row],[1Y Return vs Nifty Z-Score]],Table2[1Y Return vs Nifty Z-Score])</f>
        <v>261</v>
      </c>
      <c r="AT346">
        <f>_xlfn.RANK.AVG(Table2[[#This Row],[6M Return vs Nifty Z-Score]],Table2[6M Return vs Nifty Z-Score])</f>
        <v>142</v>
      </c>
      <c r="AU346">
        <f>_xlfn.RANK.AVG(Table2[[#This Row],[Sharpe Ratio Z-Score]],Table2[Sharpe Ratio Z-Score])</f>
        <v>670</v>
      </c>
      <c r="AV346">
        <f>(Table2[[#This Row],[Rank 1Y]]+Table2[[#This Row],[Rank 6M]]+Table2[[#This Row],[Rank Sharpe]])/3</f>
        <v>357.66666666666669</v>
      </c>
    </row>
    <row r="347" spans="1:48" x14ac:dyDescent="0.3">
      <c r="A347" t="s">
        <v>1602</v>
      </c>
      <c r="B347" t="s">
        <v>1603</v>
      </c>
      <c r="C347" t="s">
        <v>3074</v>
      </c>
      <c r="D347" t="s">
        <v>1376</v>
      </c>
      <c r="E347">
        <v>5504.45317548</v>
      </c>
      <c r="F347">
        <v>850.8</v>
      </c>
      <c r="G347">
        <v>1.1354634945752899</v>
      </c>
      <c r="H347">
        <f>(Table2[[#This Row],[1Y Return vs Nifty]]-AVERAGE(Table2[1Y Return vs Nifty]))/_xlfn.STDEV.P(Table2[1Y Return vs Nifty])</f>
        <v>-0.47998779326706342</v>
      </c>
      <c r="I347">
        <v>-1.6035536398055601</v>
      </c>
      <c r="J347">
        <f>(Table2[[#This Row],[1M Return vs Nifty]]-AVERAGE(Table2[1M Return vs Nifty]))/_xlfn.STDEV.P(Table2[1M Return vs Nifty])</f>
        <v>-0.10013732885394332</v>
      </c>
      <c r="K347">
        <v>-2.1589834071288299</v>
      </c>
      <c r="L347">
        <f>(Table2[[#This Row],[6M Return vs Nifty]]-AVERAGE(Table2[6M Return vs Nifty]))/_xlfn.STDEV.P(Table2[6M Return vs Nifty])</f>
        <v>-0.30374756341342718</v>
      </c>
      <c r="M347">
        <v>10.6982261765021</v>
      </c>
      <c r="N347">
        <f>(Table2[[#This Row],[1W Return vs Nifty]]-AVERAGE(Table2[1W Return vs Nifty]))/_xlfn.STDEV.P(Table2[1W Return vs Nifty])</f>
        <v>1.8594089610179052</v>
      </c>
      <c r="O347">
        <v>793.7</v>
      </c>
      <c r="P347">
        <v>779.47236063620005</v>
      </c>
      <c r="Q347">
        <v>762.472053299761</v>
      </c>
      <c r="R347">
        <v>69.914667401798894</v>
      </c>
      <c r="S347" s="1">
        <f>(Table2[[#This Row],[Close Price]]-Table2[[#This Row],[20D EMA]])/Table2[[#This Row],[20D EMA]]</f>
        <v>7.1941539624543166E-2</v>
      </c>
      <c r="T347" s="1">
        <f>(Table2[[#This Row],[Close Price]]-Table2[[#This Row],[50D EMA]])/Table2[[#This Row],[50D EMA]]</f>
        <v>9.1507592784409661E-2</v>
      </c>
      <c r="U347" s="1">
        <f>(Table2[[#This Row],[Close Price]]-Table2[[#This Row],[200D EMA]])/Table2[[#This Row],[200D EMA]]</f>
        <v>0.11584417595108025</v>
      </c>
      <c r="V347">
        <v>0.86947962860217198</v>
      </c>
      <c r="W347">
        <v>813</v>
      </c>
      <c r="X347">
        <v>855</v>
      </c>
      <c r="Y347">
        <v>751</v>
      </c>
      <c r="Z347">
        <v>855</v>
      </c>
      <c r="AA347">
        <v>741.75</v>
      </c>
      <c r="AB347">
        <v>855</v>
      </c>
      <c r="AC347" s="1">
        <f>(Table2[[#This Row],[Close Price]]/Table2[[#This Row],[Day Low]])-1</f>
        <v>4.6494464944649483E-2</v>
      </c>
      <c r="AD347" s="1">
        <f>(Table2[[#This Row],[Day High]]/Table2[[#This Row],[Close Price]])-1</f>
        <v>4.9365303244006675E-3</v>
      </c>
      <c r="AE347" s="1">
        <f>(Table2[[#This Row],[Close Price]]/Table2[[#This Row],[Current Week Low]])-1</f>
        <v>0.13288948069241013</v>
      </c>
      <c r="AF347" s="1">
        <f>(Table2[[#This Row],[Current Week High]]/Table2[[#This Row],[Close Price]])-1</f>
        <v>4.9365303244006675E-3</v>
      </c>
      <c r="AG347" s="1">
        <f>(Table2[[#This Row],[Close Price]]/Table2[[#This Row],[Current Month Low]])-1</f>
        <v>0.1470171890798786</v>
      </c>
      <c r="AH347" s="1">
        <f>(Table2[[#This Row],[Current Month High]]/Table2[[#This Row],[Close Price]])-1</f>
        <v>4.9365303244006675E-3</v>
      </c>
      <c r="AI347">
        <v>27.997179125528898</v>
      </c>
      <c r="AJ347">
        <v>39.384010484927899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0.12</v>
      </c>
      <c r="AM347" t="s">
        <v>3108</v>
      </c>
      <c r="AN347">
        <v>9.6300000000000008</v>
      </c>
      <c r="AO347" t="s">
        <v>3108</v>
      </c>
      <c r="AP347">
        <v>0.1178875084335</v>
      </c>
      <c r="AQ347">
        <f>(Table2[[#This Row],[Sharpe Ratio]]-AVERAGE(Table2[Sharpe Ratio]))/_xlfn.STDEV.P(Table2[Sharpe Ratio])</f>
        <v>0.61811323667586338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1.5936495121593346</v>
      </c>
      <c r="AS347">
        <f>_xlfn.RANK.AVG(Table2[[#This Row],[1Y Return vs Nifty Z-Score]],Table2[1Y Return vs Nifty Z-Score])</f>
        <v>471</v>
      </c>
      <c r="AT347">
        <f>_xlfn.RANK.AVG(Table2[[#This Row],[6M Return vs Nifty Z-Score]],Table2[6M Return vs Nifty Z-Score])</f>
        <v>410</v>
      </c>
      <c r="AU347">
        <f>_xlfn.RANK.AVG(Table2[[#This Row],[Sharpe Ratio Z-Score]],Table2[Sharpe Ratio Z-Score])</f>
        <v>194</v>
      </c>
      <c r="AV347">
        <f>(Table2[[#This Row],[Rank 1Y]]+Table2[[#This Row],[Rank 6M]]+Table2[[#This Row],[Rank Sharpe]])/3</f>
        <v>358.33333333333331</v>
      </c>
    </row>
    <row r="348" spans="1:48" x14ac:dyDescent="0.3">
      <c r="A348" t="s">
        <v>1792</v>
      </c>
      <c r="B348" t="s">
        <v>1793</v>
      </c>
      <c r="C348" t="s">
        <v>3074</v>
      </c>
      <c r="D348" t="s">
        <v>1376</v>
      </c>
      <c r="E348">
        <v>4088.2532798900002</v>
      </c>
      <c r="F348">
        <v>566.15</v>
      </c>
      <c r="G348">
        <v>16.0265759415771</v>
      </c>
      <c r="H348">
        <f>(Table2[[#This Row],[1Y Return vs Nifty]]-AVERAGE(Table2[1Y Return vs Nifty]))/_xlfn.STDEV.P(Table2[1Y Return vs Nifty])</f>
        <v>-0.2507769310495882</v>
      </c>
      <c r="I348">
        <v>-2.30418252863273</v>
      </c>
      <c r="J348">
        <f>(Table2[[#This Row],[1M Return vs Nifty]]-AVERAGE(Table2[1M Return vs Nifty]))/_xlfn.STDEV.P(Table2[1M Return vs Nifty])</f>
        <v>-0.16693837285872484</v>
      </c>
      <c r="K348">
        <v>20.778785545970798</v>
      </c>
      <c r="L348">
        <f>(Table2[[#This Row],[6M Return vs Nifty]]-AVERAGE(Table2[6M Return vs Nifty]))/_xlfn.STDEV.P(Table2[6M Return vs Nifty])</f>
        <v>0.47528499787608192</v>
      </c>
      <c r="M348">
        <v>-2.7668282940217002</v>
      </c>
      <c r="N348">
        <f>(Table2[[#This Row],[1W Return vs Nifty]]-AVERAGE(Table2[1W Return vs Nifty]))/_xlfn.STDEV.P(Table2[1W Return vs Nifty])</f>
        <v>-0.60157805522513974</v>
      </c>
      <c r="O348">
        <v>566.01</v>
      </c>
      <c r="P348">
        <v>536.34845685020196</v>
      </c>
      <c r="Q348">
        <v>481.65861017142498</v>
      </c>
      <c r="R348">
        <v>48.403661155309898</v>
      </c>
      <c r="S348" s="1">
        <f>(Table2[[#This Row],[Close Price]]-Table2[[#This Row],[20D EMA]])/Table2[[#This Row],[20D EMA]]</f>
        <v>2.4734545326051901E-4</v>
      </c>
      <c r="T348" s="1">
        <f>(Table2[[#This Row],[Close Price]]-Table2[[#This Row],[50D EMA]])/Table2[[#This Row],[50D EMA]]</f>
        <v>5.5563771591350668E-2</v>
      </c>
      <c r="U348" s="1">
        <f>(Table2[[#This Row],[Close Price]]-Table2[[#This Row],[200D EMA]])/Table2[[#This Row],[200D EMA]]</f>
        <v>0.17541758424811307</v>
      </c>
      <c r="V348">
        <v>1.5779160746745899</v>
      </c>
      <c r="W348">
        <v>538.75</v>
      </c>
      <c r="X348">
        <v>575</v>
      </c>
      <c r="Y348">
        <v>538.75</v>
      </c>
      <c r="Z348">
        <v>604.70000000000005</v>
      </c>
      <c r="AA348">
        <v>538.75</v>
      </c>
      <c r="AB348">
        <v>612</v>
      </c>
      <c r="AC348" s="1">
        <f>(Table2[[#This Row],[Close Price]]/Table2[[#This Row],[Day Low]])-1</f>
        <v>5.0858468677494217E-2</v>
      </c>
      <c r="AD348" s="1">
        <f>(Table2[[#This Row],[Day High]]/Table2[[#This Row],[Close Price]])-1</f>
        <v>1.563189967323142E-2</v>
      </c>
      <c r="AE348" s="1">
        <f>(Table2[[#This Row],[Close Price]]/Table2[[#This Row],[Current Week Low]])-1</f>
        <v>5.0858468677494217E-2</v>
      </c>
      <c r="AF348" s="1">
        <f>(Table2[[#This Row],[Current Week High]]/Table2[[#This Row],[Close Price]])-1</f>
        <v>6.8091495186788142E-2</v>
      </c>
      <c r="AG348" s="1">
        <f>(Table2[[#This Row],[Close Price]]/Table2[[#This Row],[Current Month Low]])-1</f>
        <v>5.0858468677494217E-2</v>
      </c>
      <c r="AH348" s="1">
        <f>(Table2[[#This Row],[Current Month High]]/Table2[[#This Row],[Close Price]])-1</f>
        <v>8.0985604521769838E-2</v>
      </c>
      <c r="AI348">
        <v>8.18687626953988</v>
      </c>
      <c r="AJ348">
        <v>52.621647122253599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0.21</v>
      </c>
      <c r="AM348" t="s">
        <v>3108</v>
      </c>
      <c r="AN348">
        <v>-0.8</v>
      </c>
      <c r="AO348" t="s">
        <v>3107</v>
      </c>
      <c r="AP348">
        <v>5.2600139466180001E-3</v>
      </c>
      <c r="AQ348">
        <f>(Table2[[#This Row],[Sharpe Ratio]]-AVERAGE(Table2[Sharpe Ratio]))/_xlfn.STDEV.P(Table2[Sharpe Ratio])</f>
        <v>-0.66470755911902024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-1.2087159203763913</v>
      </c>
      <c r="AS348">
        <f>_xlfn.RANK.AVG(Table2[[#This Row],[1Y Return vs Nifty Z-Score]],Table2[1Y Return vs Nifty Z-Score])</f>
        <v>370</v>
      </c>
      <c r="AT348">
        <f>_xlfn.RANK.AVG(Table2[[#This Row],[6M Return vs Nifty Z-Score]],Table2[6M Return vs Nifty Z-Score])</f>
        <v>195</v>
      </c>
      <c r="AU348">
        <f>_xlfn.RANK.AVG(Table2[[#This Row],[Sharpe Ratio Z-Score]],Table2[Sharpe Ratio Z-Score])</f>
        <v>510</v>
      </c>
      <c r="AV348">
        <f>(Table2[[#This Row],[Rank 1Y]]+Table2[[#This Row],[Rank 6M]]+Table2[[#This Row],[Rank Sharpe]])/3</f>
        <v>358.33333333333331</v>
      </c>
    </row>
    <row r="349" spans="1:48" x14ac:dyDescent="0.3">
      <c r="A349" t="s">
        <v>1165</v>
      </c>
      <c r="B349" t="s">
        <v>1166</v>
      </c>
      <c r="C349" t="s">
        <v>3065</v>
      </c>
      <c r="D349" t="s">
        <v>1003</v>
      </c>
      <c r="E349">
        <v>10137.89956125</v>
      </c>
      <c r="F349">
        <v>502.5</v>
      </c>
      <c r="G349">
        <v>3.6966255626140998</v>
      </c>
      <c r="H349">
        <f>(Table2[[#This Row],[1Y Return vs Nifty]]-AVERAGE(Table2[1Y Return vs Nifty]))/_xlfn.STDEV.P(Table2[1Y Return vs Nifty])</f>
        <v>-0.44056520694363105</v>
      </c>
      <c r="I349">
        <v>16.928973983020899</v>
      </c>
      <c r="J349">
        <f>(Table2[[#This Row],[1M Return vs Nifty]]-AVERAGE(Table2[1M Return vs Nifty]))/_xlfn.STDEV.P(Table2[1M Return vs Nifty])</f>
        <v>1.6668354765703641</v>
      </c>
      <c r="K349">
        <v>25.116094093646002</v>
      </c>
      <c r="L349">
        <f>(Table2[[#This Row],[6M Return vs Nifty]]-AVERAGE(Table2[6M Return vs Nifty]))/_xlfn.STDEV.P(Table2[6M Return vs Nifty])</f>
        <v>0.62259246242972144</v>
      </c>
      <c r="M349">
        <v>8.4093881050132495</v>
      </c>
      <c r="N349">
        <f>(Table2[[#This Row],[1W Return vs Nifty]]-AVERAGE(Table2[1W Return vs Nifty]))/_xlfn.STDEV.P(Table2[1W Return vs Nifty])</f>
        <v>1.4410815945339794</v>
      </c>
      <c r="O349">
        <v>476.55</v>
      </c>
      <c r="P349">
        <v>449.62569274104499</v>
      </c>
      <c r="Q349">
        <v>413.16052231865302</v>
      </c>
      <c r="R349">
        <v>68.008012488604805</v>
      </c>
      <c r="S349" s="1">
        <f>(Table2[[#This Row],[Close Price]]-Table2[[#This Row],[20D EMA]])/Table2[[#This Row],[20D EMA]]</f>
        <v>5.4453887315077089E-2</v>
      </c>
      <c r="T349" s="1">
        <f>(Table2[[#This Row],[Close Price]]-Table2[[#This Row],[50D EMA]])/Table2[[#This Row],[50D EMA]]</f>
        <v>0.11759627644189621</v>
      </c>
      <c r="U349" s="1">
        <f>(Table2[[#This Row],[Close Price]]-Table2[[#This Row],[200D EMA]])/Table2[[#This Row],[200D EMA]]</f>
        <v>0.21623430326783077</v>
      </c>
      <c r="V349">
        <v>1.3389510746388</v>
      </c>
      <c r="W349">
        <v>501.45</v>
      </c>
      <c r="X349">
        <v>522</v>
      </c>
      <c r="Y349">
        <v>485</v>
      </c>
      <c r="Z349">
        <v>523</v>
      </c>
      <c r="AA349">
        <v>467</v>
      </c>
      <c r="AB349">
        <v>523</v>
      </c>
      <c r="AC349" s="1">
        <f>(Table2[[#This Row],[Close Price]]/Table2[[#This Row],[Day Low]])-1</f>
        <v>2.0939276099312121E-3</v>
      </c>
      <c r="AD349" s="1">
        <f>(Table2[[#This Row],[Day High]]/Table2[[#This Row],[Close Price]])-1</f>
        <v>3.8805970149253799E-2</v>
      </c>
      <c r="AE349" s="1">
        <f>(Table2[[#This Row],[Close Price]]/Table2[[#This Row],[Current Week Low]])-1</f>
        <v>3.6082474226804218E-2</v>
      </c>
      <c r="AF349" s="1">
        <f>(Table2[[#This Row],[Current Week High]]/Table2[[#This Row],[Close Price]])-1</f>
        <v>4.0796019900497527E-2</v>
      </c>
      <c r="AG349" s="1">
        <f>(Table2[[#This Row],[Close Price]]/Table2[[#This Row],[Current Month Low]])-1</f>
        <v>7.6017130620984918E-2</v>
      </c>
      <c r="AH349" s="1">
        <f>(Table2[[#This Row],[Current Month High]]/Table2[[#This Row],[Close Price]])-1</f>
        <v>4.0796019900497527E-2</v>
      </c>
      <c r="AI349">
        <v>4.07960199004975</v>
      </c>
      <c r="AJ349">
        <v>46.288209606986896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0.19</v>
      </c>
      <c r="AM349" t="s">
        <v>3108</v>
      </c>
      <c r="AN349">
        <v>6.87</v>
      </c>
      <c r="AO349" t="s">
        <v>3108</v>
      </c>
      <c r="AP349">
        <v>1.9979502074671002E-2</v>
      </c>
      <c r="AQ349">
        <f>(Table2[[#This Row],[Sharpe Ratio]]-AVERAGE(Table2[Sharpe Ratio]))/_xlfn.STDEV.P(Table2[Sharpe Ratio])</f>
        <v>-0.49705342137806585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2.792890905212368</v>
      </c>
      <c r="AS349">
        <f>_xlfn.RANK.AVG(Table2[[#This Row],[1Y Return vs Nifty Z-Score]],Table2[1Y Return vs Nifty Z-Score])</f>
        <v>448</v>
      </c>
      <c r="AT349">
        <f>_xlfn.RANK.AVG(Table2[[#This Row],[6M Return vs Nifty Z-Score]],Table2[6M Return vs Nifty Z-Score])</f>
        <v>161</v>
      </c>
      <c r="AU349">
        <f>_xlfn.RANK.AVG(Table2[[#This Row],[Sharpe Ratio Z-Score]],Table2[Sharpe Ratio Z-Score])</f>
        <v>468</v>
      </c>
      <c r="AV349">
        <f>(Table2[[#This Row],[Rank 1Y]]+Table2[[#This Row],[Rank 6M]]+Table2[[#This Row],[Rank Sharpe]])/3</f>
        <v>359</v>
      </c>
    </row>
    <row r="350" spans="1:48" x14ac:dyDescent="0.3">
      <c r="A350" t="s">
        <v>877</v>
      </c>
      <c r="B350" t="s">
        <v>878</v>
      </c>
      <c r="C350" t="s">
        <v>625</v>
      </c>
      <c r="D350" t="s">
        <v>625</v>
      </c>
      <c r="E350">
        <v>16771.241890493999</v>
      </c>
      <c r="F350">
        <v>174.33</v>
      </c>
      <c r="G350">
        <v>28.7055038779372</v>
      </c>
      <c r="H350">
        <f>(Table2[[#This Row],[1Y Return vs Nifty]]-AVERAGE(Table2[1Y Return vs Nifty]))/_xlfn.STDEV.P(Table2[1Y Return vs Nifty])</f>
        <v>-5.5617031839273717E-2</v>
      </c>
      <c r="I350">
        <v>2.62939544761038</v>
      </c>
      <c r="J350">
        <f>(Table2[[#This Row],[1M Return vs Nifty]]-AVERAGE(Table2[1M Return vs Nifty]))/_xlfn.STDEV.P(Table2[1M Return vs Nifty])</f>
        <v>0.30345068010157122</v>
      </c>
      <c r="K350">
        <v>5.3628514807146903</v>
      </c>
      <c r="L350">
        <f>(Table2[[#This Row],[6M Return vs Nifty]]-AVERAGE(Table2[6M Return vs Nifty]))/_xlfn.STDEV.P(Table2[6M Return vs Nifty])</f>
        <v>-4.8284431395015072E-2</v>
      </c>
      <c r="M350">
        <v>-5.2335290101037</v>
      </c>
      <c r="N350">
        <f>(Table2[[#This Row],[1W Return vs Nifty]]-AVERAGE(Table2[1W Return vs Nifty]))/_xlfn.STDEV.P(Table2[1W Return vs Nifty])</f>
        <v>-1.0524131000089634</v>
      </c>
      <c r="O350">
        <v>176.43</v>
      </c>
      <c r="P350">
        <v>166.80907831752</v>
      </c>
      <c r="Q350">
        <v>148.37940874254701</v>
      </c>
      <c r="R350">
        <v>41.5665954218045</v>
      </c>
      <c r="S350" s="1">
        <f>(Table2[[#This Row],[Close Price]]-Table2[[#This Row],[20D EMA]])/Table2[[#This Row],[20D EMA]]</f>
        <v>-1.1902737629654788E-2</v>
      </c>
      <c r="T350" s="1">
        <f>(Table2[[#This Row],[Close Price]]-Table2[[#This Row],[50D EMA]])/Table2[[#This Row],[50D EMA]]</f>
        <v>4.5087004606331929E-2</v>
      </c>
      <c r="U350" s="1">
        <f>(Table2[[#This Row],[Close Price]]-Table2[[#This Row],[200D EMA]])/Table2[[#This Row],[200D EMA]]</f>
        <v>0.17489348068827965</v>
      </c>
      <c r="V350">
        <v>1.28452573131166</v>
      </c>
      <c r="W350">
        <v>172.1</v>
      </c>
      <c r="X350">
        <v>176.42</v>
      </c>
      <c r="Y350">
        <v>172.1</v>
      </c>
      <c r="Z350">
        <v>180.54</v>
      </c>
      <c r="AA350">
        <v>172.05</v>
      </c>
      <c r="AB350">
        <v>193.7</v>
      </c>
      <c r="AC350" s="1">
        <f>(Table2[[#This Row],[Close Price]]/Table2[[#This Row],[Day Low]])-1</f>
        <v>1.2957582800697365E-2</v>
      </c>
      <c r="AD350" s="1">
        <f>(Table2[[#This Row],[Day High]]/Table2[[#This Row],[Close Price]])-1</f>
        <v>1.1988756955199742E-2</v>
      </c>
      <c r="AE350" s="1">
        <f>(Table2[[#This Row],[Close Price]]/Table2[[#This Row],[Current Week Low]])-1</f>
        <v>1.2957582800697365E-2</v>
      </c>
      <c r="AF350" s="1">
        <f>(Table2[[#This Row],[Current Week High]]/Table2[[#This Row],[Close Price]])-1</f>
        <v>3.5622096024780392E-2</v>
      </c>
      <c r="AG350" s="1">
        <f>(Table2[[#This Row],[Close Price]]/Table2[[#This Row],[Current Month Low]])-1</f>
        <v>1.3251961639058507E-2</v>
      </c>
      <c r="AH350" s="1">
        <f>(Table2[[#This Row],[Current Month High]]/Table2[[#This Row],[Close Price]])-1</f>
        <v>0.11111111111111094</v>
      </c>
      <c r="AI350">
        <v>11.111111111111001</v>
      </c>
      <c r="AJ350">
        <v>54.822380106571899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0.11</v>
      </c>
      <c r="AM350" t="s">
        <v>3108</v>
      </c>
      <c r="AN350">
        <v>-7.97</v>
      </c>
      <c r="AO350" t="s">
        <v>3107</v>
      </c>
      <c r="AP350">
        <v>2.9473580873549999E-2</v>
      </c>
      <c r="AQ350">
        <f>(Table2[[#This Row],[Sharpe Ratio]]-AVERAGE(Table2[Sharpe Ratio]))/_xlfn.STDEV.P(Table2[Sharpe Ratio])</f>
        <v>-0.38891640052357257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-1.2417802836652534</v>
      </c>
      <c r="AS350">
        <f>_xlfn.RANK.AVG(Table2[[#This Row],[1Y Return vs Nifty Z-Score]],Table2[1Y Return vs Nifty Z-Score])</f>
        <v>307</v>
      </c>
      <c r="AT350">
        <f>_xlfn.RANK.AVG(Table2[[#This Row],[6M Return vs Nifty Z-Score]],Table2[6M Return vs Nifty Z-Score])</f>
        <v>326</v>
      </c>
      <c r="AU350">
        <f>_xlfn.RANK.AVG(Table2[[#This Row],[Sharpe Ratio Z-Score]],Table2[Sharpe Ratio Z-Score])</f>
        <v>444</v>
      </c>
      <c r="AV350">
        <f>(Table2[[#This Row],[Rank 1Y]]+Table2[[#This Row],[Rank 6M]]+Table2[[#This Row],[Rank Sharpe]])/3</f>
        <v>359</v>
      </c>
    </row>
    <row r="351" spans="1:48" x14ac:dyDescent="0.3">
      <c r="A351" t="s">
        <v>1596</v>
      </c>
      <c r="B351" t="s">
        <v>1597</v>
      </c>
      <c r="C351" t="s">
        <v>3063</v>
      </c>
      <c r="D351" t="s">
        <v>57</v>
      </c>
      <c r="E351">
        <v>5564.2805000799999</v>
      </c>
      <c r="F351">
        <v>61.96</v>
      </c>
      <c r="G351">
        <v>71.226340237487307</v>
      </c>
      <c r="H351">
        <f>(Table2[[#This Row],[1Y Return vs Nifty]]-AVERAGE(Table2[1Y Return vs Nifty]))/_xlfn.STDEV.P(Table2[1Y Return vs Nifty])</f>
        <v>0.59888326817981363</v>
      </c>
      <c r="I351">
        <v>-19.413755179652298</v>
      </c>
      <c r="J351">
        <f>(Table2[[#This Row],[1M Return vs Nifty]]-AVERAGE(Table2[1M Return vs Nifty]))/_xlfn.STDEV.P(Table2[1M Return vs Nifty])</f>
        <v>-1.7982403842231216</v>
      </c>
      <c r="K351">
        <v>-20.002970208478398</v>
      </c>
      <c r="L351">
        <f>(Table2[[#This Row],[6M Return vs Nifty]]-AVERAGE(Table2[6M Return vs Nifty]))/_xlfn.STDEV.P(Table2[6M Return vs Nifty])</f>
        <v>-0.90978064230155808</v>
      </c>
      <c r="M351">
        <v>-2.23543590393946</v>
      </c>
      <c r="N351">
        <f>(Table2[[#This Row],[1W Return vs Nifty]]-AVERAGE(Table2[1W Return vs Nifty]))/_xlfn.STDEV.P(Table2[1W Return vs Nifty])</f>
        <v>-0.50445629642456946</v>
      </c>
      <c r="O351">
        <v>66.760000000000005</v>
      </c>
      <c r="P351">
        <v>68.876634408806396</v>
      </c>
      <c r="Q351">
        <v>62.128398567098898</v>
      </c>
      <c r="R351">
        <v>27.2331652351392</v>
      </c>
      <c r="S351" s="1">
        <f>(Table2[[#This Row],[Close Price]]-Table2[[#This Row],[20D EMA]])/Table2[[#This Row],[20D EMA]]</f>
        <v>-7.1899340922708263E-2</v>
      </c>
      <c r="T351" s="1">
        <f>(Table2[[#This Row],[Close Price]]-Table2[[#This Row],[50D EMA]])/Table2[[#This Row],[50D EMA]]</f>
        <v>-0.10042062113188926</v>
      </c>
      <c r="U351" s="1">
        <f>(Table2[[#This Row],[Close Price]]-Table2[[#This Row],[200D EMA]])/Table2[[#This Row],[200D EMA]]</f>
        <v>-2.7104926407692026E-3</v>
      </c>
      <c r="V351">
        <v>0.69194370482798895</v>
      </c>
      <c r="W351">
        <v>61.55</v>
      </c>
      <c r="X351">
        <v>63.49</v>
      </c>
      <c r="Y351">
        <v>61.55</v>
      </c>
      <c r="Z351">
        <v>65.989999999999995</v>
      </c>
      <c r="AA351">
        <v>61.5</v>
      </c>
      <c r="AB351">
        <v>69.260000000000005</v>
      </c>
      <c r="AC351" s="1">
        <f>(Table2[[#This Row],[Close Price]]/Table2[[#This Row],[Day Low]])-1</f>
        <v>6.6612510154346882E-3</v>
      </c>
      <c r="AD351" s="1">
        <f>(Table2[[#This Row],[Day High]]/Table2[[#This Row],[Close Price]])-1</f>
        <v>2.4693350548741222E-2</v>
      </c>
      <c r="AE351" s="1">
        <f>(Table2[[#This Row],[Close Price]]/Table2[[#This Row],[Current Week Low]])-1</f>
        <v>6.6612510154346882E-3</v>
      </c>
      <c r="AF351" s="1">
        <f>(Table2[[#This Row],[Current Week High]]/Table2[[#This Row],[Close Price]])-1</f>
        <v>6.5041962556487976E-2</v>
      </c>
      <c r="AG351" s="1">
        <f>(Table2[[#This Row],[Close Price]]/Table2[[#This Row],[Current Month Low]])-1</f>
        <v>7.4796747967480481E-3</v>
      </c>
      <c r="AH351" s="1">
        <f>(Table2[[#This Row],[Current Month High]]/Table2[[#This Row],[Close Price]])-1</f>
        <v>0.11781794706262105</v>
      </c>
      <c r="AI351">
        <v>60.797288573273001</v>
      </c>
      <c r="AJ351">
        <v>120.106571936056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-0.06</v>
      </c>
      <c r="AM351" t="s">
        <v>3107</v>
      </c>
      <c r="AN351">
        <v>-9.85</v>
      </c>
      <c r="AO351" t="s">
        <v>3107</v>
      </c>
      <c r="AP351">
        <v>7.2980074753923999E-2</v>
      </c>
      <c r="AQ351">
        <f>(Table2[[#This Row],[Sharpe Ratio]]-AVERAGE(Table2[Sharpe Ratio]))/_xlfn.STDEV.P(Table2[Sharpe Ratio])</f>
        <v>0.10662010551463161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144</v>
      </c>
      <c r="AT351">
        <f>_xlfn.RANK.AVG(Table2[[#This Row],[6M Return vs Nifty Z-Score]],Table2[6M Return vs Nifty Z-Score])</f>
        <v>623</v>
      </c>
      <c r="AU351">
        <f>_xlfn.RANK.AVG(Table2[[#This Row],[Sharpe Ratio Z-Score]],Table2[Sharpe Ratio Z-Score])</f>
        <v>314</v>
      </c>
      <c r="AV351">
        <f>(Table2[[#This Row],[Rank 1Y]]+Table2[[#This Row],[Rank 6M]]+Table2[[#This Row],[Rank Sharpe]])/3</f>
        <v>360.33333333333331</v>
      </c>
    </row>
    <row r="352" spans="1:48" x14ac:dyDescent="0.3">
      <c r="A352" t="s">
        <v>184</v>
      </c>
      <c r="B352" t="s">
        <v>185</v>
      </c>
      <c r="C352" t="s">
        <v>3070</v>
      </c>
      <c r="D352" t="s">
        <v>186</v>
      </c>
      <c r="E352">
        <v>139041.07296943499</v>
      </c>
      <c r="F352">
        <v>621.45000000000005</v>
      </c>
      <c r="G352">
        <v>13.623851566802999</v>
      </c>
      <c r="H352">
        <f>(Table2[[#This Row],[1Y Return vs Nifty]]-AVERAGE(Table2[1Y Return vs Nifty]))/_xlfn.STDEV.P(Table2[1Y Return vs Nifty])</f>
        <v>-0.28776077141564499</v>
      </c>
      <c r="I352">
        <v>-8.7330946167006296</v>
      </c>
      <c r="J352">
        <f>(Table2[[#This Row],[1M Return vs Nifty]]-AVERAGE(Table2[1M Return vs Nifty]))/_xlfn.STDEV.P(Table2[1M Return vs Nifty])</f>
        <v>-0.77989916586398411</v>
      </c>
      <c r="K352">
        <v>11.8328058311458</v>
      </c>
      <c r="L352">
        <f>(Table2[[#This Row],[6M Return vs Nifty]]-AVERAGE(Table2[6M Return vs Nifty]))/_xlfn.STDEV.P(Table2[6M Return vs Nifty])</f>
        <v>0.17145381426210854</v>
      </c>
      <c r="M352">
        <v>0.72943063486019299</v>
      </c>
      <c r="N352">
        <f>(Table2[[#This Row],[1W Return vs Nifty]]-AVERAGE(Table2[1W Return vs Nifty]))/_xlfn.STDEV.P(Table2[1W Return vs Nifty])</f>
        <v>3.742773923619102E-2</v>
      </c>
      <c r="O352">
        <v>643.15</v>
      </c>
      <c r="P352">
        <v>655.00627011011795</v>
      </c>
      <c r="Q352">
        <v>598.79148855339497</v>
      </c>
      <c r="R352">
        <v>37.952581064822802</v>
      </c>
      <c r="S352" s="1">
        <f>(Table2[[#This Row],[Close Price]]-Table2[[#This Row],[20D EMA]])/Table2[[#This Row],[20D EMA]]</f>
        <v>-3.374018502682101E-2</v>
      </c>
      <c r="T352" s="1">
        <f>(Table2[[#This Row],[Close Price]]-Table2[[#This Row],[50D EMA]])/Table2[[#This Row],[50D EMA]]</f>
        <v>-5.1230456319870825E-2</v>
      </c>
      <c r="U352" s="1">
        <f>(Table2[[#This Row],[Close Price]]-Table2[[#This Row],[200D EMA]])/Table2[[#This Row],[200D EMA]]</f>
        <v>3.784040334532008E-2</v>
      </c>
      <c r="V352">
        <v>0.89495927435968303</v>
      </c>
      <c r="W352">
        <v>611.6</v>
      </c>
      <c r="X352">
        <v>633.95000000000005</v>
      </c>
      <c r="Y352">
        <v>611.6</v>
      </c>
      <c r="Z352">
        <v>634.4</v>
      </c>
      <c r="AA352">
        <v>608</v>
      </c>
      <c r="AB352">
        <v>690.9</v>
      </c>
      <c r="AC352" s="1">
        <f>(Table2[[#This Row],[Close Price]]/Table2[[#This Row],[Day Low]])-1</f>
        <v>1.6105297580117695E-2</v>
      </c>
      <c r="AD352" s="1">
        <f>(Table2[[#This Row],[Day High]]/Table2[[#This Row],[Close Price]])-1</f>
        <v>2.0114248933944756E-2</v>
      </c>
      <c r="AE352" s="1">
        <f>(Table2[[#This Row],[Close Price]]/Table2[[#This Row],[Current Week Low]])-1</f>
        <v>1.6105297580117695E-2</v>
      </c>
      <c r="AF352" s="1">
        <f>(Table2[[#This Row],[Current Week High]]/Table2[[#This Row],[Close Price]])-1</f>
        <v>2.0838361895566759E-2</v>
      </c>
      <c r="AG352" s="1">
        <f>(Table2[[#This Row],[Close Price]]/Table2[[#This Row],[Current Month Low]])-1</f>
        <v>2.2121710526315841E-2</v>
      </c>
      <c r="AH352" s="1">
        <f>(Table2[[#This Row],[Current Month High]]/Table2[[#This Row],[Close Price]])-1</f>
        <v>0.11175476707699716</v>
      </c>
      <c r="AI352">
        <v>15.093732400032099</v>
      </c>
      <c r="AJ352">
        <v>41.834988017802097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0.02</v>
      </c>
      <c r="AM352" t="s">
        <v>3108</v>
      </c>
      <c r="AN352">
        <v>-6.81</v>
      </c>
      <c r="AO352" t="s">
        <v>3107</v>
      </c>
      <c r="AP352">
        <v>3.3540454223629002E-2</v>
      </c>
      <c r="AQ352">
        <f>(Table2[[#This Row],[Sharpe Ratio]]-AVERAGE(Table2[Sharpe Ratio]))/_xlfn.STDEV.P(Table2[Sharpe Ratio])</f>
        <v>-0.342594942951301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381</v>
      </c>
      <c r="AT352">
        <f>_xlfn.RANK.AVG(Table2[[#This Row],[6M Return vs Nifty Z-Score]],Table2[6M Return vs Nifty Z-Score])</f>
        <v>268</v>
      </c>
      <c r="AU352">
        <f>_xlfn.RANK.AVG(Table2[[#This Row],[Sharpe Ratio Z-Score]],Table2[Sharpe Ratio Z-Score])</f>
        <v>437</v>
      </c>
      <c r="AV352">
        <f>(Table2[[#This Row],[Rank 1Y]]+Table2[[#This Row],[Rank 6M]]+Table2[[#This Row],[Rank Sharpe]])/3</f>
        <v>362</v>
      </c>
    </row>
    <row r="353" spans="1:48" x14ac:dyDescent="0.3">
      <c r="A353" t="s">
        <v>179</v>
      </c>
      <c r="B353" t="s">
        <v>180</v>
      </c>
      <c r="C353" t="s">
        <v>3061</v>
      </c>
      <c r="D353" t="s">
        <v>18</v>
      </c>
      <c r="E353">
        <v>141023.12088743999</v>
      </c>
      <c r="F353">
        <v>325.05</v>
      </c>
      <c r="G353">
        <v>58.099595898667197</v>
      </c>
      <c r="H353">
        <f>(Table2[[#This Row],[1Y Return vs Nifty]]-AVERAGE(Table2[1Y Return vs Nifty]))/_xlfn.STDEV.P(Table2[1Y Return vs Nifty])</f>
        <v>0.39683037262095211</v>
      </c>
      <c r="I353">
        <v>6.5762723195811796</v>
      </c>
      <c r="J353">
        <f>(Table2[[#This Row],[1M Return vs Nifty]]-AVERAGE(Table2[1M Return vs Nifty]))/_xlfn.STDEV.P(Table2[1M Return vs Nifty])</f>
        <v>0.67976330410331143</v>
      </c>
      <c r="K353">
        <v>-6.3068918670441096</v>
      </c>
      <c r="L353">
        <f>(Table2[[#This Row],[6M Return vs Nifty]]-AVERAGE(Table2[6M Return vs Nifty]))/_xlfn.STDEV.P(Table2[6M Return vs Nifty])</f>
        <v>-0.44462245661377758</v>
      </c>
      <c r="M353">
        <v>-4.8885110670033498</v>
      </c>
      <c r="N353">
        <f>(Table2[[#This Row],[1W Return vs Nifty]]-AVERAGE(Table2[1W Return vs Nifty]))/_xlfn.STDEV.P(Table2[1W Return vs Nifty])</f>
        <v>-0.98935470836267891</v>
      </c>
      <c r="O353">
        <v>329.29</v>
      </c>
      <c r="P353">
        <v>320.02765432465799</v>
      </c>
      <c r="Q353">
        <v>281.91029150964499</v>
      </c>
      <c r="R353">
        <v>40.8751664948661</v>
      </c>
      <c r="S353" s="1">
        <f>(Table2[[#This Row],[Close Price]]-Table2[[#This Row],[20D EMA]])/Table2[[#This Row],[20D EMA]]</f>
        <v>-1.2876188162410061E-2</v>
      </c>
      <c r="T353" s="1">
        <f>(Table2[[#This Row],[Close Price]]-Table2[[#This Row],[50D EMA]])/Table2[[#This Row],[50D EMA]]</f>
        <v>1.5693474009114888E-2</v>
      </c>
      <c r="U353" s="1">
        <f>(Table2[[#This Row],[Close Price]]-Table2[[#This Row],[200D EMA]])/Table2[[#This Row],[200D EMA]]</f>
        <v>0.15302636969845806</v>
      </c>
      <c r="V353">
        <v>0.83188444808044104</v>
      </c>
      <c r="W353">
        <v>320.64999999999998</v>
      </c>
      <c r="X353">
        <v>327.45</v>
      </c>
      <c r="Y353">
        <v>320.64999999999998</v>
      </c>
      <c r="Z353">
        <v>336.8</v>
      </c>
      <c r="AA353">
        <v>320.64999999999998</v>
      </c>
      <c r="AB353">
        <v>351.9</v>
      </c>
      <c r="AC353" s="1">
        <f>(Table2[[#This Row],[Close Price]]/Table2[[#This Row],[Day Low]])-1</f>
        <v>1.3722126929674117E-2</v>
      </c>
      <c r="AD353" s="1">
        <f>(Table2[[#This Row],[Day High]]/Table2[[#This Row],[Close Price]])-1</f>
        <v>7.3834794646976398E-3</v>
      </c>
      <c r="AE353" s="1">
        <f>(Table2[[#This Row],[Close Price]]/Table2[[#This Row],[Current Week Low]])-1</f>
        <v>1.3722126929674117E-2</v>
      </c>
      <c r="AF353" s="1">
        <f>(Table2[[#This Row],[Current Week High]]/Table2[[#This Row],[Close Price]])-1</f>
        <v>3.6148284879249371E-2</v>
      </c>
      <c r="AG353" s="1">
        <f>(Table2[[#This Row],[Close Price]]/Table2[[#This Row],[Current Month Low]])-1</f>
        <v>1.3722126929674117E-2</v>
      </c>
      <c r="AH353" s="1">
        <f>(Table2[[#This Row],[Current Month High]]/Table2[[#This Row],[Close Price]])-1</f>
        <v>8.2602676511305928E-2</v>
      </c>
      <c r="AI353">
        <v>10.4599292416551</v>
      </c>
      <c r="AJ353">
        <v>96.138180721073994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-0.03</v>
      </c>
      <c r="AM353" t="s">
        <v>3107</v>
      </c>
      <c r="AN353">
        <v>-3.8</v>
      </c>
      <c r="AO353" t="s">
        <v>3107</v>
      </c>
      <c r="AP353">
        <v>2.9875266131715001E-2</v>
      </c>
      <c r="AQ353">
        <f>(Table2[[#This Row],[Sharpe Ratio]]-AVERAGE(Table2[Sharpe Ratio]))/_xlfn.STDEV.P(Table2[Sharpe Ratio])</f>
        <v>-0.38434122813883737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-0.74172471639103033</v>
      </c>
      <c r="AS353">
        <f>_xlfn.RANK.AVG(Table2[[#This Row],[1Y Return vs Nifty Z-Score]],Table2[1Y Return vs Nifty Z-Score])</f>
        <v>186</v>
      </c>
      <c r="AT353">
        <f>_xlfn.RANK.AVG(Table2[[#This Row],[6M Return vs Nifty Z-Score]],Table2[6M Return vs Nifty Z-Score])</f>
        <v>463</v>
      </c>
      <c r="AU353">
        <f>_xlfn.RANK.AVG(Table2[[#This Row],[Sharpe Ratio Z-Score]],Table2[Sharpe Ratio Z-Score])</f>
        <v>443</v>
      </c>
      <c r="AV353">
        <f>(Table2[[#This Row],[Rank 1Y]]+Table2[[#This Row],[Rank 6M]]+Table2[[#This Row],[Rank Sharpe]])/3</f>
        <v>364</v>
      </c>
    </row>
    <row r="354" spans="1:48" x14ac:dyDescent="0.3">
      <c r="A354" t="s">
        <v>643</v>
      </c>
      <c r="B354" t="s">
        <v>644</v>
      </c>
      <c r="C354" t="s">
        <v>3075</v>
      </c>
      <c r="D354" t="s">
        <v>351</v>
      </c>
      <c r="E354">
        <v>27575.781756254899</v>
      </c>
      <c r="F354">
        <v>428.55</v>
      </c>
      <c r="G354">
        <v>18.452462863088702</v>
      </c>
      <c r="H354">
        <f>(Table2[[#This Row],[1Y Return vs Nifty]]-AVERAGE(Table2[1Y Return vs Nifty]))/_xlfn.STDEV.P(Table2[1Y Return vs Nifty])</f>
        <v>-0.21343656209456599</v>
      </c>
      <c r="I354">
        <v>2.3181212211240401</v>
      </c>
      <c r="J354">
        <f>(Table2[[#This Row],[1M Return vs Nifty]]-AVERAGE(Table2[1M Return vs Nifty]))/_xlfn.STDEV.P(Table2[1M Return vs Nifty])</f>
        <v>0.27377242441920008</v>
      </c>
      <c r="K354">
        <v>39.583318744050302</v>
      </c>
      <c r="L354">
        <f>(Table2[[#This Row],[6M Return vs Nifty]]-AVERAGE(Table2[6M Return vs Nifty]))/_xlfn.STDEV.P(Table2[6M Return vs Nifty])</f>
        <v>1.1139409931957087</v>
      </c>
      <c r="M354">
        <v>4.1199119770350503</v>
      </c>
      <c r="N354">
        <f>(Table2[[#This Row],[1W Return vs Nifty]]-AVERAGE(Table2[1W Return vs Nifty]))/_xlfn.STDEV.P(Table2[1W Return vs Nifty])</f>
        <v>0.65710072906123929</v>
      </c>
      <c r="O354">
        <v>432.73</v>
      </c>
      <c r="P354">
        <v>417.683031727632</v>
      </c>
      <c r="Q354">
        <v>356.31484482167502</v>
      </c>
      <c r="R354">
        <v>44.213361770940601</v>
      </c>
      <c r="S354" s="1">
        <f>(Table2[[#This Row],[Close Price]]-Table2[[#This Row],[20D EMA]])/Table2[[#This Row],[20D EMA]]</f>
        <v>-9.6596029856954833E-3</v>
      </c>
      <c r="T354" s="1">
        <f>(Table2[[#This Row],[Close Price]]-Table2[[#This Row],[50D EMA]])/Table2[[#This Row],[50D EMA]]</f>
        <v>2.6017260570580902E-2</v>
      </c>
      <c r="U354" s="1">
        <f>(Table2[[#This Row],[Close Price]]-Table2[[#This Row],[200D EMA]])/Table2[[#This Row],[200D EMA]]</f>
        <v>0.20272844712511637</v>
      </c>
      <c r="V354">
        <v>0.75350631482293196</v>
      </c>
      <c r="W354">
        <v>425.3</v>
      </c>
      <c r="X354">
        <v>440</v>
      </c>
      <c r="Y354">
        <v>425.3</v>
      </c>
      <c r="Z354">
        <v>443.15</v>
      </c>
      <c r="AA354">
        <v>415.05</v>
      </c>
      <c r="AB354">
        <v>470.7</v>
      </c>
      <c r="AC354" s="1">
        <f>(Table2[[#This Row],[Close Price]]/Table2[[#This Row],[Day Low]])-1</f>
        <v>7.6416647072654609E-3</v>
      </c>
      <c r="AD354" s="1">
        <f>(Table2[[#This Row],[Day High]]/Table2[[#This Row],[Close Price]])-1</f>
        <v>2.6718002566795018E-2</v>
      </c>
      <c r="AE354" s="1">
        <f>(Table2[[#This Row],[Close Price]]/Table2[[#This Row],[Current Week Low]])-1</f>
        <v>7.6416647072654609E-3</v>
      </c>
      <c r="AF354" s="1">
        <f>(Table2[[#This Row],[Current Week High]]/Table2[[#This Row],[Close Price]])-1</f>
        <v>3.406837008517094E-2</v>
      </c>
      <c r="AG354" s="1">
        <f>(Table2[[#This Row],[Close Price]]/Table2[[#This Row],[Current Month Low]])-1</f>
        <v>3.2526201662450349E-2</v>
      </c>
      <c r="AH354" s="1">
        <f>(Table2[[#This Row],[Current Month High]]/Table2[[#This Row],[Close Price]])-1</f>
        <v>9.8354917745887338E-2</v>
      </c>
      <c r="AI354">
        <v>9.8354917745887303</v>
      </c>
      <c r="AJ354">
        <v>64.038277511961695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0.01</v>
      </c>
      <c r="AM354" t="s">
        <v>3108</v>
      </c>
      <c r="AN354">
        <v>-0.84</v>
      </c>
      <c r="AO354" t="s">
        <v>3107</v>
      </c>
      <c r="AP354">
        <v>-4.8886172569246003E-2</v>
      </c>
      <c r="AQ354">
        <f>(Table2[[#This Row],[Sharpe Ratio]]-AVERAGE(Table2[Sharpe Ratio]))/_xlfn.STDEV.P(Table2[Sharpe Ratio])</f>
        <v>-1.2814295628534549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0.54994802172812729</v>
      </c>
      <c r="AS354">
        <f>_xlfn.RANK.AVG(Table2[[#This Row],[1Y Return vs Nifty Z-Score]],Table2[1Y Return vs Nifty Z-Score])</f>
        <v>350</v>
      </c>
      <c r="AT354">
        <f>_xlfn.RANK.AVG(Table2[[#This Row],[6M Return vs Nifty Z-Score]],Table2[6M Return vs Nifty Z-Score])</f>
        <v>92</v>
      </c>
      <c r="AU354">
        <f>_xlfn.RANK.AVG(Table2[[#This Row],[Sharpe Ratio Z-Score]],Table2[Sharpe Ratio Z-Score])</f>
        <v>655</v>
      </c>
      <c r="AV354">
        <f>(Table2[[#This Row],[Rank 1Y]]+Table2[[#This Row],[Rank 6M]]+Table2[[#This Row],[Rank Sharpe]])/3</f>
        <v>365.66666666666669</v>
      </c>
    </row>
    <row r="355" spans="1:48" x14ac:dyDescent="0.3">
      <c r="A355" t="s">
        <v>1144</v>
      </c>
      <c r="B355" t="s">
        <v>1145</v>
      </c>
      <c r="C355" t="s">
        <v>3077</v>
      </c>
      <c r="D355" t="s">
        <v>539</v>
      </c>
      <c r="E355">
        <v>10339.84913631</v>
      </c>
      <c r="F355">
        <v>654.45000000000005</v>
      </c>
      <c r="G355">
        <v>31.257166475089999</v>
      </c>
      <c r="H355">
        <f>(Table2[[#This Row],[1Y Return vs Nifty]]-AVERAGE(Table2[1Y Return vs Nifty]))/_xlfn.STDEV.P(Table2[1Y Return vs Nifty])</f>
        <v>-1.6340665747549447E-2</v>
      </c>
      <c r="I355">
        <v>10.365827649610701</v>
      </c>
      <c r="J355">
        <f>(Table2[[#This Row],[1M Return vs Nifty]]-AVERAGE(Table2[1M Return vs Nifty]))/_xlfn.STDEV.P(Table2[1M Return vs Nifty])</f>
        <v>1.0410761994131452</v>
      </c>
      <c r="K355">
        <v>24.557232113917401</v>
      </c>
      <c r="L355">
        <f>(Table2[[#This Row],[6M Return vs Nifty]]-AVERAGE(Table2[6M Return vs Nifty]))/_xlfn.STDEV.P(Table2[6M Return vs Nifty])</f>
        <v>0.60361190331930858</v>
      </c>
      <c r="M355">
        <v>7.9348813118750003</v>
      </c>
      <c r="N355">
        <f>(Table2[[#This Row],[1W Return vs Nifty]]-AVERAGE(Table2[1W Return vs Nifty]))/_xlfn.STDEV.P(Table2[1W Return vs Nifty])</f>
        <v>1.3543567276135615</v>
      </c>
      <c r="O355">
        <v>628.41</v>
      </c>
      <c r="P355">
        <v>585.47551558691202</v>
      </c>
      <c r="Q355">
        <v>518.26605507120701</v>
      </c>
      <c r="R355">
        <v>54.469363634712799</v>
      </c>
      <c r="S355" s="1">
        <f>(Table2[[#This Row],[Close Price]]-Table2[[#This Row],[20D EMA]])/Table2[[#This Row],[20D EMA]]</f>
        <v>4.1437914737193993E-2</v>
      </c>
      <c r="T355" s="1">
        <f>(Table2[[#This Row],[Close Price]]-Table2[[#This Row],[50D EMA]])/Table2[[#This Row],[50D EMA]]</f>
        <v>0.1178093405732677</v>
      </c>
      <c r="U355" s="1">
        <f>(Table2[[#This Row],[Close Price]]-Table2[[#This Row],[200D EMA]])/Table2[[#This Row],[200D EMA]]</f>
        <v>0.26276840552500025</v>
      </c>
      <c r="V355">
        <v>1.92831938864478</v>
      </c>
      <c r="W355">
        <v>642.04999999999995</v>
      </c>
      <c r="X355">
        <v>670.7</v>
      </c>
      <c r="Y355">
        <v>642.04999999999995</v>
      </c>
      <c r="Z355">
        <v>726</v>
      </c>
      <c r="AA355">
        <v>600.04999999999995</v>
      </c>
      <c r="AB355">
        <v>726</v>
      </c>
      <c r="AC355" s="1">
        <f>(Table2[[#This Row],[Close Price]]/Table2[[#This Row],[Day Low]])-1</f>
        <v>1.9313137606105535E-2</v>
      </c>
      <c r="AD355" s="1">
        <f>(Table2[[#This Row],[Day High]]/Table2[[#This Row],[Close Price]])-1</f>
        <v>2.4830009932004016E-2</v>
      </c>
      <c r="AE355" s="1">
        <f>(Table2[[#This Row],[Close Price]]/Table2[[#This Row],[Current Week Low]])-1</f>
        <v>1.9313137606105535E-2</v>
      </c>
      <c r="AF355" s="1">
        <f>(Table2[[#This Row],[Current Week High]]/Table2[[#This Row],[Close Price]])-1</f>
        <v>0.10932844373137751</v>
      </c>
      <c r="AG355" s="1">
        <f>(Table2[[#This Row],[Close Price]]/Table2[[#This Row],[Current Month Low]])-1</f>
        <v>9.0659111740688525E-2</v>
      </c>
      <c r="AH355" s="1">
        <f>(Table2[[#This Row],[Current Month High]]/Table2[[#This Row],[Close Price]])-1</f>
        <v>0.10932844373137751</v>
      </c>
      <c r="AI355">
        <v>10.9328443731377</v>
      </c>
      <c r="AJ355">
        <v>61.135048627354401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0.3</v>
      </c>
      <c r="AM355" t="s">
        <v>3108</v>
      </c>
      <c r="AN355">
        <v>7.84</v>
      </c>
      <c r="AO355" t="s">
        <v>3108</v>
      </c>
      <c r="AP355">
        <v>-3.3264262685698001E-2</v>
      </c>
      <c r="AQ355">
        <f>(Table2[[#This Row],[Sharpe Ratio]]-AVERAGE(Table2[Sharpe Ratio]))/_xlfn.STDEV.P(Table2[Sharpe Ratio])</f>
        <v>-1.1034968923279365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1.8792072722705293</v>
      </c>
      <c r="AS355">
        <f>_xlfn.RANK.AVG(Table2[[#This Row],[1Y Return vs Nifty Z-Score]],Table2[1Y Return vs Nifty Z-Score])</f>
        <v>300</v>
      </c>
      <c r="AT355">
        <f>_xlfn.RANK.AVG(Table2[[#This Row],[6M Return vs Nifty Z-Score]],Table2[6M Return vs Nifty Z-Score])</f>
        <v>167</v>
      </c>
      <c r="AU355">
        <f>_xlfn.RANK.AVG(Table2[[#This Row],[Sharpe Ratio Z-Score]],Table2[Sharpe Ratio Z-Score])</f>
        <v>633</v>
      </c>
      <c r="AV355">
        <f>(Table2[[#This Row],[Rank 1Y]]+Table2[[#This Row],[Rank 6M]]+Table2[[#This Row],[Rank Sharpe]])/3</f>
        <v>366.66666666666669</v>
      </c>
    </row>
    <row r="356" spans="1:48" x14ac:dyDescent="0.3">
      <c r="A356" t="s">
        <v>521</v>
      </c>
      <c r="B356" t="s">
        <v>522</v>
      </c>
      <c r="C356" t="s">
        <v>3077</v>
      </c>
      <c r="D356" t="s">
        <v>300</v>
      </c>
      <c r="E356">
        <v>38826.325016265</v>
      </c>
      <c r="F356">
        <v>2846.65</v>
      </c>
      <c r="G356">
        <v>14.359482002881601</v>
      </c>
      <c r="H356">
        <f>(Table2[[#This Row],[1Y Return vs Nifty]]-AVERAGE(Table2[1Y Return vs Nifty]))/_xlfn.STDEV.P(Table2[1Y Return vs Nifty])</f>
        <v>-0.2764376088831545</v>
      </c>
      <c r="I356">
        <v>3.9661032072912401</v>
      </c>
      <c r="J356">
        <f>(Table2[[#This Row],[1M Return vs Nifty]]-AVERAGE(Table2[1M Return vs Nifty]))/_xlfn.STDEV.P(Table2[1M Return vs Nifty])</f>
        <v>0.43089828510319833</v>
      </c>
      <c r="K356">
        <v>15.5913069240772</v>
      </c>
      <c r="L356">
        <f>(Table2[[#This Row],[6M Return vs Nifty]]-AVERAGE(Table2[6M Return vs Nifty]))/_xlfn.STDEV.P(Table2[6M Return vs Nifty])</f>
        <v>0.29910331404661578</v>
      </c>
      <c r="M356">
        <v>-5.38507275129792</v>
      </c>
      <c r="N356">
        <f>(Table2[[#This Row],[1W Return vs Nifty]]-AVERAGE(Table2[1W Return vs Nifty]))/_xlfn.STDEV.P(Table2[1W Return vs Nifty])</f>
        <v>-1.0801105133605609</v>
      </c>
      <c r="O356">
        <v>2935.6</v>
      </c>
      <c r="P356">
        <v>2768.25192709463</v>
      </c>
      <c r="Q356">
        <v>2437.3894598836901</v>
      </c>
      <c r="R356">
        <v>34.519418261598901</v>
      </c>
      <c r="S356" s="1">
        <f>(Table2[[#This Row],[Close Price]]-Table2[[#This Row],[20D EMA]])/Table2[[#This Row],[20D EMA]]</f>
        <v>-3.0300449652541157E-2</v>
      </c>
      <c r="T356" s="1">
        <f>(Table2[[#This Row],[Close Price]]-Table2[[#This Row],[50D EMA]])/Table2[[#This Row],[50D EMA]]</f>
        <v>2.8320425658531524E-2</v>
      </c>
      <c r="U356" s="1">
        <f>(Table2[[#This Row],[Close Price]]-Table2[[#This Row],[200D EMA]])/Table2[[#This Row],[200D EMA]]</f>
        <v>0.16790937470281814</v>
      </c>
      <c r="V356">
        <v>1.0708832996981701</v>
      </c>
      <c r="W356">
        <v>2818.15</v>
      </c>
      <c r="X356">
        <v>2898.95</v>
      </c>
      <c r="Y356">
        <v>2818.15</v>
      </c>
      <c r="Z356">
        <v>3088.45</v>
      </c>
      <c r="AA356">
        <v>2818.15</v>
      </c>
      <c r="AB356">
        <v>3169</v>
      </c>
      <c r="AC356" s="1">
        <f>(Table2[[#This Row],[Close Price]]/Table2[[#This Row],[Day Low]])-1</f>
        <v>1.011301740503523E-2</v>
      </c>
      <c r="AD356" s="1">
        <f>(Table2[[#This Row],[Day High]]/Table2[[#This Row],[Close Price]])-1</f>
        <v>1.8372472906750037E-2</v>
      </c>
      <c r="AE356" s="1">
        <f>(Table2[[#This Row],[Close Price]]/Table2[[#This Row],[Current Week Low]])-1</f>
        <v>1.011301740503523E-2</v>
      </c>
      <c r="AF356" s="1">
        <f>(Table2[[#This Row],[Current Week High]]/Table2[[#This Row],[Close Price]])-1</f>
        <v>8.4941949308836584E-2</v>
      </c>
      <c r="AG356" s="1">
        <f>(Table2[[#This Row],[Close Price]]/Table2[[#This Row],[Current Month Low]])-1</f>
        <v>1.011301740503523E-2</v>
      </c>
      <c r="AH356" s="1">
        <f>(Table2[[#This Row],[Current Month High]]/Table2[[#This Row],[Close Price]])-1</f>
        <v>0.11323836790613528</v>
      </c>
      <c r="AI356">
        <v>11.3238367906135</v>
      </c>
      <c r="AJ356">
        <v>48.120300751879697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0.22</v>
      </c>
      <c r="AM356" t="s">
        <v>3108</v>
      </c>
      <c r="AN356">
        <v>-5.03</v>
      </c>
      <c r="AO356" t="s">
        <v>3107</v>
      </c>
      <c r="AP356">
        <v>1.5798714597724001E-2</v>
      </c>
      <c r="AQ356">
        <f>(Table2[[#This Row],[Sharpe Ratio]]-AVERAGE(Table2[Sharpe Ratio]))/_xlfn.STDEV.P(Table2[Sharpe Ratio])</f>
        <v>-0.54467235441622464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-1.171218877510126</v>
      </c>
      <c r="AS356">
        <f>_xlfn.RANK.AVG(Table2[[#This Row],[1Y Return vs Nifty Z-Score]],Table2[1Y Return vs Nifty Z-Score])</f>
        <v>379</v>
      </c>
      <c r="AT356">
        <f>_xlfn.RANK.AVG(Table2[[#This Row],[6M Return vs Nifty Z-Score]],Table2[6M Return vs Nifty Z-Score])</f>
        <v>241</v>
      </c>
      <c r="AU356">
        <f>_xlfn.RANK.AVG(Table2[[#This Row],[Sharpe Ratio Z-Score]],Table2[Sharpe Ratio Z-Score])</f>
        <v>481</v>
      </c>
      <c r="AV356">
        <f>(Table2[[#This Row],[Rank 1Y]]+Table2[[#This Row],[Rank 6M]]+Table2[[#This Row],[Rank Sharpe]])/3</f>
        <v>367</v>
      </c>
    </row>
    <row r="357" spans="1:48" x14ac:dyDescent="0.3">
      <c r="A357" t="s">
        <v>1692</v>
      </c>
      <c r="B357" t="s">
        <v>1693</v>
      </c>
      <c r="C357" t="s">
        <v>3068</v>
      </c>
      <c r="D357" t="s">
        <v>203</v>
      </c>
      <c r="E357">
        <v>4601.1523477500004</v>
      </c>
      <c r="F357">
        <v>643.35</v>
      </c>
      <c r="G357">
        <v>19.373837702561701</v>
      </c>
      <c r="H357">
        <f>(Table2[[#This Row],[1Y Return vs Nifty]]-AVERAGE(Table2[1Y Return vs Nifty]))/_xlfn.STDEV.P(Table2[1Y Return vs Nifty])</f>
        <v>-0.19925433614383692</v>
      </c>
      <c r="I357">
        <v>-4.5783019566157401</v>
      </c>
      <c r="J357">
        <f>(Table2[[#This Row],[1M Return vs Nifty]]-AVERAGE(Table2[1M Return vs Nifty]))/_xlfn.STDEV.P(Table2[1M Return vs Nifty])</f>
        <v>-0.38376293491056951</v>
      </c>
      <c r="K357">
        <v>-17.3831841915909</v>
      </c>
      <c r="L357">
        <f>(Table2[[#This Row],[6M Return vs Nifty]]-AVERAGE(Table2[6M Return vs Nifty]))/_xlfn.STDEV.P(Table2[6M Return vs Nifty])</f>
        <v>-0.82080517938974273</v>
      </c>
      <c r="M357">
        <v>-2.75408016354451</v>
      </c>
      <c r="N357">
        <f>(Table2[[#This Row],[1W Return vs Nifty]]-AVERAGE(Table2[1W Return vs Nifty]))/_xlfn.STDEV.P(Table2[1W Return vs Nifty])</f>
        <v>-0.59924809928961675</v>
      </c>
      <c r="O357">
        <v>689.82</v>
      </c>
      <c r="P357">
        <v>675.76349401420998</v>
      </c>
      <c r="Q357">
        <v>604.46578419477703</v>
      </c>
      <c r="R357">
        <v>29.619491132179601</v>
      </c>
      <c r="S357" s="1">
        <f>(Table2[[#This Row],[Close Price]]-Table2[[#This Row],[20D EMA]])/Table2[[#This Row],[20D EMA]]</f>
        <v>-6.7365399669479034E-2</v>
      </c>
      <c r="T357" s="1">
        <f>(Table2[[#This Row],[Close Price]]-Table2[[#This Row],[50D EMA]])/Table2[[#This Row],[50D EMA]]</f>
        <v>-4.7965736979465136E-2</v>
      </c>
      <c r="U357" s="1">
        <f>(Table2[[#This Row],[Close Price]]-Table2[[#This Row],[200D EMA]])/Table2[[#This Row],[200D EMA]]</f>
        <v>6.4328232998368248E-2</v>
      </c>
      <c r="V357">
        <v>0.71550177200234899</v>
      </c>
      <c r="W357">
        <v>637</v>
      </c>
      <c r="X357">
        <v>675.3</v>
      </c>
      <c r="Y357">
        <v>637</v>
      </c>
      <c r="Z357">
        <v>692.55</v>
      </c>
      <c r="AA357">
        <v>637</v>
      </c>
      <c r="AB357">
        <v>767.45</v>
      </c>
      <c r="AC357" s="1">
        <f>(Table2[[#This Row],[Close Price]]/Table2[[#This Row],[Day Low]])-1</f>
        <v>9.9686028257457426E-3</v>
      </c>
      <c r="AD357" s="1">
        <f>(Table2[[#This Row],[Day High]]/Table2[[#This Row],[Close Price]])-1</f>
        <v>4.9661925856842926E-2</v>
      </c>
      <c r="AE357" s="1">
        <f>(Table2[[#This Row],[Close Price]]/Table2[[#This Row],[Current Week Low]])-1</f>
        <v>9.9686028257457426E-3</v>
      </c>
      <c r="AF357" s="1">
        <f>(Table2[[#This Row],[Current Week High]]/Table2[[#This Row],[Close Price]])-1</f>
        <v>7.6474702727908461E-2</v>
      </c>
      <c r="AG357" s="1">
        <f>(Table2[[#This Row],[Close Price]]/Table2[[#This Row],[Current Month Low]])-1</f>
        <v>9.9686028257457426E-3</v>
      </c>
      <c r="AH357" s="1">
        <f>(Table2[[#This Row],[Current Month High]]/Table2[[#This Row],[Close Price]])-1</f>
        <v>0.19289655708401332</v>
      </c>
      <c r="AI357">
        <v>24.216989197170999</v>
      </c>
      <c r="AJ357">
        <v>56.6281192939744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-0.04</v>
      </c>
      <c r="AM357" t="s">
        <v>3107</v>
      </c>
      <c r="AN357">
        <v>-15.35</v>
      </c>
      <c r="AO357" t="s">
        <v>3107</v>
      </c>
      <c r="AP357">
        <v>0.13086281151426399</v>
      </c>
      <c r="AQ357">
        <f>(Table2[[#This Row],[Sharpe Ratio]]-AVERAGE(Table2[Sharpe Ratio]))/_xlfn.STDEV.P(Table2[Sharpe Ratio])</f>
        <v>0.76590120532044814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-1.2371693444133178</v>
      </c>
      <c r="AS357">
        <f>_xlfn.RANK.AVG(Table2[[#This Row],[1Y Return vs Nifty Z-Score]],Table2[1Y Return vs Nifty Z-Score])</f>
        <v>346</v>
      </c>
      <c r="AT357">
        <f>_xlfn.RANK.AVG(Table2[[#This Row],[6M Return vs Nifty Z-Score]],Table2[6M Return vs Nifty Z-Score])</f>
        <v>598</v>
      </c>
      <c r="AU357">
        <f>_xlfn.RANK.AVG(Table2[[#This Row],[Sharpe Ratio Z-Score]],Table2[Sharpe Ratio Z-Score])</f>
        <v>158</v>
      </c>
      <c r="AV357">
        <f>(Table2[[#This Row],[Rank 1Y]]+Table2[[#This Row],[Rank 6M]]+Table2[[#This Row],[Rank Sharpe]])/3</f>
        <v>367.33333333333331</v>
      </c>
    </row>
    <row r="358" spans="1:48" x14ac:dyDescent="0.3">
      <c r="A358" t="s">
        <v>1328</v>
      </c>
      <c r="B358" t="s">
        <v>1329</v>
      </c>
      <c r="C358" t="s">
        <v>3076</v>
      </c>
      <c r="D358" t="s">
        <v>141</v>
      </c>
      <c r="E358">
        <v>8228.1699247800007</v>
      </c>
      <c r="F358">
        <v>129.4</v>
      </c>
      <c r="G358">
        <v>75.152594168553307</v>
      </c>
      <c r="H358">
        <f>(Table2[[#This Row],[1Y Return vs Nifty]]-AVERAGE(Table2[1Y Return vs Nifty]))/_xlfn.STDEV.P(Table2[1Y Return vs Nifty])</f>
        <v>0.65931797727406827</v>
      </c>
      <c r="I358">
        <v>-3.3789978377613101</v>
      </c>
      <c r="J358">
        <f>(Table2[[#This Row],[1M Return vs Nifty]]-AVERAGE(Table2[1M Return vs Nifty]))/_xlfn.STDEV.P(Table2[1M Return vs Nifty])</f>
        <v>-0.26941599818516548</v>
      </c>
      <c r="K358">
        <v>-1.53373095489089</v>
      </c>
      <c r="L358">
        <f>(Table2[[#This Row],[6M Return vs Nifty]]-AVERAGE(Table2[6M Return vs Nifty]))/_xlfn.STDEV.P(Table2[6M Return vs Nifty])</f>
        <v>-0.28251219303737118</v>
      </c>
      <c r="M358">
        <v>9.1898655758097993E-3</v>
      </c>
      <c r="N358">
        <f>(Table2[[#This Row],[1W Return vs Nifty]]-AVERAGE(Table2[1W Return vs Nifty]))/_xlfn.STDEV.P(Table2[1W Return vs Nifty])</f>
        <v>-9.4209543454193662E-2</v>
      </c>
      <c r="O358">
        <v>132.02000000000001</v>
      </c>
      <c r="P358">
        <v>134.46722653347501</v>
      </c>
      <c r="Q358">
        <v>118.06921321089899</v>
      </c>
      <c r="R358">
        <v>47.079562442203603</v>
      </c>
      <c r="S358" s="1">
        <f>(Table2[[#This Row],[Close Price]]-Table2[[#This Row],[20D EMA]])/Table2[[#This Row],[20D EMA]]</f>
        <v>-1.9845477957885202E-2</v>
      </c>
      <c r="T358" s="1">
        <f>(Table2[[#This Row],[Close Price]]-Table2[[#This Row],[50D EMA]])/Table2[[#This Row],[50D EMA]]</f>
        <v>-3.768372906994958E-2</v>
      </c>
      <c r="U358" s="1">
        <f>(Table2[[#This Row],[Close Price]]-Table2[[#This Row],[200D EMA]])/Table2[[#This Row],[200D EMA]]</f>
        <v>9.5967326968306288E-2</v>
      </c>
      <c r="V358">
        <v>0.50106260126594804</v>
      </c>
      <c r="W358">
        <v>126.79</v>
      </c>
      <c r="X358">
        <v>132.38</v>
      </c>
      <c r="Y358">
        <v>120.5</v>
      </c>
      <c r="Z358">
        <v>134.5</v>
      </c>
      <c r="AA358">
        <v>120.5</v>
      </c>
      <c r="AB358">
        <v>137.19999999999999</v>
      </c>
      <c r="AC358" s="1">
        <f>(Table2[[#This Row],[Close Price]]/Table2[[#This Row],[Day Low]])-1</f>
        <v>2.0585219654546849E-2</v>
      </c>
      <c r="AD358" s="1">
        <f>(Table2[[#This Row],[Day High]]/Table2[[#This Row],[Close Price]])-1</f>
        <v>2.3029366306027699E-2</v>
      </c>
      <c r="AE358" s="1">
        <f>(Table2[[#This Row],[Close Price]]/Table2[[#This Row],[Current Week Low]])-1</f>
        <v>7.3858921161825686E-2</v>
      </c>
      <c r="AF358" s="1">
        <f>(Table2[[#This Row],[Current Week High]]/Table2[[#This Row],[Close Price]])-1</f>
        <v>3.9412673879443583E-2</v>
      </c>
      <c r="AG358" s="1">
        <f>(Table2[[#This Row],[Close Price]]/Table2[[#This Row],[Current Month Low]])-1</f>
        <v>7.3858921161825686E-2</v>
      </c>
      <c r="AH358" s="1">
        <f>(Table2[[#This Row],[Current Month High]]/Table2[[#This Row],[Close Price]])-1</f>
        <v>6.0278207109737192E-2</v>
      </c>
      <c r="AI358">
        <v>27.017001545595001</v>
      </c>
      <c r="AJ358">
        <v>107.704654895666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-0.05</v>
      </c>
      <c r="AM358" t="s">
        <v>3107</v>
      </c>
      <c r="AN358">
        <v>-5.0599999999999996</v>
      </c>
      <c r="AO358" t="s">
        <v>3107</v>
      </c>
      <c r="AP358">
        <v>-2.5226630982730001E-3</v>
      </c>
      <c r="AQ358">
        <f>(Table2[[#This Row],[Sharpe Ratio]]-AVERAGE(Table2[Sharpe Ratio]))/_xlfn.STDEV.P(Table2[Sharpe Ratio])</f>
        <v>-0.75335181073472557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134</v>
      </c>
      <c r="AT358">
        <f>_xlfn.RANK.AVG(Table2[[#This Row],[6M Return vs Nifty Z-Score]],Table2[6M Return vs Nifty Z-Score])</f>
        <v>403</v>
      </c>
      <c r="AU358">
        <f>_xlfn.RANK.AVG(Table2[[#This Row],[Sharpe Ratio Z-Score]],Table2[Sharpe Ratio Z-Score])</f>
        <v>571</v>
      </c>
      <c r="AV358">
        <f>(Table2[[#This Row],[Rank 1Y]]+Table2[[#This Row],[Rank 6M]]+Table2[[#This Row],[Rank Sharpe]])/3</f>
        <v>369.33333333333331</v>
      </c>
    </row>
    <row r="359" spans="1:48" x14ac:dyDescent="0.3">
      <c r="A359" t="s">
        <v>389</v>
      </c>
      <c r="B359" t="s">
        <v>390</v>
      </c>
      <c r="C359" t="s">
        <v>3063</v>
      </c>
      <c r="D359" t="s">
        <v>34</v>
      </c>
      <c r="E359">
        <v>59468.935967423997</v>
      </c>
      <c r="F359">
        <v>49.74</v>
      </c>
      <c r="G359">
        <v>45.240817959315201</v>
      </c>
      <c r="H359">
        <f>(Table2[[#This Row],[1Y Return vs Nifty]]-AVERAGE(Table2[1Y Return vs Nifty]))/_xlfn.STDEV.P(Table2[1Y Return vs Nifty])</f>
        <v>0.19890213931858747</v>
      </c>
      <c r="I359">
        <v>-6.2774359034112601</v>
      </c>
      <c r="J359">
        <f>(Table2[[#This Row],[1M Return vs Nifty]]-AVERAGE(Table2[1M Return vs Nifty]))/_xlfn.STDEV.P(Table2[1M Return vs Nifty])</f>
        <v>-0.54576584880683709</v>
      </c>
      <c r="K359">
        <v>-26.099835457117099</v>
      </c>
      <c r="L359">
        <f>(Table2[[#This Row],[6M Return vs Nifty]]-AVERAGE(Table2[6M Return vs Nifty]))/_xlfn.STDEV.P(Table2[6M Return vs Nifty])</f>
        <v>-1.1168477097306324</v>
      </c>
      <c r="M359">
        <v>-2.6474797359218099</v>
      </c>
      <c r="N359">
        <f>(Table2[[#This Row],[1W Return vs Nifty]]-AVERAGE(Table2[1W Return vs Nifty]))/_xlfn.STDEV.P(Table2[1W Return vs Nifty])</f>
        <v>-0.57976490530182323</v>
      </c>
      <c r="O359">
        <v>53.13</v>
      </c>
      <c r="P359">
        <v>54.276826278008798</v>
      </c>
      <c r="Q359">
        <v>49.633330718633999</v>
      </c>
      <c r="R359">
        <v>24.378529768623999</v>
      </c>
      <c r="S359" s="1">
        <f>(Table2[[#This Row],[Close Price]]-Table2[[#This Row],[20D EMA]])/Table2[[#This Row],[20D EMA]]</f>
        <v>-6.3805759457933375E-2</v>
      </c>
      <c r="T359" s="1">
        <f>(Table2[[#This Row],[Close Price]]-Table2[[#This Row],[50D EMA]])/Table2[[#This Row],[50D EMA]]</f>
        <v>-8.3586801018374401E-2</v>
      </c>
      <c r="U359" s="1">
        <f>(Table2[[#This Row],[Close Price]]-Table2[[#This Row],[200D EMA]])/Table2[[#This Row],[200D EMA]]</f>
        <v>2.1491461447691123E-3</v>
      </c>
      <c r="V359">
        <v>0.54195387265192896</v>
      </c>
      <c r="W359">
        <v>49.6</v>
      </c>
      <c r="X359">
        <v>50.65</v>
      </c>
      <c r="Y359">
        <v>49.6</v>
      </c>
      <c r="Z359">
        <v>51.84</v>
      </c>
      <c r="AA359">
        <v>49.6</v>
      </c>
      <c r="AB359">
        <v>57.34</v>
      </c>
      <c r="AC359" s="1">
        <f>(Table2[[#This Row],[Close Price]]/Table2[[#This Row],[Day Low]])-1</f>
        <v>2.8225806451613877E-3</v>
      </c>
      <c r="AD359" s="1">
        <f>(Table2[[#This Row],[Day High]]/Table2[[#This Row],[Close Price]])-1</f>
        <v>1.8295134700442306E-2</v>
      </c>
      <c r="AE359" s="1">
        <f>(Table2[[#This Row],[Close Price]]/Table2[[#This Row],[Current Week Low]])-1</f>
        <v>2.8225806451613877E-3</v>
      </c>
      <c r="AF359" s="1">
        <f>(Table2[[#This Row],[Current Week High]]/Table2[[#This Row],[Close Price]])-1</f>
        <v>4.2219541616405287E-2</v>
      </c>
      <c r="AG359" s="1">
        <f>(Table2[[#This Row],[Close Price]]/Table2[[#This Row],[Current Month Low]])-1</f>
        <v>2.8225806451613877E-3</v>
      </c>
      <c r="AH359" s="1">
        <f>(Table2[[#This Row],[Current Month High]]/Table2[[#This Row],[Close Price]])-1</f>
        <v>0.15279453156413347</v>
      </c>
      <c r="AI359">
        <v>42.038600723763501</v>
      </c>
      <c r="AJ359">
        <v>75.759717314487602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-0.19</v>
      </c>
      <c r="AM359" t="s">
        <v>3107</v>
      </c>
      <c r="AN359">
        <v>-13.25</v>
      </c>
      <c r="AO359" t="s">
        <v>3107</v>
      </c>
      <c r="AP359">
        <v>0.12070661514179699</v>
      </c>
      <c r="AQ359">
        <f>(Table2[[#This Row],[Sharpe Ratio]]-AVERAGE(Table2[Sharpe Ratio]))/_xlfn.STDEV.P(Table2[Sharpe Ratio])</f>
        <v>0.65022270272981575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245</v>
      </c>
      <c r="AT359">
        <f>_xlfn.RANK.AVG(Table2[[#This Row],[6M Return vs Nifty Z-Score]],Table2[6M Return vs Nifty Z-Score])</f>
        <v>676</v>
      </c>
      <c r="AU359">
        <f>_xlfn.RANK.AVG(Table2[[#This Row],[Sharpe Ratio Z-Score]],Table2[Sharpe Ratio Z-Score])</f>
        <v>188</v>
      </c>
      <c r="AV359">
        <f>(Table2[[#This Row],[Rank 1Y]]+Table2[[#This Row],[Rank 6M]]+Table2[[#This Row],[Rank Sharpe]])/3</f>
        <v>369.66666666666669</v>
      </c>
    </row>
    <row r="360" spans="1:48" x14ac:dyDescent="0.3">
      <c r="A360" t="s">
        <v>447</v>
      </c>
      <c r="B360" t="s">
        <v>448</v>
      </c>
      <c r="C360" t="s">
        <v>3063</v>
      </c>
      <c r="D360" t="s">
        <v>34</v>
      </c>
      <c r="E360">
        <v>49585.526035584</v>
      </c>
      <c r="F360">
        <v>57.12</v>
      </c>
      <c r="G360">
        <v>47.043289806866703</v>
      </c>
      <c r="H360">
        <f>(Table2[[#This Row],[1Y Return vs Nifty]]-AVERAGE(Table2[1Y Return vs Nifty]))/_xlfn.STDEV.P(Table2[1Y Return vs Nifty])</f>
        <v>0.22664661628566513</v>
      </c>
      <c r="I360">
        <v>-7.2417562948493703</v>
      </c>
      <c r="J360">
        <f>(Table2[[#This Row],[1M Return vs Nifty]]-AVERAGE(Table2[1M Return vs Nifty]))/_xlfn.STDEV.P(Table2[1M Return vs Nifty])</f>
        <v>-0.63770840203355084</v>
      </c>
      <c r="K360">
        <v>-23.4748820428971</v>
      </c>
      <c r="L360">
        <f>(Table2[[#This Row],[6M Return vs Nifty]]-AVERAGE(Table2[6M Return vs Nifty]))/_xlfn.STDEV.P(Table2[6M Return vs Nifty])</f>
        <v>-1.027696747153293</v>
      </c>
      <c r="M360">
        <v>-1.18234490009605</v>
      </c>
      <c r="N360">
        <f>(Table2[[#This Row],[1W Return vs Nifty]]-AVERAGE(Table2[1W Return vs Nifty]))/_xlfn.STDEV.P(Table2[1W Return vs Nifty])</f>
        <v>-0.31198449521096699</v>
      </c>
      <c r="O360">
        <v>60.89</v>
      </c>
      <c r="P360">
        <v>62.221881617350903</v>
      </c>
      <c r="Q360">
        <v>57.2903605358579</v>
      </c>
      <c r="R360">
        <v>20.306000475023499</v>
      </c>
      <c r="S360" s="1">
        <f>(Table2[[#This Row],[Close Price]]-Table2[[#This Row],[20D EMA]])/Table2[[#This Row],[20D EMA]]</f>
        <v>-6.1914928559697865E-2</v>
      </c>
      <c r="T360" s="1">
        <f>(Table2[[#This Row],[Close Price]]-Table2[[#This Row],[50D EMA]])/Table2[[#This Row],[50D EMA]]</f>
        <v>-8.1994974834194309E-2</v>
      </c>
      <c r="U360" s="1">
        <f>(Table2[[#This Row],[Close Price]]-Table2[[#This Row],[200D EMA]])/Table2[[#This Row],[200D EMA]]</f>
        <v>-2.9736335094500636E-3</v>
      </c>
      <c r="V360">
        <v>0.44350831176793898</v>
      </c>
      <c r="W360">
        <v>57.01</v>
      </c>
      <c r="X360">
        <v>58.69</v>
      </c>
      <c r="Y360">
        <v>57.01</v>
      </c>
      <c r="Z360">
        <v>59.66</v>
      </c>
      <c r="AA360">
        <v>57.01</v>
      </c>
      <c r="AB360">
        <v>64.38</v>
      </c>
      <c r="AC360" s="1">
        <f>(Table2[[#This Row],[Close Price]]/Table2[[#This Row],[Day Low]])-1</f>
        <v>1.9294860550780335E-3</v>
      </c>
      <c r="AD360" s="1">
        <f>(Table2[[#This Row],[Day High]]/Table2[[#This Row],[Close Price]])-1</f>
        <v>2.7485994397759006E-2</v>
      </c>
      <c r="AE360" s="1">
        <f>(Table2[[#This Row],[Close Price]]/Table2[[#This Row],[Current Week Low]])-1</f>
        <v>1.9294860550780335E-3</v>
      </c>
      <c r="AF360" s="1">
        <f>(Table2[[#This Row],[Current Week High]]/Table2[[#This Row],[Close Price]])-1</f>
        <v>4.4467787114846002E-2</v>
      </c>
      <c r="AG360" s="1">
        <f>(Table2[[#This Row],[Close Price]]/Table2[[#This Row],[Current Month Low]])-1</f>
        <v>1.9294860550780335E-3</v>
      </c>
      <c r="AH360" s="1">
        <f>(Table2[[#This Row],[Current Month High]]/Table2[[#This Row],[Close Price]])-1</f>
        <v>0.12710084033613445</v>
      </c>
      <c r="AI360">
        <v>34.628851540616203</v>
      </c>
      <c r="AJ360">
        <v>76.568778979907194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-0.17</v>
      </c>
      <c r="AM360" t="s">
        <v>3107</v>
      </c>
      <c r="AN360">
        <v>-11.25</v>
      </c>
      <c r="AO360" t="s">
        <v>3107</v>
      </c>
      <c r="AP360">
        <v>0.10778876982927001</v>
      </c>
      <c r="AQ360">
        <f>(Table2[[#This Row],[Sharpe Ratio]]-AVERAGE(Table2[Sharpe Ratio]))/_xlfn.STDEV.P(Table2[Sharpe Ratio])</f>
        <v>0.50308917481757776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237</v>
      </c>
      <c r="AT360">
        <f>_xlfn.RANK.AVG(Table2[[#This Row],[6M Return vs Nifty Z-Score]],Table2[6M Return vs Nifty Z-Score])</f>
        <v>659</v>
      </c>
      <c r="AU360">
        <f>_xlfn.RANK.AVG(Table2[[#This Row],[Sharpe Ratio Z-Score]],Table2[Sharpe Ratio Z-Score])</f>
        <v>213</v>
      </c>
      <c r="AV360">
        <f>(Table2[[#This Row],[Rank 1Y]]+Table2[[#This Row],[Rank 6M]]+Table2[[#This Row],[Rank Sharpe]])/3</f>
        <v>369.66666666666669</v>
      </c>
    </row>
    <row r="361" spans="1:48" x14ac:dyDescent="0.3">
      <c r="A361" t="s">
        <v>1076</v>
      </c>
      <c r="B361" t="s">
        <v>1077</v>
      </c>
      <c r="C361" t="s">
        <v>3067</v>
      </c>
      <c r="D361" t="s">
        <v>51</v>
      </c>
      <c r="E361">
        <v>11854.0239912</v>
      </c>
      <c r="F361">
        <v>1559.5</v>
      </c>
      <c r="G361">
        <v>29.406678823160998</v>
      </c>
      <c r="H361">
        <f>(Table2[[#This Row],[1Y Return vs Nifty]]-AVERAGE(Table2[1Y Return vs Nifty]))/_xlfn.STDEV.P(Table2[1Y Return vs Nifty])</f>
        <v>-4.4824224093577288E-2</v>
      </c>
      <c r="I361">
        <v>5.7616639983782996</v>
      </c>
      <c r="J361">
        <f>(Table2[[#This Row],[1M Return vs Nifty]]-AVERAGE(Table2[1M Return vs Nifty]))/_xlfn.STDEV.P(Table2[1M Return vs Nifty])</f>
        <v>0.60209495902204224</v>
      </c>
      <c r="K361">
        <v>-7.7938852843231103</v>
      </c>
      <c r="L361">
        <f>(Table2[[#This Row],[6M Return vs Nifty]]-AVERAGE(Table2[6M Return vs Nifty]))/_xlfn.STDEV.P(Table2[6M Return vs Nifty])</f>
        <v>-0.49512502697500538</v>
      </c>
      <c r="M361">
        <v>2.2585083642866199</v>
      </c>
      <c r="N361">
        <f>(Table2[[#This Row],[1W Return vs Nifty]]-AVERAGE(Table2[1W Return vs Nifty]))/_xlfn.STDEV.P(Table2[1W Return vs Nifty])</f>
        <v>0.31689489231622214</v>
      </c>
      <c r="O361">
        <v>1535.44</v>
      </c>
      <c r="P361">
        <v>1483.64223755686</v>
      </c>
      <c r="Q361">
        <v>1334.36965680972</v>
      </c>
      <c r="R361">
        <v>53.5182315086955</v>
      </c>
      <c r="S361" s="1">
        <f>(Table2[[#This Row],[Close Price]]-Table2[[#This Row],[20D EMA]])/Table2[[#This Row],[20D EMA]]</f>
        <v>1.5669775438962086E-2</v>
      </c>
      <c r="T361" s="1">
        <f>(Table2[[#This Row],[Close Price]]-Table2[[#This Row],[50D EMA]])/Table2[[#This Row],[50D EMA]]</f>
        <v>5.1129416865386863E-2</v>
      </c>
      <c r="U361" s="1">
        <f>(Table2[[#This Row],[Close Price]]-Table2[[#This Row],[200D EMA]])/Table2[[#This Row],[200D EMA]]</f>
        <v>0.16871662364425555</v>
      </c>
      <c r="V361">
        <v>1.22584956826819</v>
      </c>
      <c r="W361">
        <v>1535</v>
      </c>
      <c r="X361">
        <v>1595</v>
      </c>
      <c r="Y361">
        <v>1514.3</v>
      </c>
      <c r="Z361">
        <v>1595</v>
      </c>
      <c r="AA361">
        <v>1452</v>
      </c>
      <c r="AB361">
        <v>1655</v>
      </c>
      <c r="AC361" s="1">
        <f>(Table2[[#This Row],[Close Price]]/Table2[[#This Row],[Day Low]])-1</f>
        <v>1.596091205211736E-2</v>
      </c>
      <c r="AD361" s="1">
        <f>(Table2[[#This Row],[Day High]]/Table2[[#This Row],[Close Price]])-1</f>
        <v>2.2763706316127008E-2</v>
      </c>
      <c r="AE361" s="1">
        <f>(Table2[[#This Row],[Close Price]]/Table2[[#This Row],[Current Week Low]])-1</f>
        <v>2.9848775011556583E-2</v>
      </c>
      <c r="AF361" s="1">
        <f>(Table2[[#This Row],[Current Week High]]/Table2[[#This Row],[Close Price]])-1</f>
        <v>2.2763706316127008E-2</v>
      </c>
      <c r="AG361" s="1">
        <f>(Table2[[#This Row],[Close Price]]/Table2[[#This Row],[Current Month Low]])-1</f>
        <v>7.4035812672176293E-2</v>
      </c>
      <c r="AH361" s="1">
        <f>(Table2[[#This Row],[Current Month High]]/Table2[[#This Row],[Close Price]])-1</f>
        <v>6.1237576146200734E-2</v>
      </c>
      <c r="AI361">
        <v>6.1237576146200698</v>
      </c>
      <c r="AJ361">
        <v>63.469601677148802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0.05</v>
      </c>
      <c r="AM361" t="s">
        <v>3108</v>
      </c>
      <c r="AN361">
        <v>0.1</v>
      </c>
      <c r="AO361" t="s">
        <v>3108</v>
      </c>
      <c r="AP361">
        <v>7.0015689207877999E-2</v>
      </c>
      <c r="AQ361">
        <f>(Table2[[#This Row],[Sharpe Ratio]]-AVERAGE(Table2[Sharpe Ratio]))/_xlfn.STDEV.P(Table2[Sharpe Ratio])</f>
        <v>7.2855921710786989E-2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0.4518965219804687</v>
      </c>
      <c r="AS361">
        <f>_xlfn.RANK.AVG(Table2[[#This Row],[1Y Return vs Nifty Z-Score]],Table2[1Y Return vs Nifty Z-Score])</f>
        <v>304</v>
      </c>
      <c r="AT361">
        <f>_xlfn.RANK.AVG(Table2[[#This Row],[6M Return vs Nifty Z-Score]],Table2[6M Return vs Nifty Z-Score])</f>
        <v>478</v>
      </c>
      <c r="AU361">
        <f>_xlfn.RANK.AVG(Table2[[#This Row],[Sharpe Ratio Z-Score]],Table2[Sharpe Ratio Z-Score])</f>
        <v>327</v>
      </c>
      <c r="AV361">
        <f>(Table2[[#This Row],[Rank 1Y]]+Table2[[#This Row],[Rank 6M]]+Table2[[#This Row],[Rank Sharpe]])/3</f>
        <v>369.66666666666669</v>
      </c>
    </row>
    <row r="362" spans="1:48" x14ac:dyDescent="0.3">
      <c r="A362" t="s">
        <v>249</v>
      </c>
      <c r="B362" t="s">
        <v>250</v>
      </c>
      <c r="C362" t="s">
        <v>3063</v>
      </c>
      <c r="D362" t="s">
        <v>251</v>
      </c>
      <c r="E362">
        <v>104511.2835006</v>
      </c>
      <c r="F362">
        <v>9390.6</v>
      </c>
      <c r="G362">
        <v>4.4055210075360298</v>
      </c>
      <c r="H362">
        <f>(Table2[[#This Row],[1Y Return vs Nifty]]-AVERAGE(Table2[1Y Return vs Nifty]))/_xlfn.STDEV.P(Table2[1Y Return vs Nifty])</f>
        <v>-0.42965356171021452</v>
      </c>
      <c r="I362">
        <v>-6.2546405956953803</v>
      </c>
      <c r="J362">
        <f>(Table2[[#This Row],[1M Return vs Nifty]]-AVERAGE(Table2[1M Return vs Nifty]))/_xlfn.STDEV.P(Table2[1M Return vs Nifty])</f>
        <v>-0.54359244377299665</v>
      </c>
      <c r="K362">
        <v>-3.4032396670329002</v>
      </c>
      <c r="L362">
        <f>(Table2[[#This Row],[6M Return vs Nifty]]-AVERAGE(Table2[6M Return vs Nifty]))/_xlfn.STDEV.P(Table2[6M Return vs Nifty])</f>
        <v>-0.34600608223605173</v>
      </c>
      <c r="M362">
        <v>-1.5640460112255301</v>
      </c>
      <c r="N362">
        <f>(Table2[[#This Row],[1W Return vs Nifty]]-AVERAGE(Table2[1W Return vs Nifty]))/_xlfn.STDEV.P(Table2[1W Return vs Nifty])</f>
        <v>-0.3817474122961923</v>
      </c>
      <c r="O362">
        <v>9395.1299999999992</v>
      </c>
      <c r="P362">
        <v>9161.5914127697706</v>
      </c>
      <c r="Q362">
        <v>8368.1218010146495</v>
      </c>
      <c r="R362">
        <v>49.916349821167103</v>
      </c>
      <c r="S362" s="1">
        <f>(Table2[[#This Row],[Close Price]]-Table2[[#This Row],[20D EMA]])/Table2[[#This Row],[20D EMA]]</f>
        <v>-4.8216469596470046E-4</v>
      </c>
      <c r="T362" s="1">
        <f>(Table2[[#This Row],[Close Price]]-Table2[[#This Row],[50D EMA]])/Table2[[#This Row],[50D EMA]]</f>
        <v>2.499659468670792E-2</v>
      </c>
      <c r="U362" s="1">
        <f>(Table2[[#This Row],[Close Price]]-Table2[[#This Row],[200D EMA]])/Table2[[#This Row],[200D EMA]]</f>
        <v>0.12218729881075269</v>
      </c>
      <c r="V362">
        <v>0.54924410941375101</v>
      </c>
      <c r="W362">
        <v>9151</v>
      </c>
      <c r="X362">
        <v>9460</v>
      </c>
      <c r="Y362">
        <v>9121</v>
      </c>
      <c r="Z362">
        <v>9478.2000000000007</v>
      </c>
      <c r="AA362">
        <v>9078.85</v>
      </c>
      <c r="AB362">
        <v>9850</v>
      </c>
      <c r="AC362" s="1">
        <f>(Table2[[#This Row],[Close Price]]/Table2[[#This Row],[Day Low]])-1</f>
        <v>2.6182930827232109E-2</v>
      </c>
      <c r="AD362" s="1">
        <f>(Table2[[#This Row],[Day High]]/Table2[[#This Row],[Close Price]])-1</f>
        <v>7.3903690924967957E-3</v>
      </c>
      <c r="AE362" s="1">
        <f>(Table2[[#This Row],[Close Price]]/Table2[[#This Row],[Current Week Low]])-1</f>
        <v>2.9558162482183903E-2</v>
      </c>
      <c r="AF362" s="1">
        <f>(Table2[[#This Row],[Current Week High]]/Table2[[#This Row],[Close Price]])-1</f>
        <v>9.32847741358378E-3</v>
      </c>
      <c r="AG362" s="1">
        <f>(Table2[[#This Row],[Close Price]]/Table2[[#This Row],[Current Month Low]])-1</f>
        <v>3.4338049422558914E-2</v>
      </c>
      <c r="AH362" s="1">
        <f>(Table2[[#This Row],[Current Month High]]/Table2[[#This Row],[Close Price]])-1</f>
        <v>4.8921261687218998E-2</v>
      </c>
      <c r="AI362">
        <v>7.2881392030328103</v>
      </c>
      <c r="AJ362">
        <v>41.682885981985201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0.14000000000000001</v>
      </c>
      <c r="AM362" t="s">
        <v>3108</v>
      </c>
      <c r="AN362">
        <v>-2.61</v>
      </c>
      <c r="AO362" t="s">
        <v>3107</v>
      </c>
      <c r="AP362">
        <v>9.4941536513844002E-2</v>
      </c>
      <c r="AQ362">
        <f>(Table2[[#This Row],[Sharpe Ratio]]-AVERAGE(Table2[Sharpe Ratio]))/_xlfn.STDEV.P(Table2[Sharpe Ratio])</f>
        <v>0.35675991356088815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-1.3442395864545671</v>
      </c>
      <c r="AS362">
        <f>_xlfn.RANK.AVG(Table2[[#This Row],[1Y Return vs Nifty Z-Score]],Table2[1Y Return vs Nifty Z-Score])</f>
        <v>440</v>
      </c>
      <c r="AT362">
        <f>_xlfn.RANK.AVG(Table2[[#This Row],[6M Return vs Nifty Z-Score]],Table2[6M Return vs Nifty Z-Score])</f>
        <v>424</v>
      </c>
      <c r="AU362">
        <f>_xlfn.RANK.AVG(Table2[[#This Row],[Sharpe Ratio Z-Score]],Table2[Sharpe Ratio Z-Score])</f>
        <v>247</v>
      </c>
      <c r="AV362">
        <f>(Table2[[#This Row],[Rank 1Y]]+Table2[[#This Row],[Rank 6M]]+Table2[[#This Row],[Rank Sharpe]])/3</f>
        <v>370.33333333333331</v>
      </c>
    </row>
    <row r="363" spans="1:48" x14ac:dyDescent="0.3">
      <c r="A363" t="s">
        <v>1425</v>
      </c>
      <c r="B363" t="s">
        <v>1426</v>
      </c>
      <c r="C363" t="s">
        <v>625</v>
      </c>
      <c r="D363" t="s">
        <v>625</v>
      </c>
      <c r="E363">
        <v>7213.6543534749999</v>
      </c>
      <c r="F363">
        <v>545.75</v>
      </c>
      <c r="G363">
        <v>45.151298186289601</v>
      </c>
      <c r="H363">
        <f>(Table2[[#This Row],[1Y Return vs Nifty]]-AVERAGE(Table2[1Y Return vs Nifty]))/_xlfn.STDEV.P(Table2[1Y Return vs Nifty])</f>
        <v>0.19752420973584217</v>
      </c>
      <c r="I363">
        <v>8.3278742123412304</v>
      </c>
      <c r="J363">
        <f>(Table2[[#This Row],[1M Return vs Nifty]]-AVERAGE(Table2[1M Return vs Nifty]))/_xlfn.STDEV.P(Table2[1M Return vs Nifty])</f>
        <v>0.84676874304972971</v>
      </c>
      <c r="K363">
        <v>-15.5110479857494</v>
      </c>
      <c r="L363">
        <f>(Table2[[#This Row],[6M Return vs Nifty]]-AVERAGE(Table2[6M Return vs Nifty]))/_xlfn.STDEV.P(Table2[6M Return vs Nifty])</f>
        <v>-0.75722205295309586</v>
      </c>
      <c r="M363">
        <v>-4.1573767765583503</v>
      </c>
      <c r="N363">
        <f>(Table2[[#This Row],[1W Return vs Nifty]]-AVERAGE(Table2[1W Return vs Nifty]))/_xlfn.STDEV.P(Table2[1W Return vs Nifty])</f>
        <v>-0.85572643379059543</v>
      </c>
      <c r="O363">
        <v>550.22</v>
      </c>
      <c r="P363">
        <v>529.92600019410497</v>
      </c>
      <c r="Q363">
        <v>498.298382553902</v>
      </c>
      <c r="R363">
        <v>42.613934747501801</v>
      </c>
      <c r="S363" s="1">
        <f>(Table2[[#This Row],[Close Price]]-Table2[[#This Row],[20D EMA]])/Table2[[#This Row],[20D EMA]]</f>
        <v>-8.1240231180255661E-3</v>
      </c>
      <c r="T363" s="1">
        <f>(Table2[[#This Row],[Close Price]]-Table2[[#This Row],[50D EMA]])/Table2[[#This Row],[50D EMA]]</f>
        <v>2.9860772636366027E-2</v>
      </c>
      <c r="U363" s="1">
        <f>(Table2[[#This Row],[Close Price]]-Table2[[#This Row],[200D EMA]])/Table2[[#This Row],[200D EMA]]</f>
        <v>9.5227315816071412E-2</v>
      </c>
      <c r="V363">
        <v>1.8338727879482399</v>
      </c>
      <c r="W363">
        <v>535</v>
      </c>
      <c r="X363">
        <v>562.25</v>
      </c>
      <c r="Y363">
        <v>535</v>
      </c>
      <c r="Z363">
        <v>563.65</v>
      </c>
      <c r="AA363">
        <v>535</v>
      </c>
      <c r="AB363">
        <v>604.5</v>
      </c>
      <c r="AC363" s="1">
        <f>(Table2[[#This Row],[Close Price]]/Table2[[#This Row],[Day Low]])-1</f>
        <v>2.0093457943925142E-2</v>
      </c>
      <c r="AD363" s="1">
        <f>(Table2[[#This Row],[Day High]]/Table2[[#This Row],[Close Price]])-1</f>
        <v>3.023362345396241E-2</v>
      </c>
      <c r="AE363" s="1">
        <f>(Table2[[#This Row],[Close Price]]/Table2[[#This Row],[Current Week Low]])-1</f>
        <v>2.0093457943925142E-2</v>
      </c>
      <c r="AF363" s="1">
        <f>(Table2[[#This Row],[Current Week High]]/Table2[[#This Row],[Close Price]])-1</f>
        <v>3.2798900595510716E-2</v>
      </c>
      <c r="AG363" s="1">
        <f>(Table2[[#This Row],[Close Price]]/Table2[[#This Row],[Current Month Low]])-1</f>
        <v>2.0093457943925142E-2</v>
      </c>
      <c r="AH363" s="1">
        <f>(Table2[[#This Row],[Current Month High]]/Table2[[#This Row],[Close Price]])-1</f>
        <v>0.10765002290426029</v>
      </c>
      <c r="AI363">
        <v>22.033898305084701</v>
      </c>
      <c r="AJ363">
        <v>72.733027377749593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0.13</v>
      </c>
      <c r="AM363" t="s">
        <v>3108</v>
      </c>
      <c r="AN363">
        <v>-4.51</v>
      </c>
      <c r="AO363" t="s">
        <v>3107</v>
      </c>
      <c r="AP363">
        <v>7.9944219540328001E-2</v>
      </c>
      <c r="AQ363">
        <f>(Table2[[#This Row],[Sharpe Ratio]]-AVERAGE(Table2[Sharpe Ratio]))/_xlfn.STDEV.P(Table2[Sharpe Ratio])</f>
        <v>0.18594132097473498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-0.38271421298338437</v>
      </c>
      <c r="AS363">
        <f>_xlfn.RANK.AVG(Table2[[#This Row],[1Y Return vs Nifty Z-Score]],Table2[1Y Return vs Nifty Z-Score])</f>
        <v>246</v>
      </c>
      <c r="AT363">
        <f>_xlfn.RANK.AVG(Table2[[#This Row],[6M Return vs Nifty Z-Score]],Table2[6M Return vs Nifty Z-Score])</f>
        <v>573</v>
      </c>
      <c r="AU363">
        <f>_xlfn.RANK.AVG(Table2[[#This Row],[Sharpe Ratio Z-Score]],Table2[Sharpe Ratio Z-Score])</f>
        <v>293</v>
      </c>
      <c r="AV363">
        <f>(Table2[[#This Row],[Rank 1Y]]+Table2[[#This Row],[Rank 6M]]+Table2[[#This Row],[Rank Sharpe]])/3</f>
        <v>370.66666666666669</v>
      </c>
    </row>
    <row r="364" spans="1:48" x14ac:dyDescent="0.3">
      <c r="A364" t="s">
        <v>930</v>
      </c>
      <c r="B364" t="s">
        <v>931</v>
      </c>
      <c r="C364" t="s">
        <v>3067</v>
      </c>
      <c r="D364" t="s">
        <v>51</v>
      </c>
      <c r="E364">
        <v>15436.0440892799</v>
      </c>
      <c r="F364">
        <v>6702.4</v>
      </c>
      <c r="G364">
        <v>26.549075338622899</v>
      </c>
      <c r="H364">
        <f>(Table2[[#This Row],[1Y Return vs Nifty]]-AVERAGE(Table2[1Y Return vs Nifty]))/_xlfn.STDEV.P(Table2[1Y Return vs Nifty])</f>
        <v>-8.8809773252365387E-2</v>
      </c>
      <c r="I364">
        <v>4.6470863228431503</v>
      </c>
      <c r="J364">
        <f>(Table2[[#This Row],[1M Return vs Nifty]]-AVERAGE(Table2[1M Return vs Nifty]))/_xlfn.STDEV.P(Table2[1M Return vs Nifty])</f>
        <v>0.49582621455904163</v>
      </c>
      <c r="K364">
        <v>9.65947794279543</v>
      </c>
      <c r="L364">
        <f>(Table2[[#This Row],[6M Return vs Nifty]]-AVERAGE(Table2[6M Return vs Nifty]))/_xlfn.STDEV.P(Table2[6M Return vs Nifty])</f>
        <v>9.7641352603551404E-2</v>
      </c>
      <c r="M364">
        <v>2.9155771138978102</v>
      </c>
      <c r="N364">
        <f>(Table2[[#This Row],[1W Return vs Nifty]]-AVERAGE(Table2[1W Return vs Nifty]))/_xlfn.STDEV.P(Table2[1W Return vs Nifty])</f>
        <v>0.43698632344351768</v>
      </c>
      <c r="O364">
        <v>6620.02</v>
      </c>
      <c r="P364">
        <v>6379.8956226754699</v>
      </c>
      <c r="Q364">
        <v>5604.8893053968604</v>
      </c>
      <c r="R364">
        <v>61.4775347105506</v>
      </c>
      <c r="S364" s="1">
        <f>(Table2[[#This Row],[Close Price]]-Table2[[#This Row],[20D EMA]])/Table2[[#This Row],[20D EMA]]</f>
        <v>1.2444071165948017E-2</v>
      </c>
      <c r="T364" s="1">
        <f>(Table2[[#This Row],[Close Price]]-Table2[[#This Row],[50D EMA]])/Table2[[#This Row],[50D EMA]]</f>
        <v>5.0550102446548249E-2</v>
      </c>
      <c r="U364" s="1">
        <f>(Table2[[#This Row],[Close Price]]-Table2[[#This Row],[200D EMA]])/Table2[[#This Row],[200D EMA]]</f>
        <v>0.19581309010801753</v>
      </c>
      <c r="V364">
        <v>0.362487774005462</v>
      </c>
      <c r="W364">
        <v>6560.1</v>
      </c>
      <c r="X364">
        <v>6714.95</v>
      </c>
      <c r="Y364">
        <v>6560.1</v>
      </c>
      <c r="Z364">
        <v>6792.5</v>
      </c>
      <c r="AA364">
        <v>6382.35</v>
      </c>
      <c r="AB364">
        <v>6792.5</v>
      </c>
      <c r="AC364" s="1">
        <f>(Table2[[#This Row],[Close Price]]/Table2[[#This Row],[Day Low]])-1</f>
        <v>2.1691742503925138E-2</v>
      </c>
      <c r="AD364" s="1">
        <f>(Table2[[#This Row],[Day High]]/Table2[[#This Row],[Close Price]])-1</f>
        <v>1.8724635951301583E-3</v>
      </c>
      <c r="AE364" s="1">
        <f>(Table2[[#This Row],[Close Price]]/Table2[[#This Row],[Current Week Low]])-1</f>
        <v>2.1691742503925138E-2</v>
      </c>
      <c r="AF364" s="1">
        <f>(Table2[[#This Row],[Current Week High]]/Table2[[#This Row],[Close Price]])-1</f>
        <v>1.3442945810455909E-2</v>
      </c>
      <c r="AG364" s="1">
        <f>(Table2[[#This Row],[Close Price]]/Table2[[#This Row],[Current Month Low]])-1</f>
        <v>5.0146106058113205E-2</v>
      </c>
      <c r="AH364" s="1">
        <f>(Table2[[#This Row],[Current Month High]]/Table2[[#This Row],[Close Price]])-1</f>
        <v>1.3442945810455909E-2</v>
      </c>
      <c r="AI364">
        <v>12.4910479828121</v>
      </c>
      <c r="AJ364">
        <v>53.086007619047599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-0.33</v>
      </c>
      <c r="AM364" t="s">
        <v>3107</v>
      </c>
      <c r="AN364">
        <v>2.0299999999999998</v>
      </c>
      <c r="AO364" t="s">
        <v>3108</v>
      </c>
      <c r="AP364">
        <v>4.3787882402880002E-3</v>
      </c>
      <c r="AQ364">
        <f>(Table2[[#This Row],[Sharpe Ratio]]-AVERAGE(Table2[Sharpe Ratio]))/_xlfn.STDEV.P(Table2[Sharpe Ratio])</f>
        <v>-0.67474467010172812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0.2668994472520172</v>
      </c>
      <c r="AS364">
        <f>_xlfn.RANK.AVG(Table2[[#This Row],[1Y Return vs Nifty Z-Score]],Table2[1Y Return vs Nifty Z-Score])</f>
        <v>315</v>
      </c>
      <c r="AT364">
        <f>_xlfn.RANK.AVG(Table2[[#This Row],[6M Return vs Nifty Z-Score]],Table2[6M Return vs Nifty Z-Score])</f>
        <v>287</v>
      </c>
      <c r="AU364">
        <f>_xlfn.RANK.AVG(Table2[[#This Row],[Sharpe Ratio Z-Score]],Table2[Sharpe Ratio Z-Score])</f>
        <v>515</v>
      </c>
      <c r="AV364">
        <f>(Table2[[#This Row],[Rank 1Y]]+Table2[[#This Row],[Rank 6M]]+Table2[[#This Row],[Rank Sharpe]])/3</f>
        <v>372.33333333333331</v>
      </c>
    </row>
    <row r="365" spans="1:48" x14ac:dyDescent="0.3">
      <c r="A365" t="s">
        <v>977</v>
      </c>
      <c r="B365" t="s">
        <v>978</v>
      </c>
      <c r="C365" t="s">
        <v>3065</v>
      </c>
      <c r="D365" t="s">
        <v>119</v>
      </c>
      <c r="E365">
        <v>14123.47252152</v>
      </c>
      <c r="F365">
        <v>2219.5500000000002</v>
      </c>
      <c r="G365">
        <v>25.4337975363112</v>
      </c>
      <c r="H365">
        <f>(Table2[[#This Row],[1Y Return vs Nifty]]-AVERAGE(Table2[1Y Return vs Nifty]))/_xlfn.STDEV.P(Table2[1Y Return vs Nifty])</f>
        <v>-0.10597664292645376</v>
      </c>
      <c r="I365">
        <v>6.8242498060628396</v>
      </c>
      <c r="J365">
        <f>(Table2[[#This Row],[1M Return vs Nifty]]-AVERAGE(Table2[1M Return vs Nifty]))/_xlfn.STDEV.P(Table2[1M Return vs Nifty])</f>
        <v>0.70340656981904004</v>
      </c>
      <c r="K365">
        <v>28.8665384756703</v>
      </c>
      <c r="L365">
        <f>(Table2[[#This Row],[6M Return vs Nifty]]-AVERAGE(Table2[6M Return vs Nifty]))/_xlfn.STDEV.P(Table2[6M Return vs Nifty])</f>
        <v>0.74996833315525768</v>
      </c>
      <c r="M365">
        <v>-0.34113189315415698</v>
      </c>
      <c r="N365">
        <f>(Table2[[#This Row],[1W Return vs Nifty]]-AVERAGE(Table2[1W Return vs Nifty]))/_xlfn.STDEV.P(Table2[1W Return vs Nifty])</f>
        <v>-0.15823730521551232</v>
      </c>
      <c r="O365">
        <v>2254.52</v>
      </c>
      <c r="P365">
        <v>2110.5453730690501</v>
      </c>
      <c r="Q365">
        <v>1799.88731698433</v>
      </c>
      <c r="R365">
        <v>38.308938054456497</v>
      </c>
      <c r="S365" s="1">
        <f>(Table2[[#This Row],[Close Price]]-Table2[[#This Row],[20D EMA]])/Table2[[#This Row],[20D EMA]]</f>
        <v>-1.5511062221670155E-2</v>
      </c>
      <c r="T365" s="1">
        <f>(Table2[[#This Row],[Close Price]]-Table2[[#This Row],[50D EMA]])/Table2[[#This Row],[50D EMA]]</f>
        <v>5.1647611239194043E-2</v>
      </c>
      <c r="U365" s="1">
        <f>(Table2[[#This Row],[Close Price]]-Table2[[#This Row],[200D EMA]])/Table2[[#This Row],[200D EMA]]</f>
        <v>0.23316053124859248</v>
      </c>
      <c r="V365">
        <v>1.0481995315849</v>
      </c>
      <c r="W365">
        <v>2212.75</v>
      </c>
      <c r="X365">
        <v>2293.9499999999998</v>
      </c>
      <c r="Y365">
        <v>2212.75</v>
      </c>
      <c r="Z365">
        <v>2335.0500000000002</v>
      </c>
      <c r="AA365">
        <v>2189.1</v>
      </c>
      <c r="AB365">
        <v>2425</v>
      </c>
      <c r="AC365" s="1">
        <f>(Table2[[#This Row],[Close Price]]/Table2[[#This Row],[Day Low]])-1</f>
        <v>3.0730990848493178E-3</v>
      </c>
      <c r="AD365" s="1">
        <f>(Table2[[#This Row],[Day High]]/Table2[[#This Row],[Close Price]])-1</f>
        <v>3.3520308170575053E-2</v>
      </c>
      <c r="AE365" s="1">
        <f>(Table2[[#This Row],[Close Price]]/Table2[[#This Row],[Current Week Low]])-1</f>
        <v>3.0730990848493178E-3</v>
      </c>
      <c r="AF365" s="1">
        <f>(Table2[[#This Row],[Current Week High]]/Table2[[#This Row],[Close Price]])-1</f>
        <v>5.2037575184158857E-2</v>
      </c>
      <c r="AG365" s="1">
        <f>(Table2[[#This Row],[Close Price]]/Table2[[#This Row],[Current Month Low]])-1</f>
        <v>1.3909825955872313E-2</v>
      </c>
      <c r="AH365" s="1">
        <f>(Table2[[#This Row],[Current Month High]]/Table2[[#This Row],[Close Price]])-1</f>
        <v>9.2563807979094692E-2</v>
      </c>
      <c r="AI365">
        <v>11.914577279178101</v>
      </c>
      <c r="AJ365">
        <v>54.119362566399303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0.15</v>
      </c>
      <c r="AM365" t="s">
        <v>3108</v>
      </c>
      <c r="AN365">
        <v>-7.01</v>
      </c>
      <c r="AO365" t="s">
        <v>3107</v>
      </c>
      <c r="AP365">
        <v>-5.1956671963352997E-2</v>
      </c>
      <c r="AQ365">
        <f>(Table2[[#This Row],[Sharpe Ratio]]-AVERAGE(Table2[Sharpe Ratio]))/_xlfn.STDEV.P(Table2[Sharpe Ratio])</f>
        <v>-1.3164023773884956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-0.12724142255616394</v>
      </c>
      <c r="AS365">
        <f>_xlfn.RANK.AVG(Table2[[#This Row],[1Y Return vs Nifty Z-Score]],Table2[1Y Return vs Nifty Z-Score])</f>
        <v>318</v>
      </c>
      <c r="AT365">
        <f>_xlfn.RANK.AVG(Table2[[#This Row],[6M Return vs Nifty Z-Score]],Table2[6M Return vs Nifty Z-Score])</f>
        <v>141</v>
      </c>
      <c r="AU365">
        <f>_xlfn.RANK.AVG(Table2[[#This Row],[Sharpe Ratio Z-Score]],Table2[Sharpe Ratio Z-Score])</f>
        <v>660</v>
      </c>
      <c r="AV365">
        <f>(Table2[[#This Row],[Rank 1Y]]+Table2[[#This Row],[Rank 6M]]+Table2[[#This Row],[Rank Sharpe]])/3</f>
        <v>373</v>
      </c>
    </row>
    <row r="366" spans="1:48" x14ac:dyDescent="0.3">
      <c r="A366" t="s">
        <v>1463</v>
      </c>
      <c r="B366" t="s">
        <v>1464</v>
      </c>
      <c r="C366" t="s">
        <v>3077</v>
      </c>
      <c r="D366" t="s">
        <v>388</v>
      </c>
      <c r="E366">
        <v>6847.3997409839903</v>
      </c>
      <c r="F366">
        <v>84.04</v>
      </c>
      <c r="G366">
        <v>9.0599658463252108</v>
      </c>
      <c r="H366">
        <f>(Table2[[#This Row],[1Y Return vs Nifty]]-AVERAGE(Table2[1Y Return vs Nifty]))/_xlfn.STDEV.P(Table2[1Y Return vs Nifty])</f>
        <v>-0.35801020273085588</v>
      </c>
      <c r="I366">
        <v>-0.41370142500593798</v>
      </c>
      <c r="J366">
        <f>(Table2[[#This Row],[1M Return vs Nifty]]-AVERAGE(Table2[1M Return vs Nifty]))/_xlfn.STDEV.P(Table2[1M Return vs Nifty])</f>
        <v>1.3308421710337462E-2</v>
      </c>
      <c r="K366">
        <v>-1.7584087616594599</v>
      </c>
      <c r="L366">
        <f>(Table2[[#This Row],[6M Return vs Nifty]]-AVERAGE(Table2[6M Return vs Nifty]))/_xlfn.STDEV.P(Table2[6M Return vs Nifty])</f>
        <v>-0.29014289712327035</v>
      </c>
      <c r="M366">
        <v>2.3646909961129601</v>
      </c>
      <c r="N366">
        <f>(Table2[[#This Row],[1W Return vs Nifty]]-AVERAGE(Table2[1W Return vs Nifty]))/_xlfn.STDEV.P(Table2[1W Return vs Nifty])</f>
        <v>0.33630172641757528</v>
      </c>
      <c r="O366">
        <v>85.8</v>
      </c>
      <c r="P366">
        <v>83.108463668191007</v>
      </c>
      <c r="Q366">
        <v>74.955342282443198</v>
      </c>
      <c r="R366">
        <v>44.040463701708298</v>
      </c>
      <c r="S366" s="1">
        <f>(Table2[[#This Row],[Close Price]]-Table2[[#This Row],[20D EMA]])/Table2[[#This Row],[20D EMA]]</f>
        <v>-2.0512820512820409E-2</v>
      </c>
      <c r="T366" s="1">
        <f>(Table2[[#This Row],[Close Price]]-Table2[[#This Row],[50D EMA]])/Table2[[#This Row],[50D EMA]]</f>
        <v>1.1208681892233513E-2</v>
      </c>
      <c r="U366" s="1">
        <f>(Table2[[#This Row],[Close Price]]-Table2[[#This Row],[200D EMA]])/Table2[[#This Row],[200D EMA]]</f>
        <v>0.12120093699691782</v>
      </c>
      <c r="V366">
        <v>0.83592036366223899</v>
      </c>
      <c r="W366">
        <v>83.56</v>
      </c>
      <c r="X366">
        <v>85.85</v>
      </c>
      <c r="Y366">
        <v>83.56</v>
      </c>
      <c r="Z366">
        <v>90.6</v>
      </c>
      <c r="AA366">
        <v>81.25</v>
      </c>
      <c r="AB366">
        <v>94.29</v>
      </c>
      <c r="AC366" s="1">
        <f>(Table2[[#This Row],[Close Price]]/Table2[[#This Row],[Day Low]])-1</f>
        <v>5.7443752991863661E-3</v>
      </c>
      <c r="AD366" s="1">
        <f>(Table2[[#This Row],[Day High]]/Table2[[#This Row],[Close Price]])-1</f>
        <v>2.153736316039967E-2</v>
      </c>
      <c r="AE366" s="1">
        <f>(Table2[[#This Row],[Close Price]]/Table2[[#This Row],[Current Week Low]])-1</f>
        <v>5.7443752991863661E-3</v>
      </c>
      <c r="AF366" s="1">
        <f>(Table2[[#This Row],[Current Week High]]/Table2[[#This Row],[Close Price]])-1</f>
        <v>7.8058067586863178E-2</v>
      </c>
      <c r="AG366" s="1">
        <f>(Table2[[#This Row],[Close Price]]/Table2[[#This Row],[Current Month Low]])-1</f>
        <v>3.4338461538461651E-2</v>
      </c>
      <c r="AH366" s="1">
        <f>(Table2[[#This Row],[Current Month High]]/Table2[[#This Row],[Close Price]])-1</f>
        <v>0.12196573060447413</v>
      </c>
      <c r="AI366">
        <v>17.0276059019514</v>
      </c>
      <c r="AJ366">
        <v>43.290707587382798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0.23</v>
      </c>
      <c r="AM366" t="s">
        <v>3108</v>
      </c>
      <c r="AN366">
        <v>-2.15</v>
      </c>
      <c r="AO366" t="s">
        <v>3107</v>
      </c>
      <c r="AP366">
        <v>7.2297733618950005E-2</v>
      </c>
      <c r="AQ366">
        <f>(Table2[[#This Row],[Sharpe Ratio]]-AVERAGE(Table2[Sharpe Ratio]))/_xlfn.STDEV.P(Table2[Sharpe Ratio])</f>
        <v>9.8848278557468208E-2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-0.19969467316874534</v>
      </c>
      <c r="AS366">
        <f>_xlfn.RANK.AVG(Table2[[#This Row],[1Y Return vs Nifty Z-Score]],Table2[1Y Return vs Nifty Z-Score])</f>
        <v>400</v>
      </c>
      <c r="AT366">
        <f>_xlfn.RANK.AVG(Table2[[#This Row],[6M Return vs Nifty Z-Score]],Table2[6M Return vs Nifty Z-Score])</f>
        <v>404</v>
      </c>
      <c r="AU366">
        <f>_xlfn.RANK.AVG(Table2[[#This Row],[Sharpe Ratio Z-Score]],Table2[Sharpe Ratio Z-Score])</f>
        <v>320</v>
      </c>
      <c r="AV366">
        <f>(Table2[[#This Row],[Rank 1Y]]+Table2[[#This Row],[Rank 6M]]+Table2[[#This Row],[Rank Sharpe]])/3</f>
        <v>374.66666666666669</v>
      </c>
    </row>
    <row r="367" spans="1:48" x14ac:dyDescent="0.3">
      <c r="A367" t="s">
        <v>993</v>
      </c>
      <c r="B367" t="s">
        <v>994</v>
      </c>
      <c r="C367" t="s">
        <v>3068</v>
      </c>
      <c r="D367" t="s">
        <v>217</v>
      </c>
      <c r="E367">
        <v>13483.402666989999</v>
      </c>
      <c r="F367">
        <v>1642.7</v>
      </c>
      <c r="G367">
        <v>21.949127210745399</v>
      </c>
      <c r="H367">
        <f>(Table2[[#This Row],[1Y Return vs Nifty]]-AVERAGE(Table2[1Y Return vs Nifty]))/_xlfn.STDEV.P(Table2[1Y Return vs Nifty])</f>
        <v>-0.15961429375403874</v>
      </c>
      <c r="I367">
        <v>-6.73271819295966</v>
      </c>
      <c r="J367">
        <f>(Table2[[#This Row],[1M Return vs Nifty]]-AVERAGE(Table2[1M Return vs Nifty]))/_xlfn.STDEV.P(Table2[1M Return vs Nifty])</f>
        <v>-0.58917446746889557</v>
      </c>
      <c r="K367">
        <v>-28.572904314102399</v>
      </c>
      <c r="L367">
        <f>(Table2[[#This Row],[6M Return vs Nifty]]-AVERAGE(Table2[6M Return vs Nifty]))/_xlfn.STDEV.P(Table2[6M Return vs Nifty])</f>
        <v>-1.2008402361983048</v>
      </c>
      <c r="M367">
        <v>4.6169325921026703</v>
      </c>
      <c r="N367">
        <f>(Table2[[#This Row],[1W Return vs Nifty]]-AVERAGE(Table2[1W Return vs Nifty]))/_xlfn.STDEV.P(Table2[1W Return vs Nifty])</f>
        <v>0.74794041212112994</v>
      </c>
      <c r="O367">
        <v>1658.79</v>
      </c>
      <c r="P367">
        <v>1712.7009514425799</v>
      </c>
      <c r="Q367">
        <v>1605.64434911545</v>
      </c>
      <c r="R367">
        <v>51.490694035478903</v>
      </c>
      <c r="S367" s="1">
        <f>(Table2[[#This Row],[Close Price]]-Table2[[#This Row],[20D EMA]])/Table2[[#This Row],[20D EMA]]</f>
        <v>-9.6998414506959396E-3</v>
      </c>
      <c r="T367" s="1">
        <f>(Table2[[#This Row],[Close Price]]-Table2[[#This Row],[50D EMA]])/Table2[[#This Row],[50D EMA]]</f>
        <v>-4.0871671953950417E-2</v>
      </c>
      <c r="U367" s="1">
        <f>(Table2[[#This Row],[Close Price]]-Table2[[#This Row],[200D EMA]])/Table2[[#This Row],[200D EMA]]</f>
        <v>2.3078367824707863E-2</v>
      </c>
      <c r="V367">
        <v>1.20400709712617</v>
      </c>
      <c r="W367">
        <v>1627.55</v>
      </c>
      <c r="X367">
        <v>1691.35</v>
      </c>
      <c r="Y367">
        <v>1527.55</v>
      </c>
      <c r="Z367">
        <v>1742</v>
      </c>
      <c r="AA367">
        <v>1527.55</v>
      </c>
      <c r="AB367">
        <v>1742</v>
      </c>
      <c r="AC367" s="1">
        <f>(Table2[[#This Row],[Close Price]]/Table2[[#This Row],[Day Low]])-1</f>
        <v>9.308469785874518E-3</v>
      </c>
      <c r="AD367" s="1">
        <f>(Table2[[#This Row],[Day High]]/Table2[[#This Row],[Close Price]])-1</f>
        <v>2.9615876301211319E-2</v>
      </c>
      <c r="AE367" s="1">
        <f>(Table2[[#This Row],[Close Price]]/Table2[[#This Row],[Current Week Low]])-1</f>
        <v>7.5382147883866324E-2</v>
      </c>
      <c r="AF367" s="1">
        <f>(Table2[[#This Row],[Current Week High]]/Table2[[#This Row],[Close Price]])-1</f>
        <v>6.0449260364034751E-2</v>
      </c>
      <c r="AG367" s="1">
        <f>(Table2[[#This Row],[Close Price]]/Table2[[#This Row],[Current Month Low]])-1</f>
        <v>7.5382147883866324E-2</v>
      </c>
      <c r="AH367" s="1">
        <f>(Table2[[#This Row],[Current Month High]]/Table2[[#This Row],[Close Price]])-1</f>
        <v>6.0449260364034751E-2</v>
      </c>
      <c r="AI367">
        <v>35.262068545686901</v>
      </c>
      <c r="AJ367">
        <v>61.842364532019701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-0.14000000000000001</v>
      </c>
      <c r="AM367" t="s">
        <v>3107</v>
      </c>
      <c r="AN367">
        <v>-3.81</v>
      </c>
      <c r="AO367" t="s">
        <v>3107</v>
      </c>
      <c r="AP367">
        <v>0.16102562284649699</v>
      </c>
      <c r="AQ367">
        <f>(Table2[[#This Row],[Sharpe Ratio]]-AVERAGE(Table2[Sharpe Ratio]))/_xlfn.STDEV.P(Table2[Sharpe Ratio])</f>
        <v>1.1094539214037558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338</v>
      </c>
      <c r="AT367">
        <f>_xlfn.RANK.AVG(Table2[[#This Row],[6M Return vs Nifty Z-Score]],Table2[6M Return vs Nifty Z-Score])</f>
        <v>692</v>
      </c>
      <c r="AU367">
        <f>_xlfn.RANK.AVG(Table2[[#This Row],[Sharpe Ratio Z-Score]],Table2[Sharpe Ratio Z-Score])</f>
        <v>97</v>
      </c>
      <c r="AV367">
        <f>(Table2[[#This Row],[Rank 1Y]]+Table2[[#This Row],[Rank 6M]]+Table2[[#This Row],[Rank Sharpe]])/3</f>
        <v>375.66666666666669</v>
      </c>
    </row>
    <row r="368" spans="1:48" x14ac:dyDescent="0.3">
      <c r="A368" t="s">
        <v>1563</v>
      </c>
      <c r="B368" t="s">
        <v>1564</v>
      </c>
      <c r="C368" t="s">
        <v>3077</v>
      </c>
      <c r="D368" t="s">
        <v>300</v>
      </c>
      <c r="E368">
        <v>5965.5231678</v>
      </c>
      <c r="F368">
        <v>623</v>
      </c>
      <c r="G368">
        <v>-4.1462619091796196</v>
      </c>
      <c r="H368">
        <f>(Table2[[#This Row],[1Y Return vs Nifty]]-AVERAGE(Table2[1Y Return vs Nifty]))/_xlfn.STDEV.P(Table2[1Y Return vs Nifty])</f>
        <v>-0.56128654365252273</v>
      </c>
      <c r="I368">
        <v>11.382799828901</v>
      </c>
      <c r="J368">
        <f>(Table2[[#This Row],[1M Return vs Nifty]]-AVERAGE(Table2[1M Return vs Nifty]))/_xlfn.STDEV.P(Table2[1M Return vs Nifty])</f>
        <v>1.1380388059852644</v>
      </c>
      <c r="K368">
        <v>9.7802910206635296</v>
      </c>
      <c r="L368">
        <f>(Table2[[#This Row],[6M Return vs Nifty]]-AVERAGE(Table2[6M Return vs Nifty]))/_xlfn.STDEV.P(Table2[6M Return vs Nifty])</f>
        <v>0.10174451196840917</v>
      </c>
      <c r="M368">
        <v>4.7199058664960098</v>
      </c>
      <c r="N368">
        <f>(Table2[[#This Row],[1W Return vs Nifty]]-AVERAGE(Table2[1W Return vs Nifty]))/_xlfn.STDEV.P(Table2[1W Return vs Nifty])</f>
        <v>0.76676067696720174</v>
      </c>
      <c r="O368">
        <v>588.87</v>
      </c>
      <c r="P368">
        <v>561.832303220624</v>
      </c>
      <c r="Q368">
        <v>538.88071459704304</v>
      </c>
      <c r="R368">
        <v>63.914954572429998</v>
      </c>
      <c r="S368" s="1">
        <f>(Table2[[#This Row],[Close Price]]-Table2[[#This Row],[20D EMA]])/Table2[[#This Row],[20D EMA]]</f>
        <v>5.7958462818618703E-2</v>
      </c>
      <c r="T368" s="1">
        <f>(Table2[[#This Row],[Close Price]]-Table2[[#This Row],[50D EMA]])/Table2[[#This Row],[50D EMA]]</f>
        <v>0.10887180468040171</v>
      </c>
      <c r="U368" s="1">
        <f>(Table2[[#This Row],[Close Price]]-Table2[[#This Row],[200D EMA]])/Table2[[#This Row],[200D EMA]]</f>
        <v>0.15610001086392292</v>
      </c>
      <c r="V368">
        <v>2.7803425585297599</v>
      </c>
      <c r="W368">
        <v>615</v>
      </c>
      <c r="X368">
        <v>628.70000000000005</v>
      </c>
      <c r="Y368">
        <v>612.79999999999995</v>
      </c>
      <c r="Z368">
        <v>645.5</v>
      </c>
      <c r="AA368">
        <v>538</v>
      </c>
      <c r="AB368">
        <v>662</v>
      </c>
      <c r="AC368" s="1">
        <f>(Table2[[#This Row],[Close Price]]/Table2[[#This Row],[Day Low]])-1</f>
        <v>1.3008130081300751E-2</v>
      </c>
      <c r="AD368" s="1">
        <f>(Table2[[#This Row],[Day High]]/Table2[[#This Row],[Close Price]])-1</f>
        <v>9.1492776886035188E-3</v>
      </c>
      <c r="AE368" s="1">
        <f>(Table2[[#This Row],[Close Price]]/Table2[[#This Row],[Current Week Low]])-1</f>
        <v>1.664490861618817E-2</v>
      </c>
      <c r="AF368" s="1">
        <f>(Table2[[#This Row],[Current Week High]]/Table2[[#This Row],[Close Price]])-1</f>
        <v>3.6115569823435001E-2</v>
      </c>
      <c r="AG368" s="1">
        <f>(Table2[[#This Row],[Close Price]]/Table2[[#This Row],[Current Month Low]])-1</f>
        <v>0.15799256505576209</v>
      </c>
      <c r="AH368" s="1">
        <f>(Table2[[#This Row],[Current Month High]]/Table2[[#This Row],[Close Price]])-1</f>
        <v>6.2600321027287409E-2</v>
      </c>
      <c r="AI368">
        <v>6.26003210272874</v>
      </c>
      <c r="AJ368">
        <v>43.234854580986301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0.21</v>
      </c>
      <c r="AM368" t="s">
        <v>3108</v>
      </c>
      <c r="AN368">
        <v>13.06</v>
      </c>
      <c r="AO368" t="s">
        <v>3108</v>
      </c>
      <c r="AP368">
        <v>6.9416095353223004E-2</v>
      </c>
      <c r="AQ368">
        <f>(Table2[[#This Row],[Sharpe Ratio]]-AVERAGE(Table2[Sharpe Ratio]))/_xlfn.STDEV.P(Table2[Sharpe Ratio])</f>
        <v>6.6026581599062939E-2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1.5112840328674155</v>
      </c>
      <c r="AS368">
        <f>_xlfn.RANK.AVG(Table2[[#This Row],[1Y Return vs Nifty Z-Score]],Table2[1Y Return vs Nifty Z-Score])</f>
        <v>514</v>
      </c>
      <c r="AT368">
        <f>_xlfn.RANK.AVG(Table2[[#This Row],[6M Return vs Nifty Z-Score]],Table2[6M Return vs Nifty Z-Score])</f>
        <v>285</v>
      </c>
      <c r="AU368">
        <f>_xlfn.RANK.AVG(Table2[[#This Row],[Sharpe Ratio Z-Score]],Table2[Sharpe Ratio Z-Score])</f>
        <v>328</v>
      </c>
      <c r="AV368">
        <f>(Table2[[#This Row],[Rank 1Y]]+Table2[[#This Row],[Rank 6M]]+Table2[[#This Row],[Rank Sharpe]])/3</f>
        <v>375.66666666666669</v>
      </c>
    </row>
    <row r="369" spans="1:48" x14ac:dyDescent="0.3">
      <c r="A369" t="s">
        <v>1088</v>
      </c>
      <c r="B369" t="s">
        <v>1089</v>
      </c>
      <c r="C369" t="s">
        <v>3071</v>
      </c>
      <c r="D369" t="s">
        <v>889</v>
      </c>
      <c r="E369">
        <v>11538.696819024</v>
      </c>
      <c r="F369">
        <v>83.56</v>
      </c>
      <c r="G369">
        <v>50.397976100083703</v>
      </c>
      <c r="H369">
        <f>(Table2[[#This Row],[1Y Return vs Nifty]]-AVERAGE(Table2[1Y Return vs Nifty]))/_xlfn.STDEV.P(Table2[1Y Return vs Nifty])</f>
        <v>0.27828349301156963</v>
      </c>
      <c r="I369">
        <v>2.7730475411805702</v>
      </c>
      <c r="J369">
        <f>(Table2[[#This Row],[1M Return vs Nifty]]-AVERAGE(Table2[1M Return vs Nifty]))/_xlfn.STDEV.P(Table2[1M Return vs Nifty])</f>
        <v>0.31714710338212543</v>
      </c>
      <c r="K369">
        <v>-11.601930808944299</v>
      </c>
      <c r="L369">
        <f>(Table2[[#This Row],[6M Return vs Nifty]]-AVERAGE(Table2[6M Return vs Nifty]))/_xlfn.STDEV.P(Table2[6M Return vs Nifty])</f>
        <v>-0.6244571980601018</v>
      </c>
      <c r="M369">
        <v>10.377560732690601</v>
      </c>
      <c r="N369">
        <f>(Table2[[#This Row],[1W Return vs Nifty]]-AVERAGE(Table2[1W Return vs Nifty]))/_xlfn.STDEV.P(Table2[1W Return vs Nifty])</f>
        <v>1.800801437705954</v>
      </c>
      <c r="O369">
        <v>78.11</v>
      </c>
      <c r="P369">
        <v>77.715856866400799</v>
      </c>
      <c r="Q369">
        <v>73.008677711571593</v>
      </c>
      <c r="R369">
        <v>71.605522579999004</v>
      </c>
      <c r="S369" s="1">
        <f>(Table2[[#This Row],[Close Price]]-Table2[[#This Row],[20D EMA]])/Table2[[#This Row],[20D EMA]]</f>
        <v>6.9773396492126522E-2</v>
      </c>
      <c r="T369" s="1">
        <f>(Table2[[#This Row],[Close Price]]-Table2[[#This Row],[50D EMA]])/Table2[[#This Row],[50D EMA]]</f>
        <v>7.5198850906909642E-2</v>
      </c>
      <c r="U369" s="1">
        <f>(Table2[[#This Row],[Close Price]]-Table2[[#This Row],[200D EMA]])/Table2[[#This Row],[200D EMA]]</f>
        <v>0.14452148181771637</v>
      </c>
      <c r="V369">
        <v>2.2834884709886198</v>
      </c>
      <c r="W369">
        <v>81.52</v>
      </c>
      <c r="X369">
        <v>85.4</v>
      </c>
      <c r="Y369">
        <v>78.52</v>
      </c>
      <c r="Z369">
        <v>92.1</v>
      </c>
      <c r="AA369">
        <v>71</v>
      </c>
      <c r="AB369">
        <v>92.1</v>
      </c>
      <c r="AC369" s="1">
        <f>(Table2[[#This Row],[Close Price]]/Table2[[#This Row],[Day Low]])-1</f>
        <v>2.502453385672232E-2</v>
      </c>
      <c r="AD369" s="1">
        <f>(Table2[[#This Row],[Day High]]/Table2[[#This Row],[Close Price]])-1</f>
        <v>2.2020105313547145E-2</v>
      </c>
      <c r="AE369" s="1">
        <f>(Table2[[#This Row],[Close Price]]/Table2[[#This Row],[Current Week Low]])-1</f>
        <v>6.4187468160978201E-2</v>
      </c>
      <c r="AF369" s="1">
        <f>(Table2[[#This Row],[Current Week High]]/Table2[[#This Row],[Close Price]])-1</f>
        <v>0.10220201053135458</v>
      </c>
      <c r="AG369" s="1">
        <f>(Table2[[#This Row],[Close Price]]/Table2[[#This Row],[Current Month Low]])-1</f>
        <v>0.17690140845070434</v>
      </c>
      <c r="AH369" s="1">
        <f>(Table2[[#This Row],[Current Month High]]/Table2[[#This Row],[Close Price]])-1</f>
        <v>0.10220201053135458</v>
      </c>
      <c r="AI369">
        <v>13.5112494016275</v>
      </c>
      <c r="AJ369">
        <v>80.280474649406599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</v>
      </c>
      <c r="AM369">
        <v>0</v>
      </c>
      <c r="AN369">
        <v>9.1999999999999993</v>
      </c>
      <c r="AO369" t="s">
        <v>3108</v>
      </c>
      <c r="AP369">
        <v>5.3675095122105998E-2</v>
      </c>
      <c r="AQ369">
        <f>(Table2[[#This Row],[Sharpe Ratio]]-AVERAGE(Table2[Sharpe Ratio]))/_xlfn.STDEV.P(Table2[Sharpe Ratio])</f>
        <v>-0.11326252125353473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1.6585123147860126</v>
      </c>
      <c r="AS369">
        <f>_xlfn.RANK.AVG(Table2[[#This Row],[1Y Return vs Nifty Z-Score]],Table2[1Y Return vs Nifty Z-Score])</f>
        <v>224</v>
      </c>
      <c r="AT369">
        <f>_xlfn.RANK.AVG(Table2[[#This Row],[6M Return vs Nifty Z-Score]],Table2[6M Return vs Nifty Z-Score])</f>
        <v>524</v>
      </c>
      <c r="AU369">
        <f>_xlfn.RANK.AVG(Table2[[#This Row],[Sharpe Ratio Z-Score]],Table2[Sharpe Ratio Z-Score])</f>
        <v>380</v>
      </c>
      <c r="AV369">
        <f>(Table2[[#This Row],[Rank 1Y]]+Table2[[#This Row],[Rank 6M]]+Table2[[#This Row],[Rank Sharpe]])/3</f>
        <v>376</v>
      </c>
    </row>
    <row r="370" spans="1:48" x14ac:dyDescent="0.3">
      <c r="A370" t="s">
        <v>309</v>
      </c>
      <c r="B370" t="s">
        <v>310</v>
      </c>
      <c r="C370" t="s">
        <v>3063</v>
      </c>
      <c r="D370" t="s">
        <v>251</v>
      </c>
      <c r="E370">
        <v>88522.415574330007</v>
      </c>
      <c r="F370">
        <v>4144.1000000000004</v>
      </c>
      <c r="G370">
        <v>41.885093260773701</v>
      </c>
      <c r="H370">
        <f>(Table2[[#This Row],[1Y Return vs Nifty]]-AVERAGE(Table2[1Y Return vs Nifty]))/_xlfn.STDEV.P(Table2[1Y Return vs Nifty])</f>
        <v>0.14724927897959786</v>
      </c>
      <c r="I370">
        <v>0.64974985374065797</v>
      </c>
      <c r="J370">
        <f>(Table2[[#This Row],[1M Return vs Nifty]]-AVERAGE(Table2[1M Return vs Nifty]))/_xlfn.STDEV.P(Table2[1M Return vs Nifty])</f>
        <v>0.11470255033014162</v>
      </c>
      <c r="K370">
        <v>-0.86499845051260604</v>
      </c>
      <c r="L370">
        <f>(Table2[[#This Row],[6M Return vs Nifty]]-AVERAGE(Table2[6M Return vs Nifty]))/_xlfn.STDEV.P(Table2[6M Return vs Nifty])</f>
        <v>-0.25980011512044004</v>
      </c>
      <c r="M370">
        <v>2.95994248288337</v>
      </c>
      <c r="N370">
        <f>(Table2[[#This Row],[1W Return vs Nifty]]-AVERAGE(Table2[1W Return vs Nifty]))/_xlfn.STDEV.P(Table2[1W Return vs Nifty])</f>
        <v>0.44509491277624597</v>
      </c>
      <c r="O370">
        <v>4108.4399999999996</v>
      </c>
      <c r="P370">
        <v>4042.56282657985</v>
      </c>
      <c r="Q370">
        <v>3599.9087058269702</v>
      </c>
      <c r="R370">
        <v>54.271902241403701</v>
      </c>
      <c r="S370" s="1">
        <f>(Table2[[#This Row],[Close Price]]-Table2[[#This Row],[20D EMA]])/Table2[[#This Row],[20D EMA]]</f>
        <v>8.6796935089719623E-3</v>
      </c>
      <c r="T370" s="1">
        <f>(Table2[[#This Row],[Close Price]]-Table2[[#This Row],[50D EMA]])/Table2[[#This Row],[50D EMA]]</f>
        <v>2.5117030402729536E-2</v>
      </c>
      <c r="U370" s="1">
        <f>(Table2[[#This Row],[Close Price]]-Table2[[#This Row],[200D EMA]])/Table2[[#This Row],[200D EMA]]</f>
        <v>0.15116808192723841</v>
      </c>
      <c r="V370">
        <v>1.0290085587836999</v>
      </c>
      <c r="W370">
        <v>4134.3999999999996</v>
      </c>
      <c r="X370">
        <v>4201.1000000000004</v>
      </c>
      <c r="Y370">
        <v>4070</v>
      </c>
      <c r="Z370">
        <v>4255.2</v>
      </c>
      <c r="AA370">
        <v>3955.55</v>
      </c>
      <c r="AB370">
        <v>4255.2</v>
      </c>
      <c r="AC370" s="1">
        <f>(Table2[[#This Row],[Close Price]]/Table2[[#This Row],[Day Low]])-1</f>
        <v>2.3461687306502998E-3</v>
      </c>
      <c r="AD370" s="1">
        <f>(Table2[[#This Row],[Day High]]/Table2[[#This Row],[Close Price]])-1</f>
        <v>1.3754494341352785E-2</v>
      </c>
      <c r="AE370" s="1">
        <f>(Table2[[#This Row],[Close Price]]/Table2[[#This Row],[Current Week Low]])-1</f>
        <v>1.8206388206388313E-2</v>
      </c>
      <c r="AF370" s="1">
        <f>(Table2[[#This Row],[Current Week High]]/Table2[[#This Row],[Close Price]])-1</f>
        <v>2.6809198619724306E-2</v>
      </c>
      <c r="AG370" s="1">
        <f>(Table2[[#This Row],[Close Price]]/Table2[[#This Row],[Current Month Low]])-1</f>
        <v>4.7667201779777901E-2</v>
      </c>
      <c r="AH370" s="1">
        <f>(Table2[[#This Row],[Current Month High]]/Table2[[#This Row],[Close Price]])-1</f>
        <v>2.6809198619724306E-2</v>
      </c>
      <c r="AI370">
        <v>3.6751043652421398</v>
      </c>
      <c r="AJ370">
        <v>71.523768133937594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0.03</v>
      </c>
      <c r="AM370" t="s">
        <v>3108</v>
      </c>
      <c r="AN370">
        <v>-0.04</v>
      </c>
      <c r="AO370" t="s">
        <v>3107</v>
      </c>
      <c r="AP370">
        <v>1.507255219967E-2</v>
      </c>
      <c r="AQ370">
        <f>(Table2[[#This Row],[Sharpe Ratio]]-AVERAGE(Table2[Sharpe Ratio]))/_xlfn.STDEV.P(Table2[Sharpe Ratio])</f>
        <v>-0.55294330308281736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-0.10569667611727201</v>
      </c>
      <c r="AS370">
        <f>_xlfn.RANK.AVG(Table2[[#This Row],[1Y Return vs Nifty Z-Score]],Table2[1Y Return vs Nifty Z-Score])</f>
        <v>260</v>
      </c>
      <c r="AT370">
        <f>_xlfn.RANK.AVG(Table2[[#This Row],[6M Return vs Nifty Z-Score]],Table2[6M Return vs Nifty Z-Score])</f>
        <v>388</v>
      </c>
      <c r="AU370">
        <f>_xlfn.RANK.AVG(Table2[[#This Row],[Sharpe Ratio Z-Score]],Table2[Sharpe Ratio Z-Score])</f>
        <v>482</v>
      </c>
      <c r="AV370">
        <f>(Table2[[#This Row],[Rank 1Y]]+Table2[[#This Row],[Rank 6M]]+Table2[[#This Row],[Rank Sharpe]])/3</f>
        <v>376.66666666666669</v>
      </c>
    </row>
    <row r="371" spans="1:48" x14ac:dyDescent="0.3">
      <c r="A371" t="s">
        <v>517</v>
      </c>
      <c r="B371" t="s">
        <v>518</v>
      </c>
      <c r="C371" t="s">
        <v>3063</v>
      </c>
      <c r="D371" t="s">
        <v>37</v>
      </c>
      <c r="E371">
        <v>39049.360000000001</v>
      </c>
      <c r="F371">
        <v>236.95</v>
      </c>
      <c r="G371">
        <v>65.177400209698902</v>
      </c>
      <c r="H371">
        <f>(Table2[[#This Row],[1Y Return vs Nifty]]-AVERAGE(Table2[1Y Return vs Nifty]))/_xlfn.STDEV.P(Table2[1Y Return vs Nifty])</f>
        <v>0.5057751968919405</v>
      </c>
      <c r="I371">
        <v>-17.243654197779598</v>
      </c>
      <c r="J371">
        <f>(Table2[[#This Row],[1M Return vs Nifty]]-AVERAGE(Table2[1M Return vs Nifty]))/_xlfn.STDEV.P(Table2[1M Return vs Nifty])</f>
        <v>-1.5913333989465588</v>
      </c>
      <c r="K371">
        <v>-16.126853332484501</v>
      </c>
      <c r="L371">
        <f>(Table2[[#This Row],[6M Return vs Nifty]]-AVERAGE(Table2[6M Return vs Nifty]))/_xlfn.STDEV.P(Table2[6M Return vs Nifty])</f>
        <v>-0.77813657247344326</v>
      </c>
      <c r="M371">
        <v>-6.80907931479216</v>
      </c>
      <c r="N371">
        <f>(Table2[[#This Row],[1W Return vs Nifty]]-AVERAGE(Table2[1W Return vs Nifty]))/_xlfn.STDEV.P(Table2[1W Return vs Nifty])</f>
        <v>-1.3403739732281594</v>
      </c>
      <c r="O371">
        <v>260.19</v>
      </c>
      <c r="P371">
        <v>257.07178920689501</v>
      </c>
      <c r="Q371">
        <v>227.02463543107299</v>
      </c>
      <c r="R371">
        <v>28.355776271790301</v>
      </c>
      <c r="S371" s="1">
        <f>(Table2[[#This Row],[Close Price]]-Table2[[#This Row],[20D EMA]])/Table2[[#This Row],[20D EMA]]</f>
        <v>-8.9319343556631722E-2</v>
      </c>
      <c r="T371" s="1">
        <f>(Table2[[#This Row],[Close Price]]-Table2[[#This Row],[50D EMA]])/Table2[[#This Row],[50D EMA]]</f>
        <v>-7.8273035205355487E-2</v>
      </c>
      <c r="U371" s="1">
        <f>(Table2[[#This Row],[Close Price]]-Table2[[#This Row],[200D EMA]])/Table2[[#This Row],[200D EMA]]</f>
        <v>4.3719328301445225E-2</v>
      </c>
      <c r="V371">
        <v>0.99506283131196904</v>
      </c>
      <c r="W371">
        <v>230.2</v>
      </c>
      <c r="X371">
        <v>240.65</v>
      </c>
      <c r="Y371">
        <v>230.2</v>
      </c>
      <c r="Z371">
        <v>253</v>
      </c>
      <c r="AA371">
        <v>230.2</v>
      </c>
      <c r="AB371">
        <v>301.95</v>
      </c>
      <c r="AC371" s="1">
        <f>(Table2[[#This Row],[Close Price]]/Table2[[#This Row],[Day Low]])-1</f>
        <v>2.9322328410078091E-2</v>
      </c>
      <c r="AD371" s="1">
        <f>(Table2[[#This Row],[Day High]]/Table2[[#This Row],[Close Price]])-1</f>
        <v>1.5615108672715872E-2</v>
      </c>
      <c r="AE371" s="1">
        <f>(Table2[[#This Row],[Close Price]]/Table2[[#This Row],[Current Week Low]])-1</f>
        <v>2.9322328410078091E-2</v>
      </c>
      <c r="AF371" s="1">
        <f>(Table2[[#This Row],[Current Week High]]/Table2[[#This Row],[Close Price]])-1</f>
        <v>6.7735809242456257E-2</v>
      </c>
      <c r="AG371" s="1">
        <f>(Table2[[#This Row],[Close Price]]/Table2[[#This Row],[Current Month Low]])-1</f>
        <v>2.9322328410078091E-2</v>
      </c>
      <c r="AH371" s="1">
        <f>(Table2[[#This Row],[Current Month High]]/Table2[[#This Row],[Close Price]])-1</f>
        <v>0.27431947668284451</v>
      </c>
      <c r="AI371">
        <v>37.033129352183998</v>
      </c>
      <c r="AJ371">
        <v>93.270799347471396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-0.01</v>
      </c>
      <c r="AM371" t="s">
        <v>3107</v>
      </c>
      <c r="AN371">
        <v>-15.46</v>
      </c>
      <c r="AO371" t="s">
        <v>3107</v>
      </c>
      <c r="AP371">
        <v>5.0283095534225997E-2</v>
      </c>
      <c r="AQ371">
        <f>(Table2[[#This Row],[Sharpe Ratio]]-AVERAGE(Table2[Sharpe Ratio]))/_xlfn.STDEV.P(Table2[Sharpe Ratio])</f>
        <v>-0.15189720482244737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-3.3559659525786683</v>
      </c>
      <c r="AS371">
        <f>_xlfn.RANK.AVG(Table2[[#This Row],[1Y Return vs Nifty Z-Score]],Table2[1Y Return vs Nifty Z-Score])</f>
        <v>160</v>
      </c>
      <c r="AT371">
        <f>_xlfn.RANK.AVG(Table2[[#This Row],[6M Return vs Nifty Z-Score]],Table2[6M Return vs Nifty Z-Score])</f>
        <v>582</v>
      </c>
      <c r="AU371">
        <f>_xlfn.RANK.AVG(Table2[[#This Row],[Sharpe Ratio Z-Score]],Table2[Sharpe Ratio Z-Score])</f>
        <v>388</v>
      </c>
      <c r="AV371">
        <f>(Table2[[#This Row],[Rank 1Y]]+Table2[[#This Row],[Rank 6M]]+Table2[[#This Row],[Rank Sharpe]])/3</f>
        <v>376.66666666666669</v>
      </c>
    </row>
    <row r="372" spans="1:48" x14ac:dyDescent="0.3">
      <c r="A372" t="s">
        <v>1621</v>
      </c>
      <c r="B372" t="s">
        <v>1622</v>
      </c>
      <c r="C372" t="s">
        <v>3067</v>
      </c>
      <c r="D372" t="s">
        <v>212</v>
      </c>
      <c r="E372">
        <v>5255.4022039199999</v>
      </c>
      <c r="F372">
        <v>579.9</v>
      </c>
      <c r="G372">
        <v>43.953381744656497</v>
      </c>
      <c r="H372">
        <f>(Table2[[#This Row],[1Y Return vs Nifty]]-AVERAGE(Table2[1Y Return vs Nifty]))/_xlfn.STDEV.P(Table2[1Y Return vs Nifty])</f>
        <v>0.17908532805870481</v>
      </c>
      <c r="I372">
        <v>-6.5444613489688503</v>
      </c>
      <c r="J372">
        <f>(Table2[[#This Row],[1M Return vs Nifty]]-AVERAGE(Table2[1M Return vs Nifty]))/_xlfn.STDEV.P(Table2[1M Return vs Nifty])</f>
        <v>-0.5712252308328174</v>
      </c>
      <c r="K372">
        <v>3.9774730474553701</v>
      </c>
      <c r="L372">
        <f>(Table2[[#This Row],[6M Return vs Nifty]]-AVERAGE(Table2[6M Return vs Nifty]))/_xlfn.STDEV.P(Table2[6M Return vs Nifty])</f>
        <v>-9.5335864837560652E-2</v>
      </c>
      <c r="M372">
        <v>-6.0476995790583903</v>
      </c>
      <c r="N372">
        <f>(Table2[[#This Row],[1W Return vs Nifty]]-AVERAGE(Table2[1W Return vs Nifty]))/_xlfn.STDEV.P(Table2[1W Return vs Nifty])</f>
        <v>-1.2012177857672648</v>
      </c>
      <c r="O372">
        <v>599.9</v>
      </c>
      <c r="P372">
        <v>595.80296381217397</v>
      </c>
      <c r="Q372">
        <v>524.01554134520597</v>
      </c>
      <c r="R372">
        <v>40.518495083182003</v>
      </c>
      <c r="S372" s="1">
        <f>(Table2[[#This Row],[Close Price]]-Table2[[#This Row],[20D EMA]])/Table2[[#This Row],[20D EMA]]</f>
        <v>-3.3338889814969165E-2</v>
      </c>
      <c r="T372" s="1">
        <f>(Table2[[#This Row],[Close Price]]-Table2[[#This Row],[50D EMA]])/Table2[[#This Row],[50D EMA]]</f>
        <v>-2.6691649384254119E-2</v>
      </c>
      <c r="U372" s="1">
        <f>(Table2[[#This Row],[Close Price]]-Table2[[#This Row],[200D EMA]])/Table2[[#This Row],[200D EMA]]</f>
        <v>0.10664656722075914</v>
      </c>
      <c r="V372">
        <v>0.71948155610234199</v>
      </c>
      <c r="W372">
        <v>558.5</v>
      </c>
      <c r="X372">
        <v>604.4</v>
      </c>
      <c r="Y372">
        <v>558.5</v>
      </c>
      <c r="Z372">
        <v>611.95000000000005</v>
      </c>
      <c r="AA372">
        <v>558.5</v>
      </c>
      <c r="AB372">
        <v>669.95</v>
      </c>
      <c r="AC372" s="1">
        <f>(Table2[[#This Row],[Close Price]]/Table2[[#This Row],[Day Low]])-1</f>
        <v>3.8316920322291725E-2</v>
      </c>
      <c r="AD372" s="1">
        <f>(Table2[[#This Row],[Day High]]/Table2[[#This Row],[Close Price]])-1</f>
        <v>4.2248663562683308E-2</v>
      </c>
      <c r="AE372" s="1">
        <f>(Table2[[#This Row],[Close Price]]/Table2[[#This Row],[Current Week Low]])-1</f>
        <v>3.8316920322291725E-2</v>
      </c>
      <c r="AF372" s="1">
        <f>(Table2[[#This Row],[Current Week High]]/Table2[[#This Row],[Close Price]])-1</f>
        <v>5.5268149680979706E-2</v>
      </c>
      <c r="AG372" s="1">
        <f>(Table2[[#This Row],[Close Price]]/Table2[[#This Row],[Current Month Low]])-1</f>
        <v>3.8316920322291725E-2</v>
      </c>
      <c r="AH372" s="1">
        <f>(Table2[[#This Row],[Current Month High]]/Table2[[#This Row],[Close Price]])-1</f>
        <v>0.1552853940334542</v>
      </c>
      <c r="AI372">
        <v>15.5285394033454</v>
      </c>
      <c r="AJ372">
        <v>70.533745037494398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-0.13</v>
      </c>
      <c r="AM372" t="s">
        <v>3107</v>
      </c>
      <c r="AN372">
        <v>-3.19</v>
      </c>
      <c r="AO372" t="s">
        <v>3107</v>
      </c>
      <c r="AQ372">
        <f>(Table2[[#This Row],[Sharpe Ratio]]-AVERAGE(Table2[Sharpe Ratio]))/_xlfn.STDEV.P(Table2[Sharpe Ratio])</f>
        <v>-0.72461882064209882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-2.4133123740210367</v>
      </c>
      <c r="AS372">
        <f>_xlfn.RANK.AVG(Table2[[#This Row],[1Y Return vs Nifty Z-Score]],Table2[1Y Return vs Nifty Z-Score])</f>
        <v>251</v>
      </c>
      <c r="AT372">
        <f>_xlfn.RANK.AVG(Table2[[#This Row],[6M Return vs Nifty Z-Score]],Table2[6M Return vs Nifty Z-Score])</f>
        <v>339</v>
      </c>
      <c r="AU372">
        <f>_xlfn.RANK.AVG(Table2[[#This Row],[Sharpe Ratio Z-Score]],Table2[Sharpe Ratio Z-Score])</f>
        <v>545.5</v>
      </c>
      <c r="AV372">
        <f>(Table2[[#This Row],[Rank 1Y]]+Table2[[#This Row],[Rank 6M]]+Table2[[#This Row],[Rank Sharpe]])/3</f>
        <v>378.5</v>
      </c>
    </row>
    <row r="373" spans="1:48" x14ac:dyDescent="0.3">
      <c r="A373" t="s">
        <v>1247</v>
      </c>
      <c r="B373" t="s">
        <v>1248</v>
      </c>
      <c r="C373" t="s">
        <v>3071</v>
      </c>
      <c r="D373" t="s">
        <v>351</v>
      </c>
      <c r="E373">
        <v>8855.7622549539992</v>
      </c>
      <c r="F373">
        <v>230.17</v>
      </c>
      <c r="G373">
        <v>65.131329291854797</v>
      </c>
      <c r="H373">
        <f>(Table2[[#This Row],[1Y Return vs Nifty]]-AVERAGE(Table2[1Y Return vs Nifty]))/_xlfn.STDEV.P(Table2[1Y Return vs Nifty])</f>
        <v>0.50506605210240374</v>
      </c>
      <c r="I373">
        <v>-0.52998602514156301</v>
      </c>
      <c r="J373">
        <f>(Table2[[#This Row],[1M Return vs Nifty]]-AVERAGE(Table2[1M Return vs Nifty]))/_xlfn.STDEV.P(Table2[1M Return vs Nifty])</f>
        <v>2.2213357870870232E-3</v>
      </c>
      <c r="K373">
        <v>-5.2311916444283</v>
      </c>
      <c r="L373">
        <f>(Table2[[#This Row],[6M Return vs Nifty]]-AVERAGE(Table2[6M Return vs Nifty]))/_xlfn.STDEV.P(Table2[6M Return vs Nifty])</f>
        <v>-0.40808858528053932</v>
      </c>
      <c r="M373">
        <v>8.0036731691034397</v>
      </c>
      <c r="N373">
        <f>(Table2[[#This Row],[1W Return vs Nifty]]-AVERAGE(Table2[1W Return vs Nifty]))/_xlfn.STDEV.P(Table2[1W Return vs Nifty])</f>
        <v>1.3669297081264171</v>
      </c>
      <c r="O373">
        <v>222.35</v>
      </c>
      <c r="P373">
        <v>221.976639038488</v>
      </c>
      <c r="Q373">
        <v>201.30967131375201</v>
      </c>
      <c r="R373">
        <v>67.361259199084103</v>
      </c>
      <c r="S373" s="1">
        <f>(Table2[[#This Row],[Close Price]]-Table2[[#This Row],[20D EMA]])/Table2[[#This Row],[20D EMA]]</f>
        <v>3.5169777378007618E-2</v>
      </c>
      <c r="T373" s="1">
        <f>(Table2[[#This Row],[Close Price]]-Table2[[#This Row],[50D EMA]])/Table2[[#This Row],[50D EMA]]</f>
        <v>3.6910915477422639E-2</v>
      </c>
      <c r="U373" s="1">
        <f>(Table2[[#This Row],[Close Price]]-Table2[[#This Row],[200D EMA]])/Table2[[#This Row],[200D EMA]]</f>
        <v>0.14336285235530288</v>
      </c>
      <c r="V373">
        <v>1.78664092726818</v>
      </c>
      <c r="W373">
        <v>228.05</v>
      </c>
      <c r="X373">
        <v>238.2</v>
      </c>
      <c r="Y373">
        <v>220.41</v>
      </c>
      <c r="Z373">
        <v>238.7</v>
      </c>
      <c r="AA373">
        <v>204</v>
      </c>
      <c r="AB373">
        <v>238.7</v>
      </c>
      <c r="AC373" s="1">
        <f>(Table2[[#This Row],[Close Price]]/Table2[[#This Row],[Day Low]])-1</f>
        <v>9.2962069721551632E-3</v>
      </c>
      <c r="AD373" s="1">
        <f>(Table2[[#This Row],[Day High]]/Table2[[#This Row],[Close Price]])-1</f>
        <v>3.4887257244645253E-2</v>
      </c>
      <c r="AE373" s="1">
        <f>(Table2[[#This Row],[Close Price]]/Table2[[#This Row],[Current Week Low]])-1</f>
        <v>4.4281112472210893E-2</v>
      </c>
      <c r="AF373" s="1">
        <f>(Table2[[#This Row],[Current Week High]]/Table2[[#This Row],[Close Price]])-1</f>
        <v>3.7059564669592149E-2</v>
      </c>
      <c r="AG373" s="1">
        <f>(Table2[[#This Row],[Close Price]]/Table2[[#This Row],[Current Month Low]])-1</f>
        <v>0.1282843137254901</v>
      </c>
      <c r="AH373" s="1">
        <f>(Table2[[#This Row],[Current Month High]]/Table2[[#This Row],[Close Price]])-1</f>
        <v>3.7059564669592149E-2</v>
      </c>
      <c r="AI373">
        <v>13.8289090672111</v>
      </c>
      <c r="AJ373">
        <v>96.726495726495699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</v>
      </c>
      <c r="AM373" t="s">
        <v>3109</v>
      </c>
      <c r="AN373">
        <v>2.44</v>
      </c>
      <c r="AO373" t="s">
        <v>3108</v>
      </c>
      <c r="AQ373">
        <f>(Table2[[#This Row],[Sharpe Ratio]]-AVERAGE(Table2[Sharpe Ratio]))/_xlfn.STDEV.P(Table2[Sharpe Ratio])</f>
        <v>-0.72461882064209882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0.74150969009326972</v>
      </c>
      <c r="AS373">
        <f>_xlfn.RANK.AVG(Table2[[#This Row],[1Y Return vs Nifty Z-Score]],Table2[1Y Return vs Nifty Z-Score])</f>
        <v>161</v>
      </c>
      <c r="AT373">
        <f>_xlfn.RANK.AVG(Table2[[#This Row],[6M Return vs Nifty Z-Score]],Table2[6M Return vs Nifty Z-Score])</f>
        <v>443</v>
      </c>
      <c r="AU373">
        <f>_xlfn.RANK.AVG(Table2[[#This Row],[Sharpe Ratio Z-Score]],Table2[Sharpe Ratio Z-Score])</f>
        <v>545.5</v>
      </c>
      <c r="AV373">
        <f>(Table2[[#This Row],[Rank 1Y]]+Table2[[#This Row],[Rank 6M]]+Table2[[#This Row],[Rank Sharpe]])/3</f>
        <v>383.16666666666669</v>
      </c>
    </row>
    <row r="374" spans="1:48" x14ac:dyDescent="0.3">
      <c r="A374" t="s">
        <v>1347</v>
      </c>
      <c r="B374" t="s">
        <v>1348</v>
      </c>
      <c r="C374" t="s">
        <v>3068</v>
      </c>
      <c r="D374" t="s">
        <v>203</v>
      </c>
      <c r="E374">
        <v>8026.6335239999999</v>
      </c>
      <c r="F374">
        <v>525.35</v>
      </c>
      <c r="G374">
        <v>16.716002197189599</v>
      </c>
      <c r="H374">
        <f>(Table2[[#This Row],[1Y Return vs Nifty]]-AVERAGE(Table2[1Y Return vs Nifty]))/_xlfn.STDEV.P(Table2[1Y Return vs Nifty])</f>
        <v>-0.24016496454629829</v>
      </c>
      <c r="I374">
        <v>-17.866150660295201</v>
      </c>
      <c r="J374">
        <f>(Table2[[#This Row],[1M Return vs Nifty]]-AVERAGE(Table2[1M Return vs Nifty]))/_xlfn.STDEV.P(Table2[1M Return vs Nifty])</f>
        <v>-1.6506849533121444</v>
      </c>
      <c r="K374">
        <v>-4.7693353679800596</v>
      </c>
      <c r="L374">
        <f>(Table2[[#This Row],[6M Return vs Nifty]]-AVERAGE(Table2[6M Return vs Nifty]))/_xlfn.STDEV.P(Table2[6M Return vs Nifty])</f>
        <v>-0.39240261866692555</v>
      </c>
      <c r="M374">
        <v>-12.822178940895901</v>
      </c>
      <c r="N374">
        <f>(Table2[[#This Row],[1W Return vs Nifty]]-AVERAGE(Table2[1W Return vs Nifty]))/_xlfn.STDEV.P(Table2[1W Return vs Nifty])</f>
        <v>-2.439378818668013</v>
      </c>
      <c r="O374">
        <v>596.38</v>
      </c>
      <c r="P374">
        <v>607.66006540693104</v>
      </c>
      <c r="Q374">
        <v>545.23532135772496</v>
      </c>
      <c r="R374">
        <v>11.7307882866632</v>
      </c>
      <c r="S374" s="1">
        <f>(Table2[[#This Row],[Close Price]]-Table2[[#This Row],[20D EMA]])/Table2[[#This Row],[20D EMA]]</f>
        <v>-0.11910191488648172</v>
      </c>
      <c r="T374" s="1">
        <f>(Table2[[#This Row],[Close Price]]-Table2[[#This Row],[50D EMA]])/Table2[[#This Row],[50D EMA]]</f>
        <v>-0.13545412985434632</v>
      </c>
      <c r="U374" s="1">
        <f>(Table2[[#This Row],[Close Price]]-Table2[[#This Row],[200D EMA]])/Table2[[#This Row],[200D EMA]]</f>
        <v>-3.6471080611958959E-2</v>
      </c>
      <c r="V374">
        <v>0.58294272868069497</v>
      </c>
      <c r="W374">
        <v>518</v>
      </c>
      <c r="X374">
        <v>533.54999999999995</v>
      </c>
      <c r="Y374">
        <v>518</v>
      </c>
      <c r="Z374">
        <v>558.45000000000005</v>
      </c>
      <c r="AA374">
        <v>518</v>
      </c>
      <c r="AB374">
        <v>644</v>
      </c>
      <c r="AC374" s="1">
        <f>(Table2[[#This Row],[Close Price]]/Table2[[#This Row],[Day Low]])-1</f>
        <v>1.4189189189189211E-2</v>
      </c>
      <c r="AD374" s="1">
        <f>(Table2[[#This Row],[Day High]]/Table2[[#This Row],[Close Price]])-1</f>
        <v>1.5608641857808969E-2</v>
      </c>
      <c r="AE374" s="1">
        <f>(Table2[[#This Row],[Close Price]]/Table2[[#This Row],[Current Week Low]])-1</f>
        <v>1.4189189189189211E-2</v>
      </c>
      <c r="AF374" s="1">
        <f>(Table2[[#This Row],[Current Week High]]/Table2[[#This Row],[Close Price]])-1</f>
        <v>6.3005615304082996E-2</v>
      </c>
      <c r="AG374" s="1">
        <f>(Table2[[#This Row],[Close Price]]/Table2[[#This Row],[Current Month Low]])-1</f>
        <v>1.4189189189189211E-2</v>
      </c>
      <c r="AH374" s="1">
        <f>(Table2[[#This Row],[Current Month High]]/Table2[[#This Row],[Close Price]])-1</f>
        <v>0.22584943371085942</v>
      </c>
      <c r="AI374">
        <v>34.729228133625099</v>
      </c>
      <c r="AJ374">
        <v>42.758152173912997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-0.09</v>
      </c>
      <c r="AM374" t="s">
        <v>3107</v>
      </c>
      <c r="AN374">
        <v>-16.66</v>
      </c>
      <c r="AO374" t="s">
        <v>3107</v>
      </c>
      <c r="AP374">
        <v>6.3055420795158995E-2</v>
      </c>
      <c r="AQ374">
        <f>(Table2[[#This Row],[Sharpe Ratio]]-AVERAGE(Table2[Sharpe Ratio]))/_xlfn.STDEV.P(Table2[Sharpe Ratio])</f>
        <v>-6.4211420721611377E-3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366</v>
      </c>
      <c r="AT374">
        <f>_xlfn.RANK.AVG(Table2[[#This Row],[6M Return vs Nifty Z-Score]],Table2[6M Return vs Nifty Z-Score])</f>
        <v>438</v>
      </c>
      <c r="AU374">
        <f>_xlfn.RANK.AVG(Table2[[#This Row],[Sharpe Ratio Z-Score]],Table2[Sharpe Ratio Z-Score])</f>
        <v>346</v>
      </c>
      <c r="AV374">
        <f>(Table2[[#This Row],[Rank 1Y]]+Table2[[#This Row],[Rank 6M]]+Table2[[#This Row],[Rank Sharpe]])/3</f>
        <v>383.33333333333331</v>
      </c>
    </row>
    <row r="375" spans="1:48" x14ac:dyDescent="0.3">
      <c r="A375" t="s">
        <v>337</v>
      </c>
      <c r="B375" t="s">
        <v>338</v>
      </c>
      <c r="C375" t="s">
        <v>3063</v>
      </c>
      <c r="D375" t="s">
        <v>57</v>
      </c>
      <c r="E375">
        <v>72923.908480694998</v>
      </c>
      <c r="F375">
        <v>1816.45</v>
      </c>
      <c r="G375">
        <v>17.4355936549426</v>
      </c>
      <c r="H375">
        <f>(Table2[[#This Row],[1Y Return vs Nifty]]-AVERAGE(Table2[1Y Return vs Nifty]))/_xlfn.STDEV.P(Table2[1Y Return vs Nifty])</f>
        <v>-0.22908868135638094</v>
      </c>
      <c r="I375">
        <v>1.41688072678906</v>
      </c>
      <c r="J375">
        <f>(Table2[[#This Row],[1M Return vs Nifty]]-AVERAGE(Table2[1M Return vs Nifty]))/_xlfn.STDEV.P(Table2[1M Return vs Nifty])</f>
        <v>0.18784418640186498</v>
      </c>
      <c r="K375">
        <v>21.1503340298182</v>
      </c>
      <c r="L375">
        <f>(Table2[[#This Row],[6M Return vs Nifty]]-AVERAGE(Table2[6M Return vs Nifty]))/_xlfn.STDEV.P(Table2[6M Return vs Nifty])</f>
        <v>0.48790385229068101</v>
      </c>
      <c r="M375">
        <v>3.10457942504208</v>
      </c>
      <c r="N375">
        <f>(Table2[[#This Row],[1W Return vs Nifty]]-AVERAGE(Table2[1W Return vs Nifty]))/_xlfn.STDEV.P(Table2[1W Return vs Nifty])</f>
        <v>0.47152998123444539</v>
      </c>
      <c r="O375">
        <v>1829.6</v>
      </c>
      <c r="P375">
        <v>1788.8403604206901</v>
      </c>
      <c r="Q375">
        <v>1584.8070527203399</v>
      </c>
      <c r="R375">
        <v>44.574384331060998</v>
      </c>
      <c r="S375" s="1">
        <f>(Table2[[#This Row],[Close Price]]-Table2[[#This Row],[20D EMA]])/Table2[[#This Row],[20D EMA]]</f>
        <v>-7.1873633581109883E-3</v>
      </c>
      <c r="T375" s="1">
        <f>(Table2[[#This Row],[Close Price]]-Table2[[#This Row],[50D EMA]])/Table2[[#This Row],[50D EMA]]</f>
        <v>1.5434378712707964E-2</v>
      </c>
      <c r="U375" s="1">
        <f>(Table2[[#This Row],[Close Price]]-Table2[[#This Row],[200D EMA]])/Table2[[#This Row],[200D EMA]]</f>
        <v>0.14616476301139769</v>
      </c>
      <c r="V375">
        <v>1.1046973316081701</v>
      </c>
      <c r="W375">
        <v>1785.15</v>
      </c>
      <c r="X375">
        <v>1900.05</v>
      </c>
      <c r="Y375">
        <v>1785.15</v>
      </c>
      <c r="Z375">
        <v>1904.95</v>
      </c>
      <c r="AA375">
        <v>1670</v>
      </c>
      <c r="AB375">
        <v>1904.95</v>
      </c>
      <c r="AC375" s="1">
        <f>(Table2[[#This Row],[Close Price]]/Table2[[#This Row],[Day Low]])-1</f>
        <v>1.7533540598829278E-2</v>
      </c>
      <c r="AD375" s="1">
        <f>(Table2[[#This Row],[Day High]]/Table2[[#This Row],[Close Price]])-1</f>
        <v>4.6023837705414294E-2</v>
      </c>
      <c r="AE375" s="1">
        <f>(Table2[[#This Row],[Close Price]]/Table2[[#This Row],[Current Week Low]])-1</f>
        <v>1.7533540598829278E-2</v>
      </c>
      <c r="AF375" s="1">
        <f>(Table2[[#This Row],[Current Week High]]/Table2[[#This Row],[Close Price]])-1</f>
        <v>4.8721407140301043E-2</v>
      </c>
      <c r="AG375" s="1">
        <f>(Table2[[#This Row],[Close Price]]/Table2[[#This Row],[Current Month Low]])-1</f>
        <v>8.7694610778443094E-2</v>
      </c>
      <c r="AH375" s="1">
        <f>(Table2[[#This Row],[Current Month High]]/Table2[[#This Row],[Close Price]])-1</f>
        <v>4.8721407140301043E-2</v>
      </c>
      <c r="AI375">
        <v>4.8721407140300999</v>
      </c>
      <c r="AJ375">
        <v>53.6304816678648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0.03</v>
      </c>
      <c r="AM375" t="s">
        <v>3108</v>
      </c>
      <c r="AN375">
        <v>1.99</v>
      </c>
      <c r="AO375" t="s">
        <v>3108</v>
      </c>
      <c r="AP375">
        <v>-1.3081921812916999E-2</v>
      </c>
      <c r="AQ375">
        <f>(Table2[[#This Row],[Sharpe Ratio]]-AVERAGE(Table2[Sharpe Ratio]))/_xlfn.STDEV.P(Table2[Sharpe Ratio])</f>
        <v>-0.87362117061914857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4.4568167951461735E-2</v>
      </c>
      <c r="AS375">
        <f>_xlfn.RANK.AVG(Table2[[#This Row],[1Y Return vs Nifty Z-Score]],Table2[1Y Return vs Nifty Z-Score])</f>
        <v>358</v>
      </c>
      <c r="AT375">
        <f>_xlfn.RANK.AVG(Table2[[#This Row],[6M Return vs Nifty Z-Score]],Table2[6M Return vs Nifty Z-Score])</f>
        <v>194</v>
      </c>
      <c r="AU375">
        <f>_xlfn.RANK.AVG(Table2[[#This Row],[Sharpe Ratio Z-Score]],Table2[Sharpe Ratio Z-Score])</f>
        <v>598</v>
      </c>
      <c r="AV375">
        <f>(Table2[[#This Row],[Rank 1Y]]+Table2[[#This Row],[Rank 6M]]+Table2[[#This Row],[Rank Sharpe]])/3</f>
        <v>383.33333333333331</v>
      </c>
    </row>
    <row r="376" spans="1:48" x14ac:dyDescent="0.3">
      <c r="A376" t="s">
        <v>666</v>
      </c>
      <c r="B376" t="s">
        <v>667</v>
      </c>
      <c r="C376" t="s">
        <v>3075</v>
      </c>
      <c r="D376" t="s">
        <v>351</v>
      </c>
      <c r="E376">
        <v>26321.464210949998</v>
      </c>
      <c r="F376">
        <v>2074.65</v>
      </c>
      <c r="G376">
        <v>6.8211028533306903</v>
      </c>
      <c r="H376">
        <f>(Table2[[#This Row],[1Y Return vs Nifty]]-AVERAGE(Table2[1Y Return vs Nifty]))/_xlfn.STDEV.P(Table2[1Y Return vs Nifty])</f>
        <v>-0.39247181322755148</v>
      </c>
      <c r="I376">
        <v>4.7771011738144002</v>
      </c>
      <c r="J376">
        <f>(Table2[[#This Row],[1M Return vs Nifty]]-AVERAGE(Table2[1M Return vs Nifty]))/_xlfn.STDEV.P(Table2[1M Return vs Nifty])</f>
        <v>0.50822240306840238</v>
      </c>
      <c r="K376">
        <v>43.953734535493801</v>
      </c>
      <c r="L376">
        <f>(Table2[[#This Row],[6M Return vs Nifty]]-AVERAGE(Table2[6M Return vs Nifty]))/_xlfn.STDEV.P(Table2[6M Return vs Nifty])</f>
        <v>1.262372874904425</v>
      </c>
      <c r="M376">
        <v>0.41790592446093899</v>
      </c>
      <c r="N376">
        <f>(Table2[[#This Row],[1W Return vs Nifty]]-AVERAGE(Table2[1W Return vs Nifty]))/_xlfn.STDEV.P(Table2[1W Return vs Nifty])</f>
        <v>-1.9509146478584351E-2</v>
      </c>
      <c r="O376">
        <v>2059.02</v>
      </c>
      <c r="P376">
        <v>1933.8017072088101</v>
      </c>
      <c r="Q376">
        <v>1638.1852315706401</v>
      </c>
      <c r="R376">
        <v>50.611725133000903</v>
      </c>
      <c r="S376" s="1">
        <f>(Table2[[#This Row],[Close Price]]-Table2[[#This Row],[20D EMA]])/Table2[[#This Row],[20D EMA]]</f>
        <v>7.5909898883935603E-3</v>
      </c>
      <c r="T376" s="1">
        <f>(Table2[[#This Row],[Close Price]]-Table2[[#This Row],[50D EMA]])/Table2[[#This Row],[50D EMA]]</f>
        <v>7.2834920077967116E-2</v>
      </c>
      <c r="U376" s="1">
        <f>(Table2[[#This Row],[Close Price]]-Table2[[#This Row],[200D EMA]])/Table2[[#This Row],[200D EMA]]</f>
        <v>0.26643187840906818</v>
      </c>
      <c r="V376">
        <v>0.76004652515266002</v>
      </c>
      <c r="W376">
        <v>2005</v>
      </c>
      <c r="X376">
        <v>2079.9499999999998</v>
      </c>
      <c r="Y376">
        <v>2005</v>
      </c>
      <c r="Z376">
        <v>2107.9</v>
      </c>
      <c r="AA376">
        <v>2000.25</v>
      </c>
      <c r="AB376">
        <v>2150.5</v>
      </c>
      <c r="AC376" s="1">
        <f>(Table2[[#This Row],[Close Price]]/Table2[[#This Row],[Day Low]])-1</f>
        <v>3.473815461346641E-2</v>
      </c>
      <c r="AD376" s="1">
        <f>(Table2[[#This Row],[Day High]]/Table2[[#This Row],[Close Price]])-1</f>
        <v>2.5546477719131655E-3</v>
      </c>
      <c r="AE376" s="1">
        <f>(Table2[[#This Row],[Close Price]]/Table2[[#This Row],[Current Week Low]])-1</f>
        <v>3.473815461346641E-2</v>
      </c>
      <c r="AF376" s="1">
        <f>(Table2[[#This Row],[Current Week High]]/Table2[[#This Row],[Close Price]])-1</f>
        <v>1.6026799701154504E-2</v>
      </c>
      <c r="AG376" s="1">
        <f>(Table2[[#This Row],[Close Price]]/Table2[[#This Row],[Current Month Low]])-1</f>
        <v>3.7195350581177289E-2</v>
      </c>
      <c r="AH376" s="1">
        <f>(Table2[[#This Row],[Current Month High]]/Table2[[#This Row],[Close Price]])-1</f>
        <v>3.6560383679174802E-2</v>
      </c>
      <c r="AI376">
        <v>6.0419829850818001</v>
      </c>
      <c r="AJ376">
        <v>74.913582328640004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0.25</v>
      </c>
      <c r="AM376" t="s">
        <v>3108</v>
      </c>
      <c r="AN376">
        <v>-3.56</v>
      </c>
      <c r="AO376" t="s">
        <v>3107</v>
      </c>
      <c r="AP376">
        <v>-4.5711059362506003E-2</v>
      </c>
      <c r="AQ376">
        <f>(Table2[[#This Row],[Sharpe Ratio]]-AVERAGE(Table2[Sharpe Ratio]))/_xlfn.STDEV.P(Table2[Sharpe Ratio])</f>
        <v>-1.2452652029059514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0.11334911536074002</v>
      </c>
      <c r="AS376">
        <f>_xlfn.RANK.AVG(Table2[[#This Row],[1Y Return vs Nifty Z-Score]],Table2[1Y Return vs Nifty Z-Score])</f>
        <v>421</v>
      </c>
      <c r="AT376">
        <f>_xlfn.RANK.AVG(Table2[[#This Row],[6M Return vs Nifty Z-Score]],Table2[6M Return vs Nifty Z-Score])</f>
        <v>82</v>
      </c>
      <c r="AU376">
        <f>_xlfn.RANK.AVG(Table2[[#This Row],[Sharpe Ratio Z-Score]],Table2[Sharpe Ratio Z-Score])</f>
        <v>651</v>
      </c>
      <c r="AV376">
        <f>(Table2[[#This Row],[Rank 1Y]]+Table2[[#This Row],[Rank 6M]]+Table2[[#This Row],[Rank Sharpe]])/3</f>
        <v>384.66666666666669</v>
      </c>
    </row>
    <row r="377" spans="1:48" x14ac:dyDescent="0.3">
      <c r="A377" t="s">
        <v>1710</v>
      </c>
      <c r="B377" t="s">
        <v>1711</v>
      </c>
      <c r="C377" t="s">
        <v>3065</v>
      </c>
      <c r="D377" t="s">
        <v>261</v>
      </c>
      <c r="E377">
        <v>4537.3691346099904</v>
      </c>
      <c r="F377">
        <v>235.15</v>
      </c>
      <c r="G377">
        <v>-9.1025540398757396</v>
      </c>
      <c r="H377">
        <f>(Table2[[#This Row],[1Y Return vs Nifty]]-AVERAGE(Table2[1Y Return vs Nifty]))/_xlfn.STDEV.P(Table2[1Y Return vs Nifty])</f>
        <v>-0.6375760751916707</v>
      </c>
      <c r="I377">
        <v>5.5360919713894399</v>
      </c>
      <c r="J377">
        <f>(Table2[[#This Row],[1M Return vs Nifty]]-AVERAGE(Table2[1M Return vs Nifty]))/_xlfn.STDEV.P(Table2[1M Return vs Nifty])</f>
        <v>0.5805879284935771</v>
      </c>
      <c r="K377">
        <v>-11.5791975557492</v>
      </c>
      <c r="L377">
        <f>(Table2[[#This Row],[6M Return vs Nifty]]-AVERAGE(Table2[6M Return vs Nifty]))/_xlfn.STDEV.P(Table2[6M Return vs Nifty])</f>
        <v>-0.62368511144177241</v>
      </c>
      <c r="M377">
        <v>2.4054610251937598</v>
      </c>
      <c r="N377">
        <f>(Table2[[#This Row],[1W Return vs Nifty]]-AVERAGE(Table2[1W Return vs Nifty]))/_xlfn.STDEV.P(Table2[1W Return vs Nifty])</f>
        <v>0.34375320108032847</v>
      </c>
      <c r="O377">
        <v>242.65</v>
      </c>
      <c r="P377">
        <v>243.08926746690599</v>
      </c>
      <c r="Q377">
        <v>227.98606238678801</v>
      </c>
      <c r="R377">
        <v>39.7077798607408</v>
      </c>
      <c r="S377" s="1">
        <f>(Table2[[#This Row],[Close Price]]-Table2[[#This Row],[20D EMA]])/Table2[[#This Row],[20D EMA]]</f>
        <v>-3.0908716257984751E-2</v>
      </c>
      <c r="T377" s="1">
        <f>(Table2[[#This Row],[Close Price]]-Table2[[#This Row],[50D EMA]])/Table2[[#This Row],[50D EMA]]</f>
        <v>-3.2659884780749666E-2</v>
      </c>
      <c r="U377" s="1">
        <f>(Table2[[#This Row],[Close Price]]-Table2[[#This Row],[200D EMA]])/Table2[[#This Row],[200D EMA]]</f>
        <v>3.1422699871267022E-2</v>
      </c>
      <c r="V377">
        <v>0.82170774684085401</v>
      </c>
      <c r="W377">
        <v>234</v>
      </c>
      <c r="X377">
        <v>246.8</v>
      </c>
      <c r="Y377">
        <v>234</v>
      </c>
      <c r="Z377">
        <v>260.39999999999998</v>
      </c>
      <c r="AA377">
        <v>231</v>
      </c>
      <c r="AB377">
        <v>260.39999999999998</v>
      </c>
      <c r="AC377" s="1">
        <f>(Table2[[#This Row],[Close Price]]/Table2[[#This Row],[Day Low]])-1</f>
        <v>4.9145299145298971E-3</v>
      </c>
      <c r="AD377" s="1">
        <f>(Table2[[#This Row],[Day High]]/Table2[[#This Row],[Close Price]])-1</f>
        <v>4.95428449925579E-2</v>
      </c>
      <c r="AE377" s="1">
        <f>(Table2[[#This Row],[Close Price]]/Table2[[#This Row],[Current Week Low]])-1</f>
        <v>4.9145299145298971E-3</v>
      </c>
      <c r="AF377" s="1">
        <f>(Table2[[#This Row],[Current Week High]]/Table2[[#This Row],[Close Price]])-1</f>
        <v>0.10737826918987858</v>
      </c>
      <c r="AG377" s="1">
        <f>(Table2[[#This Row],[Close Price]]/Table2[[#This Row],[Current Month Low]])-1</f>
        <v>1.7965367965367962E-2</v>
      </c>
      <c r="AH377" s="1">
        <f>(Table2[[#This Row],[Current Month High]]/Table2[[#This Row],[Close Price]])-1</f>
        <v>0.10737826918987858</v>
      </c>
      <c r="AI377">
        <v>23.9209015522007</v>
      </c>
      <c r="AJ377">
        <v>32.853107344632697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-7.0000000000000007E-2</v>
      </c>
      <c r="AM377" t="s">
        <v>3107</v>
      </c>
      <c r="AN377">
        <v>-8.8699999999999992</v>
      </c>
      <c r="AO377" t="s">
        <v>3107</v>
      </c>
      <c r="AP377">
        <v>0.17287925386766201</v>
      </c>
      <c r="AQ377">
        <f>(Table2[[#This Row],[Sharpe Ratio]]-AVERAGE(Table2[Sharpe Ratio]))/_xlfn.STDEV.P(Table2[Sharpe Ratio])</f>
        <v>1.2444661086934314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547</v>
      </c>
      <c r="AT377">
        <f>_xlfn.RANK.AVG(Table2[[#This Row],[6M Return vs Nifty Z-Score]],Table2[6M Return vs Nifty Z-Score])</f>
        <v>523</v>
      </c>
      <c r="AU377">
        <f>_xlfn.RANK.AVG(Table2[[#This Row],[Sharpe Ratio Z-Score]],Table2[Sharpe Ratio Z-Score])</f>
        <v>86</v>
      </c>
      <c r="AV377">
        <f>(Table2[[#This Row],[Rank 1Y]]+Table2[[#This Row],[Rank 6M]]+Table2[[#This Row],[Rank Sharpe]])/3</f>
        <v>385.33333333333331</v>
      </c>
    </row>
    <row r="378" spans="1:48" x14ac:dyDescent="0.3">
      <c r="A378" t="s">
        <v>366</v>
      </c>
      <c r="B378" t="s">
        <v>367</v>
      </c>
      <c r="C378" t="s">
        <v>3065</v>
      </c>
      <c r="D378" t="s">
        <v>368</v>
      </c>
      <c r="E378">
        <v>63866.751914790002</v>
      </c>
      <c r="F378">
        <v>1764.3</v>
      </c>
      <c r="G378">
        <v>14.031534252881601</v>
      </c>
      <c r="H378">
        <f>(Table2[[#This Row],[1Y Return vs Nifty]]-AVERAGE(Table2[1Y Return vs Nifty]))/_xlfn.STDEV.P(Table2[1Y Return vs Nifty])</f>
        <v>-0.28148553171681195</v>
      </c>
      <c r="I378">
        <v>12.9383940143206</v>
      </c>
      <c r="J378">
        <f>(Table2[[#This Row],[1M Return vs Nifty]]-AVERAGE(Table2[1M Return vs Nifty]))/_xlfn.STDEV.P(Table2[1M Return vs Nifty])</f>
        <v>1.2863560068471185</v>
      </c>
      <c r="K378">
        <v>1.63481744857859</v>
      </c>
      <c r="L378">
        <f>(Table2[[#This Row],[6M Return vs Nifty]]-AVERAGE(Table2[6M Return vs Nifty]))/_xlfn.STDEV.P(Table2[6M Return vs Nifty])</f>
        <v>-0.17489918222661169</v>
      </c>
      <c r="M378">
        <v>1.69775290173653</v>
      </c>
      <c r="N378">
        <f>(Table2[[#This Row],[1W Return vs Nifty]]-AVERAGE(Table2[1W Return vs Nifty]))/_xlfn.STDEV.P(Table2[1W Return vs Nifty])</f>
        <v>0.21440649053187713</v>
      </c>
      <c r="O378">
        <v>1717.13</v>
      </c>
      <c r="P378">
        <v>1629.8809411273401</v>
      </c>
      <c r="Q378">
        <v>1490.7485405032701</v>
      </c>
      <c r="R378">
        <v>57.500312539246998</v>
      </c>
      <c r="S378" s="1">
        <f>(Table2[[#This Row],[Close Price]]-Table2[[#This Row],[20D EMA]])/Table2[[#This Row],[20D EMA]]</f>
        <v>2.7470255600915389E-2</v>
      </c>
      <c r="T378" s="1">
        <f>(Table2[[#This Row],[Close Price]]-Table2[[#This Row],[50D EMA]])/Table2[[#This Row],[50D EMA]]</f>
        <v>8.2471704209073224E-2</v>
      </c>
      <c r="U378" s="1">
        <f>(Table2[[#This Row],[Close Price]]-Table2[[#This Row],[200D EMA]])/Table2[[#This Row],[200D EMA]]</f>
        <v>0.18349939782894581</v>
      </c>
      <c r="V378">
        <v>1.0244194561689299</v>
      </c>
      <c r="W378">
        <v>1754</v>
      </c>
      <c r="X378">
        <v>1796</v>
      </c>
      <c r="Y378">
        <v>1752</v>
      </c>
      <c r="Z378">
        <v>1824.9</v>
      </c>
      <c r="AA378">
        <v>1633.9</v>
      </c>
      <c r="AB378">
        <v>1839</v>
      </c>
      <c r="AC378" s="1">
        <f>(Table2[[#This Row],[Close Price]]/Table2[[#This Row],[Day Low]])-1</f>
        <v>5.8722919042188959E-3</v>
      </c>
      <c r="AD378" s="1">
        <f>(Table2[[#This Row],[Day High]]/Table2[[#This Row],[Close Price]])-1</f>
        <v>1.7967465850478925E-2</v>
      </c>
      <c r="AE378" s="1">
        <f>(Table2[[#This Row],[Close Price]]/Table2[[#This Row],[Current Week Low]])-1</f>
        <v>7.0205479452054576E-3</v>
      </c>
      <c r="AF378" s="1">
        <f>(Table2[[#This Row],[Current Week High]]/Table2[[#This Row],[Close Price]])-1</f>
        <v>3.4347900017003941E-2</v>
      </c>
      <c r="AG378" s="1">
        <f>(Table2[[#This Row],[Close Price]]/Table2[[#This Row],[Current Month Low]])-1</f>
        <v>7.9809045841238602E-2</v>
      </c>
      <c r="AH378" s="1">
        <f>(Table2[[#This Row],[Current Month High]]/Table2[[#This Row],[Close Price]])-1</f>
        <v>4.2339738139772098E-2</v>
      </c>
      <c r="AI378">
        <v>4.2339738139772098</v>
      </c>
      <c r="AJ378">
        <v>50.8013162955681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0.11</v>
      </c>
      <c r="AM378" t="s">
        <v>3108</v>
      </c>
      <c r="AN378">
        <v>3.74</v>
      </c>
      <c r="AO378" t="s">
        <v>3108</v>
      </c>
      <c r="AP378">
        <v>4.0503806148145E-2</v>
      </c>
      <c r="AQ378">
        <f>(Table2[[#This Row],[Sharpe Ratio]]-AVERAGE(Table2[Sharpe Ratio]))/_xlfn.STDEV.P(Table2[Sharpe Ratio])</f>
        <v>-0.2632827581432845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0.78109502529228736</v>
      </c>
      <c r="AS378">
        <f>_xlfn.RANK.AVG(Table2[[#This Row],[1Y Return vs Nifty Z-Score]],Table2[1Y Return vs Nifty Z-Score])</f>
        <v>380</v>
      </c>
      <c r="AT378">
        <f>_xlfn.RANK.AVG(Table2[[#This Row],[6M Return vs Nifty Z-Score]],Table2[6M Return vs Nifty Z-Score])</f>
        <v>367</v>
      </c>
      <c r="AU378">
        <f>_xlfn.RANK.AVG(Table2[[#This Row],[Sharpe Ratio Z-Score]],Table2[Sharpe Ratio Z-Score])</f>
        <v>411</v>
      </c>
      <c r="AV378">
        <f>(Table2[[#This Row],[Rank 1Y]]+Table2[[#This Row],[Rank 6M]]+Table2[[#This Row],[Rank Sharpe]])/3</f>
        <v>386</v>
      </c>
    </row>
    <row r="379" spans="1:48" x14ac:dyDescent="0.3">
      <c r="A379" t="s">
        <v>631</v>
      </c>
      <c r="B379" t="s">
        <v>632</v>
      </c>
      <c r="C379" t="s">
        <v>3068</v>
      </c>
      <c r="D379" t="s">
        <v>203</v>
      </c>
      <c r="E379">
        <v>28656.256458749998</v>
      </c>
      <c r="F379">
        <v>1363.75</v>
      </c>
      <c r="G379">
        <v>-10.324203101513</v>
      </c>
      <c r="H379">
        <f>(Table2[[#This Row],[1Y Return vs Nifty]]-AVERAGE(Table2[1Y Return vs Nifty]))/_xlfn.STDEV.P(Table2[1Y Return vs Nifty])</f>
        <v>-0.65638026028809204</v>
      </c>
      <c r="I379">
        <v>-2.78979360075303</v>
      </c>
      <c r="J379">
        <f>(Table2[[#This Row],[1M Return vs Nifty]]-AVERAGE(Table2[1M Return vs Nifty]))/_xlfn.STDEV.P(Table2[1M Return vs Nifty])</f>
        <v>-0.21323867122669493</v>
      </c>
      <c r="K379">
        <v>14.0579136925708</v>
      </c>
      <c r="L379">
        <f>(Table2[[#This Row],[6M Return vs Nifty]]-AVERAGE(Table2[6M Return vs Nifty]))/_xlfn.STDEV.P(Table2[6M Return vs Nifty])</f>
        <v>0.24702487263206818</v>
      </c>
      <c r="M379">
        <v>-0.81887893450843097</v>
      </c>
      <c r="N379">
        <f>(Table2[[#This Row],[1W Return vs Nifty]]-AVERAGE(Table2[1W Return vs Nifty]))/_xlfn.STDEV.P(Table2[1W Return vs Nifty])</f>
        <v>-0.24555438725147236</v>
      </c>
      <c r="O379">
        <v>1371.9</v>
      </c>
      <c r="P379">
        <v>1338.31132885067</v>
      </c>
      <c r="Q379">
        <v>1231.9869606304101</v>
      </c>
      <c r="R379">
        <v>46.865638774344198</v>
      </c>
      <c r="S379" s="1">
        <f>(Table2[[#This Row],[Close Price]]-Table2[[#This Row],[20D EMA]])/Table2[[#This Row],[20D EMA]]</f>
        <v>-5.9406662293170712E-3</v>
      </c>
      <c r="T379" s="1">
        <f>(Table2[[#This Row],[Close Price]]-Table2[[#This Row],[50D EMA]])/Table2[[#This Row],[50D EMA]]</f>
        <v>1.900803692006146E-2</v>
      </c>
      <c r="U379" s="1">
        <f>(Table2[[#This Row],[Close Price]]-Table2[[#This Row],[200D EMA]])/Table2[[#This Row],[200D EMA]]</f>
        <v>0.10695165093481715</v>
      </c>
      <c r="V379">
        <v>0.44941953974604198</v>
      </c>
      <c r="W379">
        <v>1326</v>
      </c>
      <c r="X379">
        <v>1369.9</v>
      </c>
      <c r="Y379">
        <v>1325.2</v>
      </c>
      <c r="Z379">
        <v>1369.9</v>
      </c>
      <c r="AA379">
        <v>1325.2</v>
      </c>
      <c r="AB379">
        <v>1450</v>
      </c>
      <c r="AC379" s="1">
        <f>(Table2[[#This Row],[Close Price]]/Table2[[#This Row],[Day Low]])-1</f>
        <v>2.8469079939668074E-2</v>
      </c>
      <c r="AD379" s="1">
        <f>(Table2[[#This Row],[Day High]]/Table2[[#This Row],[Close Price]])-1</f>
        <v>4.5096241979836194E-3</v>
      </c>
      <c r="AE379" s="1">
        <f>(Table2[[#This Row],[Close Price]]/Table2[[#This Row],[Current Week Low]])-1</f>
        <v>2.9089948686990663E-2</v>
      </c>
      <c r="AF379" s="1">
        <f>(Table2[[#This Row],[Current Week High]]/Table2[[#This Row],[Close Price]])-1</f>
        <v>4.5096241979836194E-3</v>
      </c>
      <c r="AG379" s="1">
        <f>(Table2[[#This Row],[Close Price]]/Table2[[#This Row],[Current Month Low]])-1</f>
        <v>2.9089948686990663E-2</v>
      </c>
      <c r="AH379" s="1">
        <f>(Table2[[#This Row],[Current Month High]]/Table2[[#This Row],[Close Price]])-1</f>
        <v>6.3244729605866246E-2</v>
      </c>
      <c r="AI379">
        <v>10.427131072410599</v>
      </c>
      <c r="AJ379">
        <v>35.960321020886298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0.13</v>
      </c>
      <c r="AM379" t="s">
        <v>3108</v>
      </c>
      <c r="AN379">
        <v>-4.4000000000000004</v>
      </c>
      <c r="AO379" t="s">
        <v>3107</v>
      </c>
      <c r="AP379">
        <v>6.1536658133384999E-2</v>
      </c>
      <c r="AQ379">
        <f>(Table2[[#This Row],[Sharpe Ratio]]-AVERAGE(Table2[Sharpe Ratio]))/_xlfn.STDEV.P(Table2[Sharpe Ratio])</f>
        <v>-2.3719762939798366E-2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-0.89186820907398956</v>
      </c>
      <c r="AS379">
        <f>_xlfn.RANK.AVG(Table2[[#This Row],[1Y Return vs Nifty Z-Score]],Table2[1Y Return vs Nifty Z-Score])</f>
        <v>557</v>
      </c>
      <c r="AT379">
        <f>_xlfn.RANK.AVG(Table2[[#This Row],[6M Return vs Nifty Z-Score]],Table2[6M Return vs Nifty Z-Score])</f>
        <v>248</v>
      </c>
      <c r="AU379">
        <f>_xlfn.RANK.AVG(Table2[[#This Row],[Sharpe Ratio Z-Score]],Table2[Sharpe Ratio Z-Score])</f>
        <v>356</v>
      </c>
      <c r="AV379">
        <f>(Table2[[#This Row],[Rank 1Y]]+Table2[[#This Row],[Rank 6M]]+Table2[[#This Row],[Rank Sharpe]])/3</f>
        <v>387</v>
      </c>
    </row>
    <row r="380" spans="1:48" x14ac:dyDescent="0.3">
      <c r="A380" t="s">
        <v>1154</v>
      </c>
      <c r="B380" t="s">
        <v>1155</v>
      </c>
      <c r="C380" t="s">
        <v>3074</v>
      </c>
      <c r="D380" t="s">
        <v>133</v>
      </c>
      <c r="E380">
        <v>10225.618145549999</v>
      </c>
      <c r="F380">
        <v>335.55</v>
      </c>
      <c r="G380">
        <v>-22.410647217216098</v>
      </c>
      <c r="H380">
        <f>(Table2[[#This Row],[1Y Return vs Nifty]]-AVERAGE(Table2[1Y Return vs Nifty]))/_xlfn.STDEV.P(Table2[1Y Return vs Nifty])</f>
        <v>-0.84242037560945748</v>
      </c>
      <c r="I380">
        <v>-12.834115784697101</v>
      </c>
      <c r="J380">
        <f>(Table2[[#This Row],[1M Return vs Nifty]]-AVERAGE(Table2[1M Return vs Nifty]))/_xlfn.STDEV.P(Table2[1M Return vs Nifty])</f>
        <v>-1.170908585938655</v>
      </c>
      <c r="K380">
        <v>-6.1779128057086501</v>
      </c>
      <c r="L380">
        <f>(Table2[[#This Row],[6M Return vs Nifty]]-AVERAGE(Table2[6M Return vs Nifty]))/_xlfn.STDEV.P(Table2[6M Return vs Nifty])</f>
        <v>-0.44024195697973179</v>
      </c>
      <c r="M380">
        <v>-5.3769027004306604</v>
      </c>
      <c r="N380">
        <f>(Table2[[#This Row],[1W Return vs Nifty]]-AVERAGE(Table2[1W Return vs Nifty]))/_xlfn.STDEV.P(Table2[1W Return vs Nifty])</f>
        <v>-1.0786172858990317</v>
      </c>
      <c r="O380">
        <v>358.2</v>
      </c>
      <c r="P380">
        <v>365.55661125496198</v>
      </c>
      <c r="Q380">
        <v>339.64019007806701</v>
      </c>
      <c r="R380">
        <v>28.374985254092099</v>
      </c>
      <c r="S380" s="1">
        <f>(Table2[[#This Row],[Close Price]]-Table2[[#This Row],[20D EMA]])/Table2[[#This Row],[20D EMA]]</f>
        <v>-6.3232830820770455E-2</v>
      </c>
      <c r="T380" s="1">
        <f>(Table2[[#This Row],[Close Price]]-Table2[[#This Row],[50D EMA]])/Table2[[#This Row],[50D EMA]]</f>
        <v>-8.2084717745765201E-2</v>
      </c>
      <c r="U380" s="1">
        <f>(Table2[[#This Row],[Close Price]]-Table2[[#This Row],[200D EMA]])/Table2[[#This Row],[200D EMA]]</f>
        <v>-1.2042715195533418E-2</v>
      </c>
      <c r="V380">
        <v>0.88073308747599</v>
      </c>
      <c r="W380">
        <v>327.14999999999998</v>
      </c>
      <c r="X380">
        <v>344</v>
      </c>
      <c r="Y380">
        <v>314.95</v>
      </c>
      <c r="Z380">
        <v>349.3</v>
      </c>
      <c r="AA380">
        <v>314.95</v>
      </c>
      <c r="AB380">
        <v>387</v>
      </c>
      <c r="AC380" s="1">
        <f>(Table2[[#This Row],[Close Price]]/Table2[[#This Row],[Day Low]])-1</f>
        <v>2.56762952773959E-2</v>
      </c>
      <c r="AD380" s="1">
        <f>(Table2[[#This Row],[Day High]]/Table2[[#This Row],[Close Price]])-1</f>
        <v>2.5182536134704225E-2</v>
      </c>
      <c r="AE380" s="1">
        <f>(Table2[[#This Row],[Close Price]]/Table2[[#This Row],[Current Week Low]])-1</f>
        <v>6.5407207493253017E-2</v>
      </c>
      <c r="AF380" s="1">
        <f>(Table2[[#This Row],[Current Week High]]/Table2[[#This Row],[Close Price]])-1</f>
        <v>4.097749962747721E-2</v>
      </c>
      <c r="AG380" s="1">
        <f>(Table2[[#This Row],[Close Price]]/Table2[[#This Row],[Current Month Low]])-1</f>
        <v>6.5407207493253017E-2</v>
      </c>
      <c r="AH380" s="1">
        <f>(Table2[[#This Row],[Current Month High]]/Table2[[#This Row],[Close Price]])-1</f>
        <v>0.1533303531515422</v>
      </c>
      <c r="AI380">
        <v>27.492177022798298</v>
      </c>
      <c r="AJ380">
        <v>32.733386075949298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7.0000000000000007E-2</v>
      </c>
      <c r="AM380" t="s">
        <v>3108</v>
      </c>
      <c r="AN380">
        <v>-9.5399999999999991</v>
      </c>
      <c r="AO380" t="s">
        <v>3107</v>
      </c>
      <c r="AP380">
        <v>0.17717148542279901</v>
      </c>
      <c r="AQ380">
        <f>(Table2[[#This Row],[Sharpe Ratio]]-AVERAGE(Table2[Sharpe Ratio]))/_xlfn.STDEV.P(Table2[Sharpe Ratio])</f>
        <v>1.2933543834826577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624</v>
      </c>
      <c r="AT380">
        <f>_xlfn.RANK.AVG(Table2[[#This Row],[6M Return vs Nifty Z-Score]],Table2[6M Return vs Nifty Z-Score])</f>
        <v>460</v>
      </c>
      <c r="AU380">
        <f>_xlfn.RANK.AVG(Table2[[#This Row],[Sharpe Ratio Z-Score]],Table2[Sharpe Ratio Z-Score])</f>
        <v>78</v>
      </c>
      <c r="AV380">
        <f>(Table2[[#This Row],[Rank 1Y]]+Table2[[#This Row],[Rank 6M]]+Table2[[#This Row],[Rank Sharpe]])/3</f>
        <v>387.33333333333331</v>
      </c>
    </row>
    <row r="381" spans="1:48" x14ac:dyDescent="0.3">
      <c r="A381" t="s">
        <v>379</v>
      </c>
      <c r="B381" t="s">
        <v>380</v>
      </c>
      <c r="C381" t="s">
        <v>3070</v>
      </c>
      <c r="D381" t="s">
        <v>381</v>
      </c>
      <c r="E381">
        <v>61818.199799900001</v>
      </c>
      <c r="F381">
        <v>210.94</v>
      </c>
      <c r="G381">
        <v>53.477435834105798</v>
      </c>
      <c r="H381">
        <f>(Table2[[#This Row],[1Y Return vs Nifty]]-AVERAGE(Table2[1Y Return vs Nifty]))/_xlfn.STDEV.P(Table2[1Y Return vs Nifty])</f>
        <v>0.32568395575814685</v>
      </c>
      <c r="I381">
        <v>-7.15964542521162</v>
      </c>
      <c r="J381">
        <f>(Table2[[#This Row],[1M Return vs Nifty]]-AVERAGE(Table2[1M Return vs Nifty]))/_xlfn.STDEV.P(Table2[1M Return vs Nifty])</f>
        <v>-0.62987959008558203</v>
      </c>
      <c r="K381">
        <v>-20.995940696489399</v>
      </c>
      <c r="L381">
        <f>(Table2[[#This Row],[6M Return vs Nifty]]-AVERAGE(Table2[6M Return vs Nifty]))/_xlfn.STDEV.P(Table2[6M Return vs Nifty])</f>
        <v>-0.94350477406615041</v>
      </c>
      <c r="M381">
        <v>0.32189111657033698</v>
      </c>
      <c r="N381">
        <f>(Table2[[#This Row],[1W Return vs Nifty]]-AVERAGE(Table2[1W Return vs Nifty]))/_xlfn.STDEV.P(Table2[1W Return vs Nifty])</f>
        <v>-3.7057623248812364E-2</v>
      </c>
      <c r="O381">
        <v>231.28</v>
      </c>
      <c r="P381">
        <v>239.99271467353199</v>
      </c>
      <c r="Q381">
        <v>220.83206431983299</v>
      </c>
      <c r="R381">
        <v>28.0399982341205</v>
      </c>
      <c r="S381" s="1">
        <f>(Table2[[#This Row],[Close Price]]-Table2[[#This Row],[20D EMA]])/Table2[[#This Row],[20D EMA]]</f>
        <v>-8.7945347630577667E-2</v>
      </c>
      <c r="T381" s="1">
        <f>(Table2[[#This Row],[Close Price]]-Table2[[#This Row],[50D EMA]])/Table2[[#This Row],[50D EMA]]</f>
        <v>-0.12105665254486211</v>
      </c>
      <c r="U381" s="1">
        <f>(Table2[[#This Row],[Close Price]]-Table2[[#This Row],[200D EMA]])/Table2[[#This Row],[200D EMA]]</f>
        <v>-4.479451093436429E-2</v>
      </c>
      <c r="V381">
        <v>0.86048845280115405</v>
      </c>
      <c r="W381">
        <v>210.06</v>
      </c>
      <c r="X381">
        <v>225.74</v>
      </c>
      <c r="Y381">
        <v>210.06</v>
      </c>
      <c r="Z381">
        <v>234.95</v>
      </c>
      <c r="AA381">
        <v>210.06</v>
      </c>
      <c r="AB381">
        <v>249.14</v>
      </c>
      <c r="AC381" s="1">
        <f>(Table2[[#This Row],[Close Price]]/Table2[[#This Row],[Day Low]])-1</f>
        <v>4.1892792535465073E-3</v>
      </c>
      <c r="AD381" s="1">
        <f>(Table2[[#This Row],[Day High]]/Table2[[#This Row],[Close Price]])-1</f>
        <v>7.0162131411775963E-2</v>
      </c>
      <c r="AE381" s="1">
        <f>(Table2[[#This Row],[Close Price]]/Table2[[#This Row],[Current Week Low]])-1</f>
        <v>4.1892792535465073E-3</v>
      </c>
      <c r="AF381" s="1">
        <f>(Table2[[#This Row],[Current Week High]]/Table2[[#This Row],[Close Price]])-1</f>
        <v>0.11382383616194169</v>
      </c>
      <c r="AG381" s="1">
        <f>(Table2[[#This Row],[Close Price]]/Table2[[#This Row],[Current Month Low]])-1</f>
        <v>4.1892792535465073E-3</v>
      </c>
      <c r="AH381" s="1">
        <f>(Table2[[#This Row],[Current Month High]]/Table2[[#This Row],[Close Price]])-1</f>
        <v>0.18109414999525919</v>
      </c>
      <c r="AI381">
        <v>35.749502228121699</v>
      </c>
      <c r="AJ381">
        <v>87.003546099290702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-0.1</v>
      </c>
      <c r="AM381" t="s">
        <v>3107</v>
      </c>
      <c r="AN381">
        <v>-13.62</v>
      </c>
      <c r="AO381" t="s">
        <v>3107</v>
      </c>
      <c r="AP381">
        <v>7.0706717516335005E-2</v>
      </c>
      <c r="AQ381">
        <f>(Table2[[#This Row],[Sharpe Ratio]]-AVERAGE(Table2[Sharpe Ratio]))/_xlfn.STDEV.P(Table2[Sharpe Ratio])</f>
        <v>8.0726695082868505E-2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204</v>
      </c>
      <c r="AT381">
        <f>_xlfn.RANK.AVG(Table2[[#This Row],[6M Return vs Nifty Z-Score]],Table2[6M Return vs Nifty Z-Score])</f>
        <v>635</v>
      </c>
      <c r="AU381">
        <f>_xlfn.RANK.AVG(Table2[[#This Row],[Sharpe Ratio Z-Score]],Table2[Sharpe Ratio Z-Score])</f>
        <v>325</v>
      </c>
      <c r="AV381">
        <f>(Table2[[#This Row],[Rank 1Y]]+Table2[[#This Row],[Rank 6M]]+Table2[[#This Row],[Rank Sharpe]])/3</f>
        <v>388</v>
      </c>
    </row>
    <row r="382" spans="1:48" x14ac:dyDescent="0.3">
      <c r="A382" t="s">
        <v>1944</v>
      </c>
      <c r="B382" t="s">
        <v>1945</v>
      </c>
      <c r="C382" t="s">
        <v>3061</v>
      </c>
      <c r="D382" t="s">
        <v>54</v>
      </c>
      <c r="E382">
        <v>3329.2248005749998</v>
      </c>
      <c r="F382">
        <v>251.75</v>
      </c>
      <c r="G382">
        <v>-18.364798831740799</v>
      </c>
      <c r="H382">
        <f>(Table2[[#This Row],[1Y Return vs Nifty]]-AVERAGE(Table2[1Y Return vs Nifty]))/_xlfn.STDEV.P(Table2[1Y Return vs Nifty])</f>
        <v>-0.78014481358301624</v>
      </c>
      <c r="I382">
        <v>5.3055981233860701</v>
      </c>
      <c r="J382">
        <f>(Table2[[#This Row],[1M Return vs Nifty]]-AVERAGE(Table2[1M Return vs Nifty]))/_xlfn.STDEV.P(Table2[1M Return vs Nifty])</f>
        <v>0.55861162987266377</v>
      </c>
      <c r="K382">
        <v>25.901811724040499</v>
      </c>
      <c r="L382">
        <f>(Table2[[#This Row],[6M Return vs Nifty]]-AVERAGE(Table2[6M Return vs Nifty]))/_xlfn.STDEV.P(Table2[6M Return vs Nifty])</f>
        <v>0.64927769146433645</v>
      </c>
      <c r="M382">
        <v>-5.9903710861896098</v>
      </c>
      <c r="N382">
        <f>(Table2[[#This Row],[1W Return vs Nifty]]-AVERAGE(Table2[1W Return vs Nifty]))/_xlfn.STDEV.P(Table2[1W Return vs Nifty])</f>
        <v>-1.1907399464893251</v>
      </c>
      <c r="O382">
        <v>256.97000000000003</v>
      </c>
      <c r="P382">
        <v>235.75394481504301</v>
      </c>
      <c r="Q382">
        <v>201.467874708577</v>
      </c>
      <c r="R382">
        <v>43.151265003076603</v>
      </c>
      <c r="S382" s="1">
        <f>(Table2[[#This Row],[Close Price]]-Table2[[#This Row],[20D EMA]])/Table2[[#This Row],[20D EMA]]</f>
        <v>-2.0313655290500939E-2</v>
      </c>
      <c r="T382" s="1">
        <f>(Table2[[#This Row],[Close Price]]-Table2[[#This Row],[50D EMA]])/Table2[[#This Row],[50D EMA]]</f>
        <v>6.7850636380682561E-2</v>
      </c>
      <c r="U382" s="1">
        <f>(Table2[[#This Row],[Close Price]]-Table2[[#This Row],[200D EMA]])/Table2[[#This Row],[200D EMA]]</f>
        <v>0.24957887387334593</v>
      </c>
      <c r="V382">
        <v>1.3830646561848201</v>
      </c>
      <c r="W382">
        <v>241.3</v>
      </c>
      <c r="X382">
        <v>253.65</v>
      </c>
      <c r="Y382">
        <v>240.55</v>
      </c>
      <c r="Z382">
        <v>289.5</v>
      </c>
      <c r="AA382">
        <v>240.55</v>
      </c>
      <c r="AB382">
        <v>293.55</v>
      </c>
      <c r="AC382" s="1">
        <f>(Table2[[#This Row],[Close Price]]/Table2[[#This Row],[Day Low]])-1</f>
        <v>4.3307086614173151E-2</v>
      </c>
      <c r="AD382" s="1">
        <f>(Table2[[#This Row],[Day High]]/Table2[[#This Row],[Close Price]])-1</f>
        <v>7.547169811320753E-3</v>
      </c>
      <c r="AE382" s="1">
        <f>(Table2[[#This Row],[Close Price]]/Table2[[#This Row],[Current Week Low]])-1</f>
        <v>4.6559966742880876E-2</v>
      </c>
      <c r="AF382" s="1">
        <f>(Table2[[#This Row],[Current Week High]]/Table2[[#This Row],[Close Price]])-1</f>
        <v>0.14995034756703074</v>
      </c>
      <c r="AG382" s="1">
        <f>(Table2[[#This Row],[Close Price]]/Table2[[#This Row],[Current Month Low]])-1</f>
        <v>4.6559966742880876E-2</v>
      </c>
      <c r="AH382" s="1">
        <f>(Table2[[#This Row],[Current Month High]]/Table2[[#This Row],[Close Price]])-1</f>
        <v>0.16603773584905657</v>
      </c>
      <c r="AI382">
        <v>16.6037735849056</v>
      </c>
      <c r="AJ382">
        <v>62.7343244990304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0.3</v>
      </c>
      <c r="AM382" t="s">
        <v>3108</v>
      </c>
      <c r="AN382">
        <v>-5.63</v>
      </c>
      <c r="AO382" t="s">
        <v>3107</v>
      </c>
      <c r="AP382">
        <v>4.3177310269529E-2</v>
      </c>
      <c r="AQ382">
        <f>(Table2[[#This Row],[Sharpe Ratio]]-AVERAGE(Table2[Sharpe Ratio]))/_xlfn.STDEV.P(Table2[Sharpe Ratio])</f>
        <v>-0.23283169732390188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-0.99582713605924311</v>
      </c>
      <c r="AS382">
        <f>_xlfn.RANK.AVG(Table2[[#This Row],[1Y Return vs Nifty Z-Score]],Table2[1Y Return vs Nifty Z-Score])</f>
        <v>605</v>
      </c>
      <c r="AT382">
        <f>_xlfn.RANK.AVG(Table2[[#This Row],[6M Return vs Nifty Z-Score]],Table2[6M Return vs Nifty Z-Score])</f>
        <v>155</v>
      </c>
      <c r="AU382">
        <f>_xlfn.RANK.AVG(Table2[[#This Row],[Sharpe Ratio Z-Score]],Table2[Sharpe Ratio Z-Score])</f>
        <v>405</v>
      </c>
      <c r="AV382">
        <f>(Table2[[#This Row],[Rank 1Y]]+Table2[[#This Row],[Rank 6M]]+Table2[[#This Row],[Rank Sharpe]])/3</f>
        <v>388.33333333333331</v>
      </c>
    </row>
    <row r="383" spans="1:48" x14ac:dyDescent="0.3">
      <c r="A383" t="s">
        <v>892</v>
      </c>
      <c r="B383" t="s">
        <v>893</v>
      </c>
      <c r="C383" t="s">
        <v>3067</v>
      </c>
      <c r="D383" t="s">
        <v>51</v>
      </c>
      <c r="E383">
        <v>16446.713430839998</v>
      </c>
      <c r="F383">
        <v>1572.1</v>
      </c>
      <c r="G383">
        <v>42.516911714622999</v>
      </c>
      <c r="H383">
        <f>(Table2[[#This Row],[1Y Return vs Nifty]]-AVERAGE(Table2[1Y Return vs Nifty]))/_xlfn.STDEV.P(Table2[1Y Return vs Nifty])</f>
        <v>0.15697451966172485</v>
      </c>
      <c r="I383">
        <v>-6.5131662917255397</v>
      </c>
      <c r="J383">
        <f>(Table2[[#This Row],[1M Return vs Nifty]]-AVERAGE(Table2[1M Return vs Nifty]))/_xlfn.STDEV.P(Table2[1M Return vs Nifty])</f>
        <v>-0.5682414222440193</v>
      </c>
      <c r="K383">
        <v>1.73678402276716</v>
      </c>
      <c r="L383">
        <f>(Table2[[#This Row],[6M Return vs Nifty]]-AVERAGE(Table2[6M Return vs Nifty]))/_xlfn.STDEV.P(Table2[6M Return vs Nifty])</f>
        <v>-0.17143610429525499</v>
      </c>
      <c r="M383">
        <v>-0.93134815103147095</v>
      </c>
      <c r="N383">
        <f>(Table2[[#This Row],[1W Return vs Nifty]]-AVERAGE(Table2[1W Return vs Nifty]))/_xlfn.STDEV.P(Table2[1W Return vs Nifty])</f>
        <v>-0.26611021063830953</v>
      </c>
      <c r="O383">
        <v>1597.41</v>
      </c>
      <c r="P383">
        <v>1590.70784562423</v>
      </c>
      <c r="Q383">
        <v>1439.1296776920699</v>
      </c>
      <c r="R383">
        <v>45.742772801375502</v>
      </c>
      <c r="S383" s="1">
        <f>(Table2[[#This Row],[Close Price]]-Table2[[#This Row],[20D EMA]])/Table2[[#This Row],[20D EMA]]</f>
        <v>-1.5844398119455975E-2</v>
      </c>
      <c r="T383" s="1">
        <f>(Table2[[#This Row],[Close Price]]-Table2[[#This Row],[50D EMA]])/Table2[[#This Row],[50D EMA]]</f>
        <v>-1.1697839848729703E-2</v>
      </c>
      <c r="U383" s="1">
        <f>(Table2[[#This Row],[Close Price]]-Table2[[#This Row],[200D EMA]])/Table2[[#This Row],[200D EMA]]</f>
        <v>9.2396345075152875E-2</v>
      </c>
      <c r="V383">
        <v>0.52718194437510302</v>
      </c>
      <c r="W383">
        <v>1548.45</v>
      </c>
      <c r="X383">
        <v>1585.25</v>
      </c>
      <c r="Y383">
        <v>1472.7</v>
      </c>
      <c r="Z383">
        <v>1585.25</v>
      </c>
      <c r="AA383">
        <v>1472.7</v>
      </c>
      <c r="AB383">
        <v>1655.1</v>
      </c>
      <c r="AC383" s="1">
        <f>(Table2[[#This Row],[Close Price]]/Table2[[#This Row],[Day Low]])-1</f>
        <v>1.5273337853982882E-2</v>
      </c>
      <c r="AD383" s="1">
        <f>(Table2[[#This Row],[Day High]]/Table2[[#This Row],[Close Price]])-1</f>
        <v>8.3646078493735398E-3</v>
      </c>
      <c r="AE383" s="1">
        <f>(Table2[[#This Row],[Close Price]]/Table2[[#This Row],[Current Week Low]])-1</f>
        <v>6.7495077069328335E-2</v>
      </c>
      <c r="AF383" s="1">
        <f>(Table2[[#This Row],[Current Week High]]/Table2[[#This Row],[Close Price]])-1</f>
        <v>8.3646078493735398E-3</v>
      </c>
      <c r="AG383" s="1">
        <f>(Table2[[#This Row],[Close Price]]/Table2[[#This Row],[Current Month Low]])-1</f>
        <v>6.7495077069328335E-2</v>
      </c>
      <c r="AH383" s="1">
        <f>(Table2[[#This Row],[Current Month High]]/Table2[[#This Row],[Close Price]])-1</f>
        <v>5.2795623688060456E-2</v>
      </c>
      <c r="AI383">
        <v>14.4329241142421</v>
      </c>
      <c r="AJ383">
        <v>74.668073995889102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-0.05</v>
      </c>
      <c r="AM383" t="s">
        <v>3107</v>
      </c>
      <c r="AN383">
        <v>-6.75</v>
      </c>
      <c r="AO383" t="s">
        <v>3107</v>
      </c>
      <c r="AQ383">
        <f>(Table2[[#This Row],[Sharpe Ratio]]-AVERAGE(Table2[Sharpe Ratio]))/_xlfn.STDEV.P(Table2[Sharpe Ratio])</f>
        <v>-0.72461882064209882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-1.5734320381579578</v>
      </c>
      <c r="AS383">
        <f>_xlfn.RANK.AVG(Table2[[#This Row],[1Y Return vs Nifty Z-Score]],Table2[1Y Return vs Nifty Z-Score])</f>
        <v>257</v>
      </c>
      <c r="AT383">
        <f>_xlfn.RANK.AVG(Table2[[#This Row],[6M Return vs Nifty Z-Score]],Table2[6M Return vs Nifty Z-Score])</f>
        <v>365</v>
      </c>
      <c r="AU383">
        <f>_xlfn.RANK.AVG(Table2[[#This Row],[Sharpe Ratio Z-Score]],Table2[Sharpe Ratio Z-Score])</f>
        <v>545.5</v>
      </c>
      <c r="AV383">
        <f>(Table2[[#This Row],[Rank 1Y]]+Table2[[#This Row],[Rank 6M]]+Table2[[#This Row],[Rank Sharpe]])/3</f>
        <v>389.16666666666669</v>
      </c>
    </row>
    <row r="384" spans="1:48" x14ac:dyDescent="0.3">
      <c r="A384" t="s">
        <v>64</v>
      </c>
      <c r="B384" t="s">
        <v>65</v>
      </c>
      <c r="C384" t="s">
        <v>3068</v>
      </c>
      <c r="D384" t="s">
        <v>60</v>
      </c>
      <c r="E384">
        <v>383748.77773431002</v>
      </c>
      <c r="F384">
        <v>12205.65</v>
      </c>
      <c r="G384">
        <v>6.7076556468289601</v>
      </c>
      <c r="H384">
        <f>(Table2[[#This Row],[1Y Return vs Nifty]]-AVERAGE(Table2[1Y Return vs Nifty]))/_xlfn.STDEV.P(Table2[1Y Return vs Nifty])</f>
        <v>-0.39421804488828016</v>
      </c>
      <c r="I384">
        <v>-2.0921086256408001</v>
      </c>
      <c r="J384">
        <f>(Table2[[#This Row],[1M Return vs Nifty]]-AVERAGE(Table2[1M Return vs Nifty]))/_xlfn.STDEV.P(Table2[1M Return vs Nifty])</f>
        <v>-0.14671831292122445</v>
      </c>
      <c r="K384">
        <v>0.131175912504195</v>
      </c>
      <c r="L384">
        <f>(Table2[[#This Row],[6M Return vs Nifty]]-AVERAGE(Table2[6M Return vs Nifty]))/_xlfn.STDEV.P(Table2[6M Return vs Nifty])</f>
        <v>-0.2259671705520864</v>
      </c>
      <c r="M384">
        <v>-0.95618178060935</v>
      </c>
      <c r="N384">
        <f>(Table2[[#This Row],[1W Return vs Nifty]]-AVERAGE(Table2[1W Return vs Nifty]))/_xlfn.STDEV.P(Table2[1W Return vs Nifty])</f>
        <v>-0.27064901440558253</v>
      </c>
      <c r="O384">
        <v>12435.96</v>
      </c>
      <c r="P384">
        <v>12461.294380468</v>
      </c>
      <c r="Q384">
        <v>11692.506205739001</v>
      </c>
      <c r="R384">
        <v>39.706480446272401</v>
      </c>
      <c r="S384" s="1">
        <f>(Table2[[#This Row],[Close Price]]-Table2[[#This Row],[20D EMA]])/Table2[[#This Row],[20D EMA]]</f>
        <v>-1.8519680024702518E-2</v>
      </c>
      <c r="T384" s="1">
        <f>(Table2[[#This Row],[Close Price]]-Table2[[#This Row],[50D EMA]])/Table2[[#This Row],[50D EMA]]</f>
        <v>-2.05150743303762E-2</v>
      </c>
      <c r="U384" s="1">
        <f>(Table2[[#This Row],[Close Price]]-Table2[[#This Row],[200D EMA]])/Table2[[#This Row],[200D EMA]]</f>
        <v>4.3886553082104346E-2</v>
      </c>
      <c r="V384">
        <v>1.2152995045478101</v>
      </c>
      <c r="W384">
        <v>12130</v>
      </c>
      <c r="X384">
        <v>12239</v>
      </c>
      <c r="Y384">
        <v>12100</v>
      </c>
      <c r="Z384">
        <v>12370</v>
      </c>
      <c r="AA384">
        <v>12027.65</v>
      </c>
      <c r="AB384">
        <v>13680</v>
      </c>
      <c r="AC384" s="1">
        <f>(Table2[[#This Row],[Close Price]]/Table2[[#This Row],[Day Low]])-1</f>
        <v>6.2366034624896649E-3</v>
      </c>
      <c r="AD384" s="1">
        <f>(Table2[[#This Row],[Day High]]/Table2[[#This Row],[Close Price]])-1</f>
        <v>2.7323411698680911E-3</v>
      </c>
      <c r="AE384" s="1">
        <f>(Table2[[#This Row],[Close Price]]/Table2[[#This Row],[Current Week Low]])-1</f>
        <v>8.7314049586777465E-3</v>
      </c>
      <c r="AF384" s="1">
        <f>(Table2[[#This Row],[Current Week High]]/Table2[[#This Row],[Close Price]])-1</f>
        <v>1.3465075600234355E-2</v>
      </c>
      <c r="AG384" s="1">
        <f>(Table2[[#This Row],[Close Price]]/Table2[[#This Row],[Current Month Low]])-1</f>
        <v>1.4799233432964964E-2</v>
      </c>
      <c r="AH384" s="1">
        <f>(Table2[[#This Row],[Current Month High]]/Table2[[#This Row],[Close Price]])-1</f>
        <v>0.120792419903897</v>
      </c>
      <c r="AI384">
        <v>12.079241990389701</v>
      </c>
      <c r="AJ384">
        <v>31.893798998287199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-0.1</v>
      </c>
      <c r="AM384" t="s">
        <v>3107</v>
      </c>
      <c r="AN384">
        <v>-4.28</v>
      </c>
      <c r="AO384" t="s">
        <v>3107</v>
      </c>
      <c r="AP384">
        <v>5.8192575455103E-2</v>
      </c>
      <c r="AQ384">
        <f>(Table2[[#This Row],[Sharpe Ratio]]-AVERAGE(Table2[Sharpe Ratio]))/_xlfn.STDEV.P(Table2[Sharpe Ratio])</f>
        <v>-6.1808675616953315E-2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422</v>
      </c>
      <c r="AT384">
        <f>_xlfn.RANK.AVG(Table2[[#This Row],[6M Return vs Nifty Z-Score]],Table2[6M Return vs Nifty Z-Score])</f>
        <v>381</v>
      </c>
      <c r="AU384">
        <f>_xlfn.RANK.AVG(Table2[[#This Row],[Sharpe Ratio Z-Score]],Table2[Sharpe Ratio Z-Score])</f>
        <v>367</v>
      </c>
      <c r="AV384">
        <f>(Table2[[#This Row],[Rank 1Y]]+Table2[[#This Row],[Rank 6M]]+Table2[[#This Row],[Rank Sharpe]])/3</f>
        <v>390</v>
      </c>
    </row>
    <row r="385" spans="1:48" x14ac:dyDescent="0.3">
      <c r="A385" t="s">
        <v>1062</v>
      </c>
      <c r="B385" t="s">
        <v>1063</v>
      </c>
      <c r="C385" t="s">
        <v>3067</v>
      </c>
      <c r="D385" t="s">
        <v>51</v>
      </c>
      <c r="E385">
        <v>11993.10641536</v>
      </c>
      <c r="F385">
        <v>978.8</v>
      </c>
      <c r="G385">
        <v>27.309413131641801</v>
      </c>
      <c r="H385">
        <f>(Table2[[#This Row],[1Y Return vs Nifty]]-AVERAGE(Table2[1Y Return vs Nifty]))/_xlfn.STDEV.P(Table2[1Y Return vs Nifty])</f>
        <v>-7.7106303700667525E-2</v>
      </c>
      <c r="I385">
        <v>18.036693277985101</v>
      </c>
      <c r="J385">
        <f>(Table2[[#This Row],[1M Return vs Nifty]]-AVERAGE(Table2[1M Return vs Nifty]))/_xlfn.STDEV.P(Table2[1M Return vs Nifty])</f>
        <v>1.7724503128237157</v>
      </c>
      <c r="K385">
        <v>2.2819184069517302</v>
      </c>
      <c r="L385">
        <f>(Table2[[#This Row],[6M Return vs Nifty]]-AVERAGE(Table2[6M Return vs Nifty]))/_xlfn.STDEV.P(Table2[6M Return vs Nifty])</f>
        <v>-0.15292177378531682</v>
      </c>
      <c r="M385">
        <v>6.2681698902704799</v>
      </c>
      <c r="N385">
        <f>(Table2[[#This Row],[1W Return vs Nifty]]-AVERAGE(Table2[1W Return vs Nifty]))/_xlfn.STDEV.P(Table2[1W Return vs Nifty])</f>
        <v>1.0497344791576182</v>
      </c>
      <c r="O385">
        <v>915.82</v>
      </c>
      <c r="P385">
        <v>882.55140873568098</v>
      </c>
      <c r="Q385">
        <v>790.59384347534399</v>
      </c>
      <c r="R385">
        <v>69.506073210320494</v>
      </c>
      <c r="S385" s="1">
        <f>(Table2[[#This Row],[Close Price]]-Table2[[#This Row],[20D EMA]])/Table2[[#This Row],[20D EMA]]</f>
        <v>6.876897206874702E-2</v>
      </c>
      <c r="T385" s="1">
        <f>(Table2[[#This Row],[Close Price]]-Table2[[#This Row],[50D EMA]])/Table2[[#This Row],[50D EMA]]</f>
        <v>0.10905720653961912</v>
      </c>
      <c r="U385" s="1">
        <f>(Table2[[#This Row],[Close Price]]-Table2[[#This Row],[200D EMA]])/Table2[[#This Row],[200D EMA]]</f>
        <v>0.23805669381047426</v>
      </c>
      <c r="V385">
        <v>1.9659331609345301</v>
      </c>
      <c r="W385">
        <v>958.05</v>
      </c>
      <c r="X385">
        <v>996.45</v>
      </c>
      <c r="Y385">
        <v>911.3</v>
      </c>
      <c r="Z385">
        <v>1037.05</v>
      </c>
      <c r="AA385">
        <v>851.25</v>
      </c>
      <c r="AB385">
        <v>1037.05</v>
      </c>
      <c r="AC385" s="1">
        <f>(Table2[[#This Row],[Close Price]]/Table2[[#This Row],[Day Low]])-1</f>
        <v>2.1658577318511618E-2</v>
      </c>
      <c r="AD385" s="1">
        <f>(Table2[[#This Row],[Day High]]/Table2[[#This Row],[Close Price]])-1</f>
        <v>1.8032284429914336E-2</v>
      </c>
      <c r="AE385" s="1">
        <f>(Table2[[#This Row],[Close Price]]/Table2[[#This Row],[Current Week Low]])-1</f>
        <v>7.407000987600143E-2</v>
      </c>
      <c r="AF385" s="1">
        <f>(Table2[[#This Row],[Current Week High]]/Table2[[#This Row],[Close Price]])-1</f>
        <v>5.9511646914589322E-2</v>
      </c>
      <c r="AG385" s="1">
        <f>(Table2[[#This Row],[Close Price]]/Table2[[#This Row],[Current Month Low]])-1</f>
        <v>0.14983847283406759</v>
      </c>
      <c r="AH385" s="1">
        <f>(Table2[[#This Row],[Current Month High]]/Table2[[#This Row],[Close Price]])-1</f>
        <v>5.9511646914589322E-2</v>
      </c>
      <c r="AI385">
        <v>5.9511646914589296</v>
      </c>
      <c r="AJ385">
        <v>64.228187919462997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0.02</v>
      </c>
      <c r="AM385" t="s">
        <v>3108</v>
      </c>
      <c r="AN385">
        <v>12.42</v>
      </c>
      <c r="AO385" t="s">
        <v>3108</v>
      </c>
      <c r="AP385">
        <v>7.3973638532599997E-3</v>
      </c>
      <c r="AQ385">
        <f>(Table2[[#This Row],[Sharpe Ratio]]-AVERAGE(Table2[Sharpe Ratio]))/_xlfn.STDEV.P(Table2[Sharpe Ratio])</f>
        <v>-0.64036326449875802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1.9517934499965917</v>
      </c>
      <c r="AS385">
        <f>_xlfn.RANK.AVG(Table2[[#This Row],[1Y Return vs Nifty Z-Score]],Table2[1Y Return vs Nifty Z-Score])</f>
        <v>314</v>
      </c>
      <c r="AT385">
        <f>_xlfn.RANK.AVG(Table2[[#This Row],[6M Return vs Nifty Z-Score]],Table2[6M Return vs Nifty Z-Score])</f>
        <v>354</v>
      </c>
      <c r="AU385">
        <f>_xlfn.RANK.AVG(Table2[[#This Row],[Sharpe Ratio Z-Score]],Table2[Sharpe Ratio Z-Score])</f>
        <v>505</v>
      </c>
      <c r="AV385">
        <f>(Table2[[#This Row],[Rank 1Y]]+Table2[[#This Row],[Rank 6M]]+Table2[[#This Row],[Rank Sharpe]])/3</f>
        <v>391</v>
      </c>
    </row>
    <row r="386" spans="1:48" x14ac:dyDescent="0.3">
      <c r="A386" t="s">
        <v>28</v>
      </c>
      <c r="B386" t="s">
        <v>29</v>
      </c>
      <c r="C386" t="s">
        <v>3063</v>
      </c>
      <c r="D386" t="s">
        <v>24</v>
      </c>
      <c r="E386">
        <v>817948.72111385898</v>
      </c>
      <c r="F386">
        <v>1161.6500000000001</v>
      </c>
      <c r="G386">
        <v>-3.1691168864569002</v>
      </c>
      <c r="H386">
        <f>(Table2[[#This Row],[1Y Return vs Nifty]]-AVERAGE(Table2[1Y Return vs Nifty]))/_xlfn.STDEV.P(Table2[1Y Return vs Nifty])</f>
        <v>-0.54624587735126962</v>
      </c>
      <c r="I386">
        <v>-3.70366732295239</v>
      </c>
      <c r="J386">
        <f>(Table2[[#This Row],[1M Return vs Nifty]]-AVERAGE(Table2[1M Return vs Nifty]))/_xlfn.STDEV.P(Table2[1M Return vs Nifty])</f>
        <v>-0.30037141682849966</v>
      </c>
      <c r="K386">
        <v>3.0385317565385899</v>
      </c>
      <c r="L386">
        <f>(Table2[[#This Row],[6M Return vs Nifty]]-AVERAGE(Table2[6M Return vs Nifty]))/_xlfn.STDEV.P(Table2[6M Return vs Nifty])</f>
        <v>-0.12722500977833454</v>
      </c>
      <c r="M386">
        <v>-0.11900274366163199</v>
      </c>
      <c r="N386">
        <f>(Table2[[#This Row],[1W Return vs Nifty]]-AVERAGE(Table2[1W Return vs Nifty]))/_xlfn.STDEV.P(Table2[1W Return vs Nifty])</f>
        <v>-0.11763910681780849</v>
      </c>
      <c r="O386">
        <v>1188.5999999999999</v>
      </c>
      <c r="P386">
        <v>1181.9778710790899</v>
      </c>
      <c r="Q386">
        <v>1094.02085775263</v>
      </c>
      <c r="R386">
        <v>27.601263024514001</v>
      </c>
      <c r="S386" s="1">
        <f>(Table2[[#This Row],[Close Price]]-Table2[[#This Row],[20D EMA]])/Table2[[#This Row],[20D EMA]]</f>
        <v>-2.2673733804475703E-2</v>
      </c>
      <c r="T386" s="1">
        <f>(Table2[[#This Row],[Close Price]]-Table2[[#This Row],[50D EMA]])/Table2[[#This Row],[50D EMA]]</f>
        <v>-1.7198182450346097E-2</v>
      </c>
      <c r="U386" s="1">
        <f>(Table2[[#This Row],[Close Price]]-Table2[[#This Row],[200D EMA]])/Table2[[#This Row],[200D EMA]]</f>
        <v>6.1817050166937254E-2</v>
      </c>
      <c r="V386">
        <v>0.78141803089511297</v>
      </c>
      <c r="W386">
        <v>1153</v>
      </c>
      <c r="X386">
        <v>1170.05</v>
      </c>
      <c r="Y386">
        <v>1153</v>
      </c>
      <c r="Z386">
        <v>1189.25</v>
      </c>
      <c r="AA386">
        <v>1153</v>
      </c>
      <c r="AB386">
        <v>1222.6500000000001</v>
      </c>
      <c r="AC386" s="1">
        <f>(Table2[[#This Row],[Close Price]]/Table2[[#This Row],[Day Low]])-1</f>
        <v>7.5021682567215642E-3</v>
      </c>
      <c r="AD386" s="1">
        <f>(Table2[[#This Row],[Day High]]/Table2[[#This Row],[Close Price]])-1</f>
        <v>7.2310937029225197E-3</v>
      </c>
      <c r="AE386" s="1">
        <f>(Table2[[#This Row],[Close Price]]/Table2[[#This Row],[Current Week Low]])-1</f>
        <v>7.5021682567215642E-3</v>
      </c>
      <c r="AF386" s="1">
        <f>(Table2[[#This Row],[Current Week High]]/Table2[[#This Row],[Close Price]])-1</f>
        <v>2.37593078810312E-2</v>
      </c>
      <c r="AG386" s="1">
        <f>(Table2[[#This Row],[Close Price]]/Table2[[#This Row],[Current Month Low]])-1</f>
        <v>7.5021682567215642E-3</v>
      </c>
      <c r="AH386" s="1">
        <f>(Table2[[#This Row],[Current Month High]]/Table2[[#This Row],[Close Price]])-1</f>
        <v>5.2511513795032938E-2</v>
      </c>
      <c r="AI386">
        <v>8.2770197563809909</v>
      </c>
      <c r="AJ386">
        <v>29.215795328142299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0.02</v>
      </c>
      <c r="AM386" t="s">
        <v>3108</v>
      </c>
      <c r="AN386">
        <v>-4.21</v>
      </c>
      <c r="AO386" t="s">
        <v>3107</v>
      </c>
      <c r="AP386">
        <v>7.0870604166670001E-2</v>
      </c>
      <c r="AQ386">
        <f>(Table2[[#This Row],[Sharpe Ratio]]-AVERAGE(Table2[Sharpe Ratio]))/_xlfn.STDEV.P(Table2[Sharpe Ratio])</f>
        <v>8.2593354766285196E-2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-1.0088880560096269</v>
      </c>
      <c r="AS386">
        <f>_xlfn.RANK.AVG(Table2[[#This Row],[1Y Return vs Nifty Z-Score]],Table2[1Y Return vs Nifty Z-Score])</f>
        <v>504</v>
      </c>
      <c r="AT386">
        <f>_xlfn.RANK.AVG(Table2[[#This Row],[6M Return vs Nifty Z-Score]],Table2[6M Return vs Nifty Z-Score])</f>
        <v>346</v>
      </c>
      <c r="AU386">
        <f>_xlfn.RANK.AVG(Table2[[#This Row],[Sharpe Ratio Z-Score]],Table2[Sharpe Ratio Z-Score])</f>
        <v>324</v>
      </c>
      <c r="AV386">
        <f>(Table2[[#This Row],[Rank 1Y]]+Table2[[#This Row],[Rank 6M]]+Table2[[#This Row],[Rank Sharpe]])/3</f>
        <v>391.33333333333331</v>
      </c>
    </row>
    <row r="387" spans="1:48" x14ac:dyDescent="0.3">
      <c r="A387" t="s">
        <v>1964</v>
      </c>
      <c r="B387" t="s">
        <v>1965</v>
      </c>
      <c r="C387" t="s">
        <v>3065</v>
      </c>
      <c r="D387" t="s">
        <v>489</v>
      </c>
      <c r="E387">
        <v>3254.9355028</v>
      </c>
      <c r="F387">
        <v>447.8</v>
      </c>
      <c r="G387">
        <v>1.92754087755621</v>
      </c>
      <c r="H387">
        <f>(Table2[[#This Row],[1Y Return vs Nifty]]-AVERAGE(Table2[1Y Return vs Nifty]))/_xlfn.STDEV.P(Table2[1Y Return vs Nifty])</f>
        <v>-0.46779577332616423</v>
      </c>
      <c r="I387">
        <v>19.7785452382623</v>
      </c>
      <c r="J387">
        <f>(Table2[[#This Row],[1M Return vs Nifty]]-AVERAGE(Table2[1M Return vs Nifty]))/_xlfn.STDEV.P(Table2[1M Return vs Nifty])</f>
        <v>1.9385261502660895</v>
      </c>
      <c r="K387">
        <v>18.519536215163502</v>
      </c>
      <c r="L387">
        <f>(Table2[[#This Row],[6M Return vs Nifty]]-AVERAGE(Table2[6M Return vs Nifty]))/_xlfn.STDEV.P(Table2[6M Return vs Nifty])</f>
        <v>0.39855439707662704</v>
      </c>
      <c r="M387">
        <v>11.316234387734101</v>
      </c>
      <c r="N387">
        <f>(Table2[[#This Row],[1W Return vs Nifty]]-AVERAGE(Table2[1W Return vs Nifty]))/_xlfn.STDEV.P(Table2[1W Return vs Nifty])</f>
        <v>1.9723613584332256</v>
      </c>
      <c r="O387">
        <v>421.37</v>
      </c>
      <c r="P387">
        <v>392.57513302127597</v>
      </c>
      <c r="Q387">
        <v>360.95596509559101</v>
      </c>
      <c r="R387">
        <v>60.574795834436699</v>
      </c>
      <c r="S387" s="1">
        <f>(Table2[[#This Row],[Close Price]]-Table2[[#This Row],[20D EMA]])/Table2[[#This Row],[20D EMA]]</f>
        <v>6.2723971806251055E-2</v>
      </c>
      <c r="T387" s="1">
        <f>(Table2[[#This Row],[Close Price]]-Table2[[#This Row],[50D EMA]])/Table2[[#This Row],[50D EMA]]</f>
        <v>0.14067337009787392</v>
      </c>
      <c r="U387" s="1">
        <f>(Table2[[#This Row],[Close Price]]-Table2[[#This Row],[200D EMA]])/Table2[[#This Row],[200D EMA]]</f>
        <v>0.24059454144610223</v>
      </c>
      <c r="V387">
        <v>1.5690739673412599</v>
      </c>
      <c r="W387">
        <v>445.55</v>
      </c>
      <c r="X387">
        <v>463.9</v>
      </c>
      <c r="Y387">
        <v>443</v>
      </c>
      <c r="Z387">
        <v>488.5</v>
      </c>
      <c r="AA387">
        <v>392.6</v>
      </c>
      <c r="AB387">
        <v>488.5</v>
      </c>
      <c r="AC387" s="1">
        <f>(Table2[[#This Row],[Close Price]]/Table2[[#This Row],[Day Low]])-1</f>
        <v>5.0499382785320623E-3</v>
      </c>
      <c r="AD387" s="1">
        <f>(Table2[[#This Row],[Day High]]/Table2[[#This Row],[Close Price]])-1</f>
        <v>3.595355069227324E-2</v>
      </c>
      <c r="AE387" s="1">
        <f>(Table2[[#This Row],[Close Price]]/Table2[[#This Row],[Current Week Low]])-1</f>
        <v>1.0835214446952568E-2</v>
      </c>
      <c r="AF387" s="1">
        <f>(Table2[[#This Row],[Current Week High]]/Table2[[#This Row],[Close Price]])-1</f>
        <v>9.0888789638231327E-2</v>
      </c>
      <c r="AG387" s="1">
        <f>(Table2[[#This Row],[Close Price]]/Table2[[#This Row],[Current Month Low]])-1</f>
        <v>0.14060112073357112</v>
      </c>
      <c r="AH387" s="1">
        <f>(Table2[[#This Row],[Current Month High]]/Table2[[#This Row],[Close Price]])-1</f>
        <v>9.0888789638231327E-2</v>
      </c>
      <c r="AI387">
        <v>9.0888789638231309</v>
      </c>
      <c r="AJ387">
        <v>51.770886290459202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0.28000000000000003</v>
      </c>
      <c r="AM387" t="s">
        <v>3108</v>
      </c>
      <c r="AN387">
        <v>6.35</v>
      </c>
      <c r="AO387" t="s">
        <v>3108</v>
      </c>
      <c r="AP387">
        <v>1.0543258023864001E-2</v>
      </c>
      <c r="AQ387">
        <f>(Table2[[#This Row],[Sharpe Ratio]]-AVERAGE(Table2[Sharpe Ratio]))/_xlfn.STDEV.P(Table2[Sharpe Ratio])</f>
        <v>-0.60453170772120091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3.2371144247285768</v>
      </c>
      <c r="AS387">
        <f>_xlfn.RANK.AVG(Table2[[#This Row],[1Y Return vs Nifty Z-Score]],Table2[1Y Return vs Nifty Z-Score])</f>
        <v>460</v>
      </c>
      <c r="AT387">
        <f>_xlfn.RANK.AVG(Table2[[#This Row],[6M Return vs Nifty Z-Score]],Table2[6M Return vs Nifty Z-Score])</f>
        <v>218</v>
      </c>
      <c r="AU387">
        <f>_xlfn.RANK.AVG(Table2[[#This Row],[Sharpe Ratio Z-Score]],Table2[Sharpe Ratio Z-Score])</f>
        <v>497</v>
      </c>
      <c r="AV387">
        <f>(Table2[[#This Row],[Rank 1Y]]+Table2[[#This Row],[Rank 6M]]+Table2[[#This Row],[Rank Sharpe]])/3</f>
        <v>391.66666666666669</v>
      </c>
    </row>
    <row r="388" spans="1:48" x14ac:dyDescent="0.3">
      <c r="A388" t="s">
        <v>975</v>
      </c>
      <c r="B388" t="s">
        <v>976</v>
      </c>
      <c r="C388" t="s">
        <v>625</v>
      </c>
      <c r="D388" t="s">
        <v>625</v>
      </c>
      <c r="E388">
        <v>14186.915687999999</v>
      </c>
      <c r="F388">
        <v>490.6</v>
      </c>
      <c r="G388">
        <v>20.890878207788202</v>
      </c>
      <c r="H388">
        <f>(Table2[[#This Row],[1Y Return vs Nifty]]-AVERAGE(Table2[1Y Return vs Nifty]))/_xlfn.STDEV.P(Table2[1Y Return vs Nifty])</f>
        <v>-0.17590334987875023</v>
      </c>
      <c r="I388">
        <v>-4.4885186005074296</v>
      </c>
      <c r="J388">
        <f>(Table2[[#This Row],[1M Return vs Nifty]]-AVERAGE(Table2[1M Return vs Nifty]))/_xlfn.STDEV.P(Table2[1M Return vs Nifty])</f>
        <v>-0.37520259431095754</v>
      </c>
      <c r="K388">
        <v>0.234379200104811</v>
      </c>
      <c r="L388">
        <f>(Table2[[#This Row],[6M Return vs Nifty]]-AVERAGE(Table2[6M Return vs Nifty]))/_xlfn.STDEV.P(Table2[6M Return vs Nifty])</f>
        <v>-0.22246209027869995</v>
      </c>
      <c r="M388">
        <v>-6.7124346095257899</v>
      </c>
      <c r="N388">
        <f>(Table2[[#This Row],[1W Return vs Nifty]]-AVERAGE(Table2[1W Return vs Nifty]))/_xlfn.STDEV.P(Table2[1W Return vs Nifty])</f>
        <v>-1.3227103710964467</v>
      </c>
      <c r="O388">
        <v>518.1</v>
      </c>
      <c r="P388">
        <v>505.97365425650901</v>
      </c>
      <c r="Q388">
        <v>449.93528896105602</v>
      </c>
      <c r="R388">
        <v>32.895978343035999</v>
      </c>
      <c r="S388" s="1">
        <f>(Table2[[#This Row],[Close Price]]-Table2[[#This Row],[20D EMA]])/Table2[[#This Row],[20D EMA]]</f>
        <v>-5.3078556263269634E-2</v>
      </c>
      <c r="T388" s="1">
        <f>(Table2[[#This Row],[Close Price]]-Table2[[#This Row],[50D EMA]])/Table2[[#This Row],[50D EMA]]</f>
        <v>-3.0384297931676772E-2</v>
      </c>
      <c r="U388" s="1">
        <f>(Table2[[#This Row],[Close Price]]-Table2[[#This Row],[200D EMA]])/Table2[[#This Row],[200D EMA]]</f>
        <v>9.0379021242905283E-2</v>
      </c>
      <c r="V388">
        <v>1.3874639632027399</v>
      </c>
      <c r="W388">
        <v>485</v>
      </c>
      <c r="X388">
        <v>495.75</v>
      </c>
      <c r="Y388">
        <v>485</v>
      </c>
      <c r="Z388">
        <v>518.95000000000005</v>
      </c>
      <c r="AA388">
        <v>485</v>
      </c>
      <c r="AB388">
        <v>569.75</v>
      </c>
      <c r="AC388" s="1">
        <f>(Table2[[#This Row],[Close Price]]/Table2[[#This Row],[Day Low]])-1</f>
        <v>1.1546391752577323E-2</v>
      </c>
      <c r="AD388" s="1">
        <f>(Table2[[#This Row],[Day High]]/Table2[[#This Row],[Close Price]])-1</f>
        <v>1.0497350183448884E-2</v>
      </c>
      <c r="AE388" s="1">
        <f>(Table2[[#This Row],[Close Price]]/Table2[[#This Row],[Current Week Low]])-1</f>
        <v>1.1546391752577323E-2</v>
      </c>
      <c r="AF388" s="1">
        <f>(Table2[[#This Row],[Current Week High]]/Table2[[#This Row],[Close Price]])-1</f>
        <v>5.7786384019567816E-2</v>
      </c>
      <c r="AG388" s="1">
        <f>(Table2[[#This Row],[Close Price]]/Table2[[#This Row],[Current Month Low]])-1</f>
        <v>1.1546391752577323E-2</v>
      </c>
      <c r="AH388" s="1">
        <f>(Table2[[#This Row],[Current Month High]]/Table2[[#This Row],[Close Price]])-1</f>
        <v>0.16133306155727678</v>
      </c>
      <c r="AI388">
        <v>20.668569099062299</v>
      </c>
      <c r="AJ388">
        <v>46.404058490002903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-0.02</v>
      </c>
      <c r="AM388" t="s">
        <v>3107</v>
      </c>
      <c r="AN388">
        <v>-13.7</v>
      </c>
      <c r="AO388" t="s">
        <v>3107</v>
      </c>
      <c r="AP388">
        <v>2.4535664918856E-2</v>
      </c>
      <c r="AQ388">
        <f>(Table2[[#This Row],[Sharpe Ratio]]-AVERAGE(Table2[Sharpe Ratio]))/_xlfn.STDEV.P(Table2[Sharpe Ratio])</f>
        <v>-0.44515898412563065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-2.5414373896904854</v>
      </c>
      <c r="AS388">
        <f>_xlfn.RANK.AVG(Table2[[#This Row],[1Y Return vs Nifty Z-Score]],Table2[1Y Return vs Nifty Z-Score])</f>
        <v>341</v>
      </c>
      <c r="AT388">
        <f>_xlfn.RANK.AVG(Table2[[#This Row],[6M Return vs Nifty Z-Score]],Table2[6M Return vs Nifty Z-Score])</f>
        <v>380</v>
      </c>
      <c r="AU388">
        <f>_xlfn.RANK.AVG(Table2[[#This Row],[Sharpe Ratio Z-Score]],Table2[Sharpe Ratio Z-Score])</f>
        <v>455</v>
      </c>
      <c r="AV388">
        <f>(Table2[[#This Row],[Rank 1Y]]+Table2[[#This Row],[Rank 6M]]+Table2[[#This Row],[Rank Sharpe]])/3</f>
        <v>392</v>
      </c>
    </row>
    <row r="389" spans="1:48" x14ac:dyDescent="0.3">
      <c r="A389" t="s">
        <v>1078</v>
      </c>
      <c r="B389" t="s">
        <v>1079</v>
      </c>
      <c r="C389" t="s">
        <v>3066</v>
      </c>
      <c r="D389" t="s">
        <v>46</v>
      </c>
      <c r="E389">
        <v>11791.822719225</v>
      </c>
      <c r="F389">
        <v>459.65</v>
      </c>
      <c r="G389">
        <v>12.998364217713201</v>
      </c>
      <c r="H389">
        <f>(Table2[[#This Row],[1Y Return vs Nifty]]-AVERAGE(Table2[1Y Return vs Nifty]))/_xlfn.STDEV.P(Table2[1Y Return vs Nifty])</f>
        <v>-0.29738856081695736</v>
      </c>
      <c r="I389">
        <v>-6.2706045523896101</v>
      </c>
      <c r="J389">
        <f>(Table2[[#This Row],[1M Return vs Nifty]]-AVERAGE(Table2[1M Return vs Nifty]))/_xlfn.STDEV.P(Table2[1M Return vs Nifty])</f>
        <v>-0.54511451771346286</v>
      </c>
      <c r="K389">
        <v>0.58589306678817998</v>
      </c>
      <c r="L389">
        <f>(Table2[[#This Row],[6M Return vs Nifty]]-AVERAGE(Table2[6M Return vs Nifty]))/_xlfn.STDEV.P(Table2[6M Return vs Nifty])</f>
        <v>-0.21052366904640657</v>
      </c>
      <c r="M389">
        <v>2.6761769792686998</v>
      </c>
      <c r="N389">
        <f>(Table2[[#This Row],[1W Return vs Nifty]]-AVERAGE(Table2[1W Return vs Nifty]))/_xlfn.STDEV.P(Table2[1W Return vs Nifty])</f>
        <v>0.39323153401442157</v>
      </c>
      <c r="O389">
        <v>486.32</v>
      </c>
      <c r="P389">
        <v>488.10288576184303</v>
      </c>
      <c r="Q389">
        <v>437.82110248468803</v>
      </c>
      <c r="R389">
        <v>29.959933302094399</v>
      </c>
      <c r="S389" s="1">
        <f>(Table2[[#This Row],[Close Price]]-Table2[[#This Row],[20D EMA]])/Table2[[#This Row],[20D EMA]]</f>
        <v>-5.4840434281954301E-2</v>
      </c>
      <c r="T389" s="1">
        <f>(Table2[[#This Row],[Close Price]]-Table2[[#This Row],[50D EMA]])/Table2[[#This Row],[50D EMA]]</f>
        <v>-5.8292803816214038E-2</v>
      </c>
      <c r="U389" s="1">
        <f>(Table2[[#This Row],[Close Price]]-Table2[[#This Row],[200D EMA]])/Table2[[#This Row],[200D EMA]]</f>
        <v>4.9858029664240258E-2</v>
      </c>
      <c r="V389">
        <v>0.433524479150455</v>
      </c>
      <c r="W389">
        <v>458.9</v>
      </c>
      <c r="X389">
        <v>486.8</v>
      </c>
      <c r="Y389">
        <v>458.9</v>
      </c>
      <c r="Z389">
        <v>520</v>
      </c>
      <c r="AA389">
        <v>458.9</v>
      </c>
      <c r="AB389">
        <v>520</v>
      </c>
      <c r="AC389" s="1">
        <f>(Table2[[#This Row],[Close Price]]/Table2[[#This Row],[Day Low]])-1</f>
        <v>1.6343429941163556E-3</v>
      </c>
      <c r="AD389" s="1">
        <f>(Table2[[#This Row],[Day High]]/Table2[[#This Row],[Close Price]])-1</f>
        <v>5.9066681170455881E-2</v>
      </c>
      <c r="AE389" s="1">
        <f>(Table2[[#This Row],[Close Price]]/Table2[[#This Row],[Current Week Low]])-1</f>
        <v>1.6343429941163556E-3</v>
      </c>
      <c r="AF389" s="1">
        <f>(Table2[[#This Row],[Current Week High]]/Table2[[#This Row],[Close Price]])-1</f>
        <v>0.13129555096268897</v>
      </c>
      <c r="AG389" s="1">
        <f>(Table2[[#This Row],[Close Price]]/Table2[[#This Row],[Current Month Low]])-1</f>
        <v>1.6343429941163556E-3</v>
      </c>
      <c r="AH389" s="1">
        <f>(Table2[[#This Row],[Current Month High]]/Table2[[#This Row],[Close Price]])-1</f>
        <v>0.13129555096268897</v>
      </c>
      <c r="AI389">
        <v>25.0516697487218</v>
      </c>
      <c r="AJ389">
        <v>48.226378587552297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-0.15</v>
      </c>
      <c r="AM389" t="s">
        <v>3107</v>
      </c>
      <c r="AN389">
        <v>-10.69</v>
      </c>
      <c r="AO389" t="s">
        <v>3107</v>
      </c>
      <c r="AP389">
        <v>3.8381552773841997E-2</v>
      </c>
      <c r="AQ389">
        <f>(Table2[[#This Row],[Sharpe Ratio]]-AVERAGE(Table2[Sharpe Ratio]))/_xlfn.STDEV.P(Table2[Sharpe Ratio])</f>
        <v>-0.28745510411355596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383</v>
      </c>
      <c r="AT389">
        <f>_xlfn.RANK.AVG(Table2[[#This Row],[6M Return vs Nifty Z-Score]],Table2[6M Return vs Nifty Z-Score])</f>
        <v>376</v>
      </c>
      <c r="AU389">
        <f>_xlfn.RANK.AVG(Table2[[#This Row],[Sharpe Ratio Z-Score]],Table2[Sharpe Ratio Z-Score])</f>
        <v>418</v>
      </c>
      <c r="AV389">
        <f>(Table2[[#This Row],[Rank 1Y]]+Table2[[#This Row],[Rank 6M]]+Table2[[#This Row],[Rank Sharpe]])/3</f>
        <v>392.33333333333331</v>
      </c>
    </row>
    <row r="390" spans="1:48" x14ac:dyDescent="0.3">
      <c r="A390" t="s">
        <v>167</v>
      </c>
      <c r="B390" t="s">
        <v>168</v>
      </c>
      <c r="C390" t="s">
        <v>3072</v>
      </c>
      <c r="D390" t="s">
        <v>80</v>
      </c>
      <c r="E390">
        <v>153501.85514895999</v>
      </c>
      <c r="F390">
        <v>623.20000000000005</v>
      </c>
      <c r="G390">
        <v>17.100143679510801</v>
      </c>
      <c r="H390">
        <f>(Table2[[#This Row],[1Y Return vs Nifty]]-AVERAGE(Table2[1Y Return vs Nifty]))/_xlfn.STDEV.P(Table2[1Y Return vs Nifty])</f>
        <v>-0.23425208189970531</v>
      </c>
      <c r="I390">
        <v>-7.5964031736149797</v>
      </c>
      <c r="J390">
        <f>(Table2[[#This Row],[1M Return vs Nifty]]-AVERAGE(Table2[1M Return vs Nifty]))/_xlfn.STDEV.P(Table2[1M Return vs Nifty])</f>
        <v>-0.67152199740818275</v>
      </c>
      <c r="K390">
        <v>-1.3870788737461499</v>
      </c>
      <c r="L390">
        <f>(Table2[[#This Row],[6M Return vs Nifty]]-AVERAGE(Table2[6M Return vs Nifty]))/_xlfn.STDEV.P(Table2[6M Return vs Nifty])</f>
        <v>-0.27753146685488056</v>
      </c>
      <c r="M390">
        <v>-0.81146160873200102</v>
      </c>
      <c r="N390">
        <f>(Table2[[#This Row],[1W Return vs Nifty]]-AVERAGE(Table2[1W Return vs Nifty]))/_xlfn.STDEV.P(Table2[1W Return vs Nifty])</f>
        <v>-0.24419873418144594</v>
      </c>
      <c r="O390">
        <v>650.85</v>
      </c>
      <c r="P390">
        <v>653.49441493235395</v>
      </c>
      <c r="Q390">
        <v>590.84298487523199</v>
      </c>
      <c r="R390">
        <v>29.172636149296899</v>
      </c>
      <c r="S390" s="1">
        <f>(Table2[[#This Row],[Close Price]]-Table2[[#This Row],[20D EMA]])/Table2[[#This Row],[20D EMA]]</f>
        <v>-4.248290696781129E-2</v>
      </c>
      <c r="T390" s="1">
        <f>(Table2[[#This Row],[Close Price]]-Table2[[#This Row],[50D EMA]])/Table2[[#This Row],[50D EMA]]</f>
        <v>-4.6357572827137032E-2</v>
      </c>
      <c r="U390" s="1">
        <f>(Table2[[#This Row],[Close Price]]-Table2[[#This Row],[200D EMA]])/Table2[[#This Row],[200D EMA]]</f>
        <v>5.4764152157278922E-2</v>
      </c>
      <c r="V390">
        <v>0.77847821912049597</v>
      </c>
      <c r="W390">
        <v>617.5</v>
      </c>
      <c r="X390">
        <v>628.9</v>
      </c>
      <c r="Y390">
        <v>617.5</v>
      </c>
      <c r="Z390">
        <v>641</v>
      </c>
      <c r="AA390">
        <v>617.5</v>
      </c>
      <c r="AB390">
        <v>681</v>
      </c>
      <c r="AC390" s="1">
        <f>(Table2[[#This Row],[Close Price]]/Table2[[#This Row],[Day Low]])-1</f>
        <v>9.2307692307693756E-3</v>
      </c>
      <c r="AD390" s="1">
        <f>(Table2[[#This Row],[Day High]]/Table2[[#This Row],[Close Price]])-1</f>
        <v>9.1463414634145312E-3</v>
      </c>
      <c r="AE390" s="1">
        <f>(Table2[[#This Row],[Close Price]]/Table2[[#This Row],[Current Week Low]])-1</f>
        <v>9.2307692307693756E-3</v>
      </c>
      <c r="AF390" s="1">
        <f>(Table2[[#This Row],[Current Week High]]/Table2[[#This Row],[Close Price]])-1</f>
        <v>2.8562259306803561E-2</v>
      </c>
      <c r="AG390" s="1">
        <f>(Table2[[#This Row],[Close Price]]/Table2[[#This Row],[Current Month Low]])-1</f>
        <v>9.2307692307693756E-3</v>
      </c>
      <c r="AH390" s="1">
        <f>(Table2[[#This Row],[Current Month High]]/Table2[[#This Row],[Close Price]])-1</f>
        <v>9.2747111681642957E-2</v>
      </c>
      <c r="AI390">
        <v>13.438703465982</v>
      </c>
      <c r="AJ390">
        <v>54.238336839500001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-0.03</v>
      </c>
      <c r="AM390" t="s">
        <v>3107</v>
      </c>
      <c r="AN390">
        <v>-8.33</v>
      </c>
      <c r="AO390" t="s">
        <v>3107</v>
      </c>
      <c r="AP390">
        <v>3.9267270512556997E-2</v>
      </c>
      <c r="AQ390">
        <f>(Table2[[#This Row],[Sharpe Ratio]]-AVERAGE(Table2[Sharpe Ratio]))/_xlfn.STDEV.P(Table2[Sharpe Ratio])</f>
        <v>-0.27736682913590066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363</v>
      </c>
      <c r="AT390">
        <f>_xlfn.RANK.AVG(Table2[[#This Row],[6M Return vs Nifty Z-Score]],Table2[6M Return vs Nifty Z-Score])</f>
        <v>400</v>
      </c>
      <c r="AU390">
        <f>_xlfn.RANK.AVG(Table2[[#This Row],[Sharpe Ratio Z-Score]],Table2[Sharpe Ratio Z-Score])</f>
        <v>415</v>
      </c>
      <c r="AV390">
        <f>(Table2[[#This Row],[Rank 1Y]]+Table2[[#This Row],[Rank 6M]]+Table2[[#This Row],[Rank Sharpe]])/3</f>
        <v>392.66666666666669</v>
      </c>
    </row>
    <row r="391" spans="1:48" x14ac:dyDescent="0.3">
      <c r="A391" t="s">
        <v>1262</v>
      </c>
      <c r="B391" t="s">
        <v>1263</v>
      </c>
      <c r="C391" t="s">
        <v>3069</v>
      </c>
      <c r="D391" t="s">
        <v>191</v>
      </c>
      <c r="E391">
        <v>8716.0653414320004</v>
      </c>
      <c r="F391">
        <v>220.28</v>
      </c>
      <c r="G391">
        <v>7.7126227055566501</v>
      </c>
      <c r="H391">
        <f>(Table2[[#This Row],[1Y Return vs Nifty]]-AVERAGE(Table2[1Y Return vs Nifty]))/_xlfn.STDEV.P(Table2[1Y Return vs Nifty])</f>
        <v>-0.37874912899291246</v>
      </c>
      <c r="I391">
        <v>17.989969186674099</v>
      </c>
      <c r="J391">
        <f>(Table2[[#This Row],[1M Return vs Nifty]]-AVERAGE(Table2[1M Return vs Nifty]))/_xlfn.STDEV.P(Table2[1M Return vs Nifty])</f>
        <v>1.767995432173598</v>
      </c>
      <c r="K391">
        <v>-14.418879743838501</v>
      </c>
      <c r="L391">
        <f>(Table2[[#This Row],[6M Return vs Nifty]]-AVERAGE(Table2[6M Return vs Nifty]))/_xlfn.STDEV.P(Table2[6M Return vs Nifty])</f>
        <v>-0.72012888035228217</v>
      </c>
      <c r="M391">
        <v>14.9250888426318</v>
      </c>
      <c r="N391">
        <f>(Table2[[#This Row],[1W Return vs Nifty]]-AVERAGE(Table2[1W Return vs Nifty]))/_xlfn.STDEV.P(Table2[1W Return vs Nifty])</f>
        <v>2.6319460616704951</v>
      </c>
      <c r="O391">
        <v>207.22</v>
      </c>
      <c r="P391">
        <v>199.66815048532899</v>
      </c>
      <c r="Q391">
        <v>196.22879000411601</v>
      </c>
      <c r="R391">
        <v>59.442054512813897</v>
      </c>
      <c r="S391" s="1">
        <f>(Table2[[#This Row],[Close Price]]-Table2[[#This Row],[20D EMA]])/Table2[[#This Row],[20D EMA]]</f>
        <v>6.3024804555544836E-2</v>
      </c>
      <c r="T391" s="1">
        <f>(Table2[[#This Row],[Close Price]]-Table2[[#This Row],[50D EMA]])/Table2[[#This Row],[50D EMA]]</f>
        <v>0.10323053258404126</v>
      </c>
      <c r="U391" s="1">
        <f>(Table2[[#This Row],[Close Price]]-Table2[[#This Row],[200D EMA]])/Table2[[#This Row],[200D EMA]]</f>
        <v>0.12256718290613476</v>
      </c>
      <c r="V391">
        <v>1.9578518378357801</v>
      </c>
      <c r="W391">
        <v>213.2</v>
      </c>
      <c r="X391">
        <v>225</v>
      </c>
      <c r="Y391">
        <v>213.2</v>
      </c>
      <c r="Z391">
        <v>237.66</v>
      </c>
      <c r="AA391">
        <v>190.1</v>
      </c>
      <c r="AB391">
        <v>237.66</v>
      </c>
      <c r="AC391" s="1">
        <f>(Table2[[#This Row],[Close Price]]/Table2[[#This Row],[Day Low]])-1</f>
        <v>3.3208255159474787E-2</v>
      </c>
      <c r="AD391" s="1">
        <f>(Table2[[#This Row],[Day High]]/Table2[[#This Row],[Close Price]])-1</f>
        <v>2.1427274378064354E-2</v>
      </c>
      <c r="AE391" s="1">
        <f>(Table2[[#This Row],[Close Price]]/Table2[[#This Row],[Current Week Low]])-1</f>
        <v>3.3208255159474787E-2</v>
      </c>
      <c r="AF391" s="1">
        <f>(Table2[[#This Row],[Current Week High]]/Table2[[#This Row],[Close Price]])-1</f>
        <v>7.8899582349736708E-2</v>
      </c>
      <c r="AG391" s="1">
        <f>(Table2[[#This Row],[Close Price]]/Table2[[#This Row],[Current Month Low]])-1</f>
        <v>0.15875854813256196</v>
      </c>
      <c r="AH391" s="1">
        <f>(Table2[[#This Row],[Current Month High]]/Table2[[#This Row],[Close Price]])-1</f>
        <v>7.8899582349736708E-2</v>
      </c>
      <c r="AI391">
        <v>39.822044670419402</v>
      </c>
      <c r="AJ391">
        <v>52.495673243336803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0.26</v>
      </c>
      <c r="AM391" t="s">
        <v>3108</v>
      </c>
      <c r="AN391">
        <v>10.49</v>
      </c>
      <c r="AO391" t="s">
        <v>3108</v>
      </c>
      <c r="AP391">
        <v>0.11312202915869</v>
      </c>
      <c r="AQ391">
        <f>(Table2[[#This Row],[Sharpe Ratio]]-AVERAGE(Table2[Sharpe Ratio]))/_xlfn.STDEV.P(Table2[Sharpe Ratio])</f>
        <v>0.56383469711048395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3.8648981816093824</v>
      </c>
      <c r="AS391">
        <f>_xlfn.RANK.AVG(Table2[[#This Row],[1Y Return vs Nifty Z-Score]],Table2[1Y Return vs Nifty Z-Score])</f>
        <v>414</v>
      </c>
      <c r="AT391">
        <f>_xlfn.RANK.AVG(Table2[[#This Row],[6M Return vs Nifty Z-Score]],Table2[6M Return vs Nifty Z-Score])</f>
        <v>561</v>
      </c>
      <c r="AU391">
        <f>_xlfn.RANK.AVG(Table2[[#This Row],[Sharpe Ratio Z-Score]],Table2[Sharpe Ratio Z-Score])</f>
        <v>203</v>
      </c>
      <c r="AV391">
        <f>(Table2[[#This Row],[Rank 1Y]]+Table2[[#This Row],[Rank 6M]]+Table2[[#This Row],[Rank Sharpe]])/3</f>
        <v>392.66666666666669</v>
      </c>
    </row>
    <row r="392" spans="1:48" x14ac:dyDescent="0.3">
      <c r="A392" t="s">
        <v>989</v>
      </c>
      <c r="B392" t="s">
        <v>990</v>
      </c>
      <c r="C392" t="s">
        <v>3075</v>
      </c>
      <c r="D392" t="s">
        <v>351</v>
      </c>
      <c r="E392">
        <v>13788.421096425</v>
      </c>
      <c r="F392">
        <v>4086.75</v>
      </c>
      <c r="G392">
        <v>32.7674479540661</v>
      </c>
      <c r="H392">
        <f>(Table2[[#This Row],[1Y Return vs Nifty]]-AVERAGE(Table2[1Y Return vs Nifty]))/_xlfn.STDEV.P(Table2[1Y Return vs Nifty])</f>
        <v>6.9062824720172141E-3</v>
      </c>
      <c r="I392">
        <v>-10.0286898590736</v>
      </c>
      <c r="J392">
        <f>(Table2[[#This Row],[1M Return vs Nifty]]-AVERAGE(Table2[1M Return vs Nifty]))/_xlfn.STDEV.P(Table2[1M Return vs Nifty])</f>
        <v>-0.90342692239571865</v>
      </c>
      <c r="K392">
        <v>-4.6503810075054801</v>
      </c>
      <c r="L392">
        <f>(Table2[[#This Row],[6M Return vs Nifty]]-AVERAGE(Table2[6M Return vs Nifty]))/_xlfn.STDEV.P(Table2[6M Return vs Nifty])</f>
        <v>-0.38836258668706963</v>
      </c>
      <c r="M392">
        <v>-3.50834660111411</v>
      </c>
      <c r="N392">
        <f>(Table2[[#This Row],[1W Return vs Nifty]]-AVERAGE(Table2[1W Return vs Nifty]))/_xlfn.STDEV.P(Table2[1W Return vs Nifty])</f>
        <v>-0.73710420033325941</v>
      </c>
      <c r="O392">
        <v>4268.04</v>
      </c>
      <c r="P392">
        <v>4209.7841381008502</v>
      </c>
      <c r="Q392">
        <v>3729.5730851901299</v>
      </c>
      <c r="R392">
        <v>32.398589943620998</v>
      </c>
      <c r="S392" s="1">
        <f>(Table2[[#This Row],[Close Price]]-Table2[[#This Row],[20D EMA]])/Table2[[#This Row],[20D EMA]]</f>
        <v>-4.2476171732223685E-2</v>
      </c>
      <c r="T392" s="1">
        <f>(Table2[[#This Row],[Close Price]]-Table2[[#This Row],[50D EMA]])/Table2[[#This Row],[50D EMA]]</f>
        <v>-2.9225759341749601E-2</v>
      </c>
      <c r="U392" s="1">
        <f>(Table2[[#This Row],[Close Price]]-Table2[[#This Row],[200D EMA]])/Table2[[#This Row],[200D EMA]]</f>
        <v>9.5768847171327554E-2</v>
      </c>
      <c r="V392">
        <v>0.82302099040974497</v>
      </c>
      <c r="W392">
        <v>3964</v>
      </c>
      <c r="X392">
        <v>4119.95</v>
      </c>
      <c r="Y392">
        <v>3964</v>
      </c>
      <c r="Z392">
        <v>4270</v>
      </c>
      <c r="AA392">
        <v>3964</v>
      </c>
      <c r="AB392">
        <v>4615</v>
      </c>
      <c r="AC392" s="1">
        <f>(Table2[[#This Row],[Close Price]]/Table2[[#This Row],[Day Low]])-1</f>
        <v>3.0966195761856774E-2</v>
      </c>
      <c r="AD392" s="1">
        <f>(Table2[[#This Row],[Day High]]/Table2[[#This Row],[Close Price]])-1</f>
        <v>8.1238147672355598E-3</v>
      </c>
      <c r="AE392" s="1">
        <f>(Table2[[#This Row],[Close Price]]/Table2[[#This Row],[Current Week Low]])-1</f>
        <v>3.0966195761856774E-2</v>
      </c>
      <c r="AF392" s="1">
        <f>(Table2[[#This Row],[Current Week High]]/Table2[[#This Row],[Close Price]])-1</f>
        <v>4.4840031810118086E-2</v>
      </c>
      <c r="AG392" s="1">
        <f>(Table2[[#This Row],[Close Price]]/Table2[[#This Row],[Current Month Low]])-1</f>
        <v>3.0966195761856774E-2</v>
      </c>
      <c r="AH392" s="1">
        <f>(Table2[[#This Row],[Current Month High]]/Table2[[#This Row],[Close Price]])-1</f>
        <v>0.1292591912889216</v>
      </c>
      <c r="AI392">
        <v>19.6060439224322</v>
      </c>
      <c r="AJ392">
        <v>65.579482608431405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0.01</v>
      </c>
      <c r="AM392" t="s">
        <v>3108</v>
      </c>
      <c r="AN392">
        <v>-6.84</v>
      </c>
      <c r="AO392" t="s">
        <v>3107</v>
      </c>
      <c r="AP392">
        <v>2.5852003646432E-2</v>
      </c>
      <c r="AQ392">
        <f>(Table2[[#This Row],[Sharpe Ratio]]-AVERAGE(Table2[Sharpe Ratio]))/_xlfn.STDEV.P(Table2[Sharpe Ratio])</f>
        <v>-0.43016596042624128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-2.4521533873702719</v>
      </c>
      <c r="AS392">
        <f>_xlfn.RANK.AVG(Table2[[#This Row],[1Y Return vs Nifty Z-Score]],Table2[1Y Return vs Nifty Z-Score])</f>
        <v>293</v>
      </c>
      <c r="AT392">
        <f>_xlfn.RANK.AVG(Table2[[#This Row],[6M Return vs Nifty Z-Score]],Table2[6M Return vs Nifty Z-Score])</f>
        <v>434</v>
      </c>
      <c r="AU392">
        <f>_xlfn.RANK.AVG(Table2[[#This Row],[Sharpe Ratio Z-Score]],Table2[Sharpe Ratio Z-Score])</f>
        <v>451</v>
      </c>
      <c r="AV392">
        <f>(Table2[[#This Row],[Rank 1Y]]+Table2[[#This Row],[Rank 6M]]+Table2[[#This Row],[Rank Sharpe]])/3</f>
        <v>392.66666666666669</v>
      </c>
    </row>
    <row r="393" spans="1:48" x14ac:dyDescent="0.3">
      <c r="A393" t="s">
        <v>1968</v>
      </c>
      <c r="B393" t="s">
        <v>1969</v>
      </c>
      <c r="C393" t="s">
        <v>3074</v>
      </c>
      <c r="D393" t="s">
        <v>133</v>
      </c>
      <c r="E393">
        <v>3220.0747799999999</v>
      </c>
      <c r="F393">
        <v>559</v>
      </c>
      <c r="G393">
        <v>-18.918337518129299</v>
      </c>
      <c r="H393">
        <f>(Table2[[#This Row],[1Y Return vs Nifty]]-AVERAGE(Table2[1Y Return vs Nifty]))/_xlfn.STDEV.P(Table2[1Y Return vs Nifty])</f>
        <v>-0.78866513602564081</v>
      </c>
      <c r="I393">
        <v>-13.2870451111274</v>
      </c>
      <c r="J393">
        <f>(Table2[[#This Row],[1M Return vs Nifty]]-AVERAGE(Table2[1M Return vs Nifty]))/_xlfn.STDEV.P(Table2[1M Return vs Nifty])</f>
        <v>-1.2140928627339986</v>
      </c>
      <c r="K393">
        <v>-8.0356742673607293</v>
      </c>
      <c r="L393">
        <f>(Table2[[#This Row],[6M Return vs Nifty]]-AVERAGE(Table2[6M Return vs Nifty]))/_xlfn.STDEV.P(Table2[6M Return vs Nifty])</f>
        <v>-0.50333687578787467</v>
      </c>
      <c r="M393">
        <v>1.8045163918267799</v>
      </c>
      <c r="N393">
        <f>(Table2[[#This Row],[1W Return vs Nifty]]-AVERAGE(Table2[1W Return vs Nifty]))/_xlfn.STDEV.P(Table2[1W Return vs Nifty])</f>
        <v>0.23391948719268285</v>
      </c>
      <c r="O393">
        <v>598.23</v>
      </c>
      <c r="P393">
        <v>593.85282477805595</v>
      </c>
      <c r="Q393">
        <v>563.71901074411403</v>
      </c>
      <c r="R393">
        <v>36.129650102147302</v>
      </c>
      <c r="S393" s="1">
        <f>(Table2[[#This Row],[Close Price]]-Table2[[#This Row],[20D EMA]])/Table2[[#This Row],[20D EMA]]</f>
        <v>-6.557678484863684E-2</v>
      </c>
      <c r="T393" s="1">
        <f>(Table2[[#This Row],[Close Price]]-Table2[[#This Row],[50D EMA]])/Table2[[#This Row],[50D EMA]]</f>
        <v>-5.8689330628479697E-2</v>
      </c>
      <c r="U393" s="1">
        <f>(Table2[[#This Row],[Close Price]]-Table2[[#This Row],[200D EMA]])/Table2[[#This Row],[200D EMA]]</f>
        <v>-8.3712109298653848E-3</v>
      </c>
      <c r="V393">
        <v>1.0546138158112199</v>
      </c>
      <c r="W393">
        <v>555</v>
      </c>
      <c r="X393">
        <v>568.04999999999995</v>
      </c>
      <c r="Y393">
        <v>541.5</v>
      </c>
      <c r="Z393">
        <v>588.9</v>
      </c>
      <c r="AA393">
        <v>536.1</v>
      </c>
      <c r="AB393">
        <v>655</v>
      </c>
      <c r="AC393" s="1">
        <f>(Table2[[#This Row],[Close Price]]/Table2[[#This Row],[Day Low]])-1</f>
        <v>7.2072072072071336E-3</v>
      </c>
      <c r="AD393" s="1">
        <f>(Table2[[#This Row],[Day High]]/Table2[[#This Row],[Close Price]])-1</f>
        <v>1.6189624329159047E-2</v>
      </c>
      <c r="AE393" s="1">
        <f>(Table2[[#This Row],[Close Price]]/Table2[[#This Row],[Current Week Low]])-1</f>
        <v>3.2317636195752453E-2</v>
      </c>
      <c r="AF393" s="1">
        <f>(Table2[[#This Row],[Current Week High]]/Table2[[#This Row],[Close Price]])-1</f>
        <v>5.3488372093023262E-2</v>
      </c>
      <c r="AG393" s="1">
        <f>(Table2[[#This Row],[Close Price]]/Table2[[#This Row],[Current Month Low]])-1</f>
        <v>4.2715911210595037E-2</v>
      </c>
      <c r="AH393" s="1">
        <f>(Table2[[#This Row],[Current Month High]]/Table2[[#This Row],[Close Price]])-1</f>
        <v>0.17173524150268338</v>
      </c>
      <c r="AI393">
        <v>23.783542039356</v>
      </c>
      <c r="AJ393">
        <v>21.5217391304347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0.26</v>
      </c>
      <c r="AM393" t="s">
        <v>3108</v>
      </c>
      <c r="AN393">
        <v>-14.75</v>
      </c>
      <c r="AO393" t="s">
        <v>3107</v>
      </c>
      <c r="AP393">
        <v>0.167387342223174</v>
      </c>
      <c r="AQ393">
        <f>(Table2[[#This Row],[Sharpe Ratio]]-AVERAGE(Table2[Sharpe Ratio]))/_xlfn.STDEV.P(Table2[Sharpe Ratio])</f>
        <v>1.1819135454999223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-1.0902618418549088</v>
      </c>
      <c r="AS393">
        <f>_xlfn.RANK.AVG(Table2[[#This Row],[1Y Return vs Nifty Z-Score]],Table2[1Y Return vs Nifty Z-Score])</f>
        <v>607</v>
      </c>
      <c r="AT393">
        <f>_xlfn.RANK.AVG(Table2[[#This Row],[6M Return vs Nifty Z-Score]],Table2[6M Return vs Nifty Z-Score])</f>
        <v>481</v>
      </c>
      <c r="AU393">
        <f>_xlfn.RANK.AVG(Table2[[#This Row],[Sharpe Ratio Z-Score]],Table2[Sharpe Ratio Z-Score])</f>
        <v>91</v>
      </c>
      <c r="AV393">
        <f>(Table2[[#This Row],[Rank 1Y]]+Table2[[#This Row],[Rank 6M]]+Table2[[#This Row],[Rank Sharpe]])/3</f>
        <v>393</v>
      </c>
    </row>
    <row r="394" spans="1:48" x14ac:dyDescent="0.3">
      <c r="A394" t="s">
        <v>1401</v>
      </c>
      <c r="B394" t="s">
        <v>1402</v>
      </c>
      <c r="C394" t="s">
        <v>3066</v>
      </c>
      <c r="D394" t="s">
        <v>46</v>
      </c>
      <c r="E394">
        <v>7478.1646917949902</v>
      </c>
      <c r="F394">
        <v>511.45</v>
      </c>
      <c r="G394">
        <v>48.177489267055698</v>
      </c>
      <c r="H394">
        <f>(Table2[[#This Row],[1Y Return vs Nifty]]-AVERAGE(Table2[1Y Return vs Nifty]))/_xlfn.STDEV.P(Table2[1Y Return vs Nifty])</f>
        <v>0.24410473683386213</v>
      </c>
      <c r="I394">
        <v>2.0659210600825402</v>
      </c>
      <c r="J394">
        <f>(Table2[[#This Row],[1M Return vs Nifty]]-AVERAGE(Table2[1M Return vs Nifty]))/_xlfn.STDEV.P(Table2[1M Return vs Nifty])</f>
        <v>0.24972655031322658</v>
      </c>
      <c r="K394">
        <v>1.8585406319889399</v>
      </c>
      <c r="L394">
        <f>(Table2[[#This Row],[6M Return vs Nifty]]-AVERAGE(Table2[6M Return vs Nifty]))/_xlfn.STDEV.P(Table2[6M Return vs Nifty])</f>
        <v>-0.16730089989373226</v>
      </c>
      <c r="M394">
        <v>7.0736255293127996</v>
      </c>
      <c r="N394">
        <f>(Table2[[#This Row],[1W Return vs Nifty]]-AVERAGE(Table2[1W Return vs Nifty]))/_xlfn.STDEV.P(Table2[1W Return vs Nifty])</f>
        <v>1.1969463507606732</v>
      </c>
      <c r="O394">
        <v>525.38</v>
      </c>
      <c r="P394">
        <v>509.90236972131697</v>
      </c>
      <c r="Q394">
        <v>438.73087141051298</v>
      </c>
      <c r="R394">
        <v>41.397241935894399</v>
      </c>
      <c r="S394" s="1">
        <f>(Table2[[#This Row],[Close Price]]-Table2[[#This Row],[20D EMA]])/Table2[[#This Row],[20D EMA]]</f>
        <v>-2.6514142144733348E-2</v>
      </c>
      <c r="T394" s="1">
        <f>(Table2[[#This Row],[Close Price]]-Table2[[#This Row],[50D EMA]])/Table2[[#This Row],[50D EMA]]</f>
        <v>3.0351501985151803E-3</v>
      </c>
      <c r="U394" s="1">
        <f>(Table2[[#This Row],[Close Price]]-Table2[[#This Row],[200D EMA]])/Table2[[#This Row],[200D EMA]]</f>
        <v>0.16574882992777815</v>
      </c>
      <c r="V394">
        <v>0.97749411751669801</v>
      </c>
      <c r="W394">
        <v>507.4</v>
      </c>
      <c r="X394">
        <v>536.4</v>
      </c>
      <c r="Y394">
        <v>507.4</v>
      </c>
      <c r="Z394">
        <v>584.15</v>
      </c>
      <c r="AA394">
        <v>493.25</v>
      </c>
      <c r="AB394">
        <v>584.15</v>
      </c>
      <c r="AC394" s="1">
        <f>(Table2[[#This Row],[Close Price]]/Table2[[#This Row],[Day Low]])-1</f>
        <v>7.9818683484431663E-3</v>
      </c>
      <c r="AD394" s="1">
        <f>(Table2[[#This Row],[Day High]]/Table2[[#This Row],[Close Price]])-1</f>
        <v>4.8782872226023954E-2</v>
      </c>
      <c r="AE394" s="1">
        <f>(Table2[[#This Row],[Close Price]]/Table2[[#This Row],[Current Week Low]])-1</f>
        <v>7.9818683484431663E-3</v>
      </c>
      <c r="AF394" s="1">
        <f>(Table2[[#This Row],[Current Week High]]/Table2[[#This Row],[Close Price]])-1</f>
        <v>0.14214488219767318</v>
      </c>
      <c r="AG394" s="1">
        <f>(Table2[[#This Row],[Close Price]]/Table2[[#This Row],[Current Month Low]])-1</f>
        <v>3.6898124683223399E-2</v>
      </c>
      <c r="AH394" s="1">
        <f>(Table2[[#This Row],[Current Month High]]/Table2[[#This Row],[Close Price]])-1</f>
        <v>0.14214488219767318</v>
      </c>
      <c r="AI394">
        <v>14.214488219767301</v>
      </c>
      <c r="AJ394">
        <v>78.672489082969406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0.19</v>
      </c>
      <c r="AM394" t="s">
        <v>3108</v>
      </c>
      <c r="AN394">
        <v>-0.52</v>
      </c>
      <c r="AO394" t="s">
        <v>3107</v>
      </c>
      <c r="AP394">
        <v>-9.254608477874E-3</v>
      </c>
      <c r="AQ394">
        <f>(Table2[[#This Row],[Sharpe Ratio]]-AVERAGE(Table2[Sharpe Ratio]))/_xlfn.STDEV.P(Table2[Sharpe Ratio])</f>
        <v>-0.83002828807670614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0.69344844993732346</v>
      </c>
      <c r="AS394">
        <f>_xlfn.RANK.AVG(Table2[[#This Row],[1Y Return vs Nifty Z-Score]],Table2[1Y Return vs Nifty Z-Score])</f>
        <v>232</v>
      </c>
      <c r="AT394">
        <f>_xlfn.RANK.AVG(Table2[[#This Row],[6M Return vs Nifty Z-Score]],Table2[6M Return vs Nifty Z-Score])</f>
        <v>361</v>
      </c>
      <c r="AU394">
        <f>_xlfn.RANK.AVG(Table2[[#This Row],[Sharpe Ratio Z-Score]],Table2[Sharpe Ratio Z-Score])</f>
        <v>589</v>
      </c>
      <c r="AV394">
        <f>(Table2[[#This Row],[Rank 1Y]]+Table2[[#This Row],[Rank 6M]]+Table2[[#This Row],[Rank Sharpe]])/3</f>
        <v>394</v>
      </c>
    </row>
    <row r="395" spans="1:48" x14ac:dyDescent="0.3">
      <c r="A395" t="s">
        <v>552</v>
      </c>
      <c r="B395" t="s">
        <v>553</v>
      </c>
      <c r="C395" t="s">
        <v>3063</v>
      </c>
      <c r="D395" t="s">
        <v>554</v>
      </c>
      <c r="E395">
        <v>35399.304365000004</v>
      </c>
      <c r="F395">
        <v>643.54999999999995</v>
      </c>
      <c r="G395">
        <v>28.250860408486801</v>
      </c>
      <c r="H395">
        <f>(Table2[[#This Row],[1Y Return vs Nifty]]-AVERAGE(Table2[1Y Return vs Nifty]))/_xlfn.STDEV.P(Table2[1Y Return vs Nifty])</f>
        <v>-6.2615113547752926E-2</v>
      </c>
      <c r="I395">
        <v>-16.661673132931799</v>
      </c>
      <c r="J395">
        <f>(Table2[[#This Row],[1M Return vs Nifty]]-AVERAGE(Table2[1M Return vs Nifty]))/_xlfn.STDEV.P(Table2[1M Return vs Nifty])</f>
        <v>-1.5358447610345165</v>
      </c>
      <c r="K395">
        <v>-9.4563154199076394</v>
      </c>
      <c r="L395">
        <f>(Table2[[#This Row],[6M Return vs Nifty]]-AVERAGE(Table2[6M Return vs Nifty]))/_xlfn.STDEV.P(Table2[6M Return vs Nifty])</f>
        <v>-0.55158593252939125</v>
      </c>
      <c r="M395">
        <v>-2.4336841064734598</v>
      </c>
      <c r="N395">
        <f>(Table2[[#This Row],[1W Return vs Nifty]]-AVERAGE(Table2[1W Return vs Nifty]))/_xlfn.STDEV.P(Table2[1W Return vs Nifty])</f>
        <v>-0.54068981137229744</v>
      </c>
      <c r="O395">
        <v>702.94</v>
      </c>
      <c r="P395">
        <v>717.46110985816904</v>
      </c>
      <c r="Q395">
        <v>631.872164939041</v>
      </c>
      <c r="R395">
        <v>22.563020102498498</v>
      </c>
      <c r="S395" s="1">
        <f>(Table2[[#This Row],[Close Price]]-Table2[[#This Row],[20D EMA]])/Table2[[#This Row],[20D EMA]]</f>
        <v>-8.4488007511309776E-2</v>
      </c>
      <c r="T395" s="1">
        <f>(Table2[[#This Row],[Close Price]]-Table2[[#This Row],[50D EMA]])/Table2[[#This Row],[50D EMA]]</f>
        <v>-0.10301758359108854</v>
      </c>
      <c r="U395" s="1">
        <f>(Table2[[#This Row],[Close Price]]-Table2[[#This Row],[200D EMA]])/Table2[[#This Row],[200D EMA]]</f>
        <v>1.8481325351759337E-2</v>
      </c>
      <c r="V395">
        <v>1.24685016453374</v>
      </c>
      <c r="W395">
        <v>631.70000000000005</v>
      </c>
      <c r="X395">
        <v>647.25</v>
      </c>
      <c r="Y395">
        <v>626.35</v>
      </c>
      <c r="Z395">
        <v>654.54999999999995</v>
      </c>
      <c r="AA395">
        <v>626.35</v>
      </c>
      <c r="AB395">
        <v>778.85</v>
      </c>
      <c r="AC395" s="1">
        <f>(Table2[[#This Row],[Close Price]]/Table2[[#This Row],[Day Low]])-1</f>
        <v>1.8758904543295651E-2</v>
      </c>
      <c r="AD395" s="1">
        <f>(Table2[[#This Row],[Day High]]/Table2[[#This Row],[Close Price]])-1</f>
        <v>5.7493590241628478E-3</v>
      </c>
      <c r="AE395" s="1">
        <f>(Table2[[#This Row],[Close Price]]/Table2[[#This Row],[Current Week Low]])-1</f>
        <v>2.746068492057141E-2</v>
      </c>
      <c r="AF395" s="1">
        <f>(Table2[[#This Row],[Current Week High]]/Table2[[#This Row],[Close Price]])-1</f>
        <v>1.7092688990754334E-2</v>
      </c>
      <c r="AG395" s="1">
        <f>(Table2[[#This Row],[Close Price]]/Table2[[#This Row],[Current Month Low]])-1</f>
        <v>2.746068492057141E-2</v>
      </c>
      <c r="AH395" s="1">
        <f>(Table2[[#This Row],[Current Month High]]/Table2[[#This Row],[Close Price]])-1</f>
        <v>0.21024007458627936</v>
      </c>
      <c r="AI395">
        <v>28.4670965736927</v>
      </c>
      <c r="AJ395">
        <v>56.9251402097049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-0.02</v>
      </c>
      <c r="AM395" t="s">
        <v>3107</v>
      </c>
      <c r="AN395">
        <v>-18.7</v>
      </c>
      <c r="AO395" t="s">
        <v>3107</v>
      </c>
      <c r="AP395">
        <v>5.4331574752135001E-2</v>
      </c>
      <c r="AQ395">
        <f>(Table2[[#This Row],[Sharpe Ratio]]-AVERAGE(Table2[Sharpe Ratio]))/_xlfn.STDEV.P(Table2[Sharpe Ratio])</f>
        <v>-0.10578525537584069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311</v>
      </c>
      <c r="AT395">
        <f>_xlfn.RANK.AVG(Table2[[#This Row],[6M Return vs Nifty Z-Score]],Table2[6M Return vs Nifty Z-Score])</f>
        <v>496</v>
      </c>
      <c r="AU395">
        <f>_xlfn.RANK.AVG(Table2[[#This Row],[Sharpe Ratio Z-Score]],Table2[Sharpe Ratio Z-Score])</f>
        <v>377</v>
      </c>
      <c r="AV395">
        <f>(Table2[[#This Row],[Rank 1Y]]+Table2[[#This Row],[Rank 6M]]+Table2[[#This Row],[Rank Sharpe]])/3</f>
        <v>394.66666666666669</v>
      </c>
    </row>
    <row r="396" spans="1:48" x14ac:dyDescent="0.3">
      <c r="A396" t="s">
        <v>506</v>
      </c>
      <c r="B396" t="s">
        <v>507</v>
      </c>
      <c r="C396" t="s">
        <v>3070</v>
      </c>
      <c r="D396" t="s">
        <v>133</v>
      </c>
      <c r="E396">
        <v>39690.949512585001</v>
      </c>
      <c r="F396">
        <v>734.15</v>
      </c>
      <c r="G396">
        <v>-2.3804506050849699</v>
      </c>
      <c r="H396">
        <f>(Table2[[#This Row],[1Y Return vs Nifty]]-AVERAGE(Table2[1Y Return vs Nifty]))/_xlfn.STDEV.P(Table2[1Y Return vs Nifty])</f>
        <v>-0.53410636265762379</v>
      </c>
      <c r="I396">
        <v>0.73823559383836201</v>
      </c>
      <c r="J396">
        <f>(Table2[[#This Row],[1M Return vs Nifty]]-AVERAGE(Table2[1M Return vs Nifty]))/_xlfn.STDEV.P(Table2[1M Return vs Nifty])</f>
        <v>0.12313917050427849</v>
      </c>
      <c r="K396">
        <v>27.385249245123099</v>
      </c>
      <c r="L396">
        <f>(Table2[[#This Row],[6M Return vs Nifty]]-AVERAGE(Table2[6M Return vs Nifty]))/_xlfn.STDEV.P(Table2[6M Return vs Nifty])</f>
        <v>0.69965949337039213</v>
      </c>
      <c r="M396">
        <v>3.5899742295272401</v>
      </c>
      <c r="N396">
        <f>(Table2[[#This Row],[1W Return vs Nifty]]-AVERAGE(Table2[1W Return vs Nifty]))/_xlfn.STDEV.P(Table2[1W Return vs Nifty])</f>
        <v>0.56024483301649997</v>
      </c>
      <c r="O396">
        <v>741.1</v>
      </c>
      <c r="P396">
        <v>728.77709893323697</v>
      </c>
      <c r="Q396">
        <v>642.84758276787397</v>
      </c>
      <c r="R396">
        <v>57.7671116388535</v>
      </c>
      <c r="S396" s="1">
        <f>(Table2[[#This Row],[Close Price]]-Table2[[#This Row],[20D EMA]])/Table2[[#This Row],[20D EMA]]</f>
        <v>-9.3779516934287474E-3</v>
      </c>
      <c r="T396" s="1">
        <f>(Table2[[#This Row],[Close Price]]-Table2[[#This Row],[50D EMA]])/Table2[[#This Row],[50D EMA]]</f>
        <v>7.3724888921835015E-3</v>
      </c>
      <c r="U396" s="1">
        <f>(Table2[[#This Row],[Close Price]]-Table2[[#This Row],[200D EMA]])/Table2[[#This Row],[200D EMA]]</f>
        <v>0.14202809449638146</v>
      </c>
      <c r="V396">
        <v>1.36543283442107</v>
      </c>
      <c r="W396">
        <v>726.2</v>
      </c>
      <c r="X396">
        <v>753.5</v>
      </c>
      <c r="Y396">
        <v>726.2</v>
      </c>
      <c r="Z396">
        <v>774</v>
      </c>
      <c r="AA396">
        <v>705</v>
      </c>
      <c r="AB396">
        <v>799</v>
      </c>
      <c r="AC396" s="1">
        <f>(Table2[[#This Row],[Close Price]]/Table2[[#This Row],[Day Low]])-1</f>
        <v>1.0947397411181337E-2</v>
      </c>
      <c r="AD396" s="1">
        <f>(Table2[[#This Row],[Day High]]/Table2[[#This Row],[Close Price]])-1</f>
        <v>2.6357011509909434E-2</v>
      </c>
      <c r="AE396" s="1">
        <f>(Table2[[#This Row],[Close Price]]/Table2[[#This Row],[Current Week Low]])-1</f>
        <v>1.0947397411181337E-2</v>
      </c>
      <c r="AF396" s="1">
        <f>(Table2[[#This Row],[Current Week High]]/Table2[[#This Row],[Close Price]])-1</f>
        <v>5.4280460396376684E-2</v>
      </c>
      <c r="AG396" s="1">
        <f>(Table2[[#This Row],[Close Price]]/Table2[[#This Row],[Current Month Low]])-1</f>
        <v>4.1347517730496497E-2</v>
      </c>
      <c r="AH396" s="1">
        <f>(Table2[[#This Row],[Current Month High]]/Table2[[#This Row],[Close Price]])-1</f>
        <v>8.8333446843288144E-2</v>
      </c>
      <c r="AI396">
        <v>8.8333446843288108</v>
      </c>
      <c r="AJ396">
        <v>49.217479674796699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0.18</v>
      </c>
      <c r="AM396" t="s">
        <v>3108</v>
      </c>
      <c r="AN396">
        <v>-0.12</v>
      </c>
      <c r="AO396" t="s">
        <v>3107</v>
      </c>
      <c r="AQ396">
        <f>(Table2[[#This Row],[Sharpe Ratio]]-AVERAGE(Table2[Sharpe Ratio]))/_xlfn.STDEV.P(Table2[Sharpe Ratio])</f>
        <v>-0.72461882064209882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0.12431831359144807</v>
      </c>
      <c r="AS396">
        <f>_xlfn.RANK.AVG(Table2[[#This Row],[1Y Return vs Nifty Z-Score]],Table2[1Y Return vs Nifty Z-Score])</f>
        <v>499</v>
      </c>
      <c r="AT396">
        <f>_xlfn.RANK.AVG(Table2[[#This Row],[6M Return vs Nifty Z-Score]],Table2[6M Return vs Nifty Z-Score])</f>
        <v>144</v>
      </c>
      <c r="AU396">
        <f>_xlfn.RANK.AVG(Table2[[#This Row],[Sharpe Ratio Z-Score]],Table2[Sharpe Ratio Z-Score])</f>
        <v>545.5</v>
      </c>
      <c r="AV396">
        <f>(Table2[[#This Row],[Rank 1Y]]+Table2[[#This Row],[Rank 6M]]+Table2[[#This Row],[Rank Sharpe]])/3</f>
        <v>396.16666666666669</v>
      </c>
    </row>
    <row r="397" spans="1:48" x14ac:dyDescent="0.3">
      <c r="A397" t="s">
        <v>352</v>
      </c>
      <c r="B397" t="s">
        <v>353</v>
      </c>
      <c r="C397" t="s">
        <v>3067</v>
      </c>
      <c r="D397" t="s">
        <v>51</v>
      </c>
      <c r="E397">
        <v>67944.006899999993</v>
      </c>
      <c r="F397">
        <v>5682.6</v>
      </c>
      <c r="G397">
        <v>25.4903039001046</v>
      </c>
      <c r="H397">
        <f>(Table2[[#This Row],[1Y Return vs Nifty]]-AVERAGE(Table2[1Y Return vs Nifty]))/_xlfn.STDEV.P(Table2[1Y Return vs Nifty])</f>
        <v>-0.10510687094588779</v>
      </c>
      <c r="I397">
        <v>9.2981444442200907</v>
      </c>
      <c r="J397">
        <f>(Table2[[#This Row],[1M Return vs Nifty]]-AVERAGE(Table2[1M Return vs Nifty]))/_xlfn.STDEV.P(Table2[1M Return vs Nifty])</f>
        <v>0.93927858026864253</v>
      </c>
      <c r="K397">
        <v>-2.0559377644857002</v>
      </c>
      <c r="L397">
        <f>(Table2[[#This Row],[6M Return vs Nifty]]-AVERAGE(Table2[6M Return vs Nifty]))/_xlfn.STDEV.P(Table2[6M Return vs Nifty])</f>
        <v>-0.30024783721589943</v>
      </c>
      <c r="M397">
        <v>7.5924469364946896</v>
      </c>
      <c r="N397">
        <f>(Table2[[#This Row],[1W Return vs Nifty]]-AVERAGE(Table2[1W Return vs Nifty]))/_xlfn.STDEV.P(Table2[1W Return vs Nifty])</f>
        <v>1.2917705306122018</v>
      </c>
      <c r="O397">
        <v>5439.35</v>
      </c>
      <c r="P397">
        <v>5273.1774691262299</v>
      </c>
      <c r="Q397">
        <v>4870.7826437816402</v>
      </c>
      <c r="R397">
        <v>70.169849427643697</v>
      </c>
      <c r="S397" s="1">
        <f>(Table2[[#This Row],[Close Price]]-Table2[[#This Row],[20D EMA]])/Table2[[#This Row],[20D EMA]]</f>
        <v>4.4720416961585484E-2</v>
      </c>
      <c r="T397" s="1">
        <f>(Table2[[#This Row],[Close Price]]-Table2[[#This Row],[50D EMA]])/Table2[[#This Row],[50D EMA]]</f>
        <v>7.7642471407587982E-2</v>
      </c>
      <c r="U397" s="1">
        <f>(Table2[[#This Row],[Close Price]]-Table2[[#This Row],[200D EMA]])/Table2[[#This Row],[200D EMA]]</f>
        <v>0.16667082388798016</v>
      </c>
      <c r="V397">
        <v>1.3796198710537599</v>
      </c>
      <c r="W397">
        <v>5672.6</v>
      </c>
      <c r="X397">
        <v>5816.85</v>
      </c>
      <c r="Y397">
        <v>5656.95</v>
      </c>
      <c r="Z397">
        <v>5850</v>
      </c>
      <c r="AA397">
        <v>5164.75</v>
      </c>
      <c r="AB397">
        <v>5850</v>
      </c>
      <c r="AC397" s="1">
        <f>(Table2[[#This Row],[Close Price]]/Table2[[#This Row],[Day Low]])-1</f>
        <v>1.762860064168148E-3</v>
      </c>
      <c r="AD397" s="1">
        <f>(Table2[[#This Row],[Day High]]/Table2[[#This Row],[Close Price]])-1</f>
        <v>2.3624749234505416E-2</v>
      </c>
      <c r="AE397" s="1">
        <f>(Table2[[#This Row],[Close Price]]/Table2[[#This Row],[Current Week Low]])-1</f>
        <v>4.5342454856416303E-3</v>
      </c>
      <c r="AF397" s="1">
        <f>(Table2[[#This Row],[Current Week High]]/Table2[[#This Row],[Close Price]])-1</f>
        <v>2.9458346531517243E-2</v>
      </c>
      <c r="AG397" s="1">
        <f>(Table2[[#This Row],[Close Price]]/Table2[[#This Row],[Current Month Low]])-1</f>
        <v>0.10026622779418171</v>
      </c>
      <c r="AH397" s="1">
        <f>(Table2[[#This Row],[Current Month High]]/Table2[[#This Row],[Close Price]])-1</f>
        <v>2.9458346531517243E-2</v>
      </c>
      <c r="AI397">
        <v>2.9458346531517199</v>
      </c>
      <c r="AJ397">
        <v>64.856396866840697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-0.08</v>
      </c>
      <c r="AM397" t="s">
        <v>3107</v>
      </c>
      <c r="AN397">
        <v>9.24</v>
      </c>
      <c r="AO397" t="s">
        <v>3108</v>
      </c>
      <c r="AP397">
        <v>2.1685244621270999E-2</v>
      </c>
      <c r="AQ397">
        <f>(Table2[[#This Row],[Sharpe Ratio]]-AVERAGE(Table2[Sharpe Ratio]))/_xlfn.STDEV.P(Table2[Sharpe Ratio])</f>
        <v>-0.47762511019153348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1.3480692925275237</v>
      </c>
      <c r="AS397">
        <f>_xlfn.RANK.AVG(Table2[[#This Row],[1Y Return vs Nifty Z-Score]],Table2[1Y Return vs Nifty Z-Score])</f>
        <v>317</v>
      </c>
      <c r="AT397">
        <f>_xlfn.RANK.AVG(Table2[[#This Row],[6M Return vs Nifty Z-Score]],Table2[6M Return vs Nifty Z-Score])</f>
        <v>409</v>
      </c>
      <c r="AU397">
        <f>_xlfn.RANK.AVG(Table2[[#This Row],[Sharpe Ratio Z-Score]],Table2[Sharpe Ratio Z-Score])</f>
        <v>464</v>
      </c>
      <c r="AV397">
        <f>(Table2[[#This Row],[Rank 1Y]]+Table2[[#This Row],[Rank 6M]]+Table2[[#This Row],[Rank Sharpe]])/3</f>
        <v>396.66666666666669</v>
      </c>
    </row>
    <row r="398" spans="1:48" x14ac:dyDescent="0.3">
      <c r="A398" t="s">
        <v>1292</v>
      </c>
      <c r="B398" t="s">
        <v>1293</v>
      </c>
      <c r="C398" t="s">
        <v>3063</v>
      </c>
      <c r="D398" t="s">
        <v>21</v>
      </c>
      <c r="E398">
        <v>8483.5619647439999</v>
      </c>
      <c r="F398">
        <v>30.63</v>
      </c>
      <c r="G398">
        <v>93.776044425998407</v>
      </c>
      <c r="H398">
        <f>(Table2[[#This Row],[1Y Return vs Nifty]]-AVERAGE(Table2[1Y Return vs Nifty]))/_xlfn.STDEV.P(Table2[1Y Return vs Nifty])</f>
        <v>0.9459787023317664</v>
      </c>
      <c r="I398">
        <v>4.3814684161012698</v>
      </c>
      <c r="J398">
        <f>(Table2[[#This Row],[1M Return vs Nifty]]-AVERAGE(Table2[1M Return vs Nifty]))/_xlfn.STDEV.P(Table2[1M Return vs Nifty])</f>
        <v>0.47050103348290234</v>
      </c>
      <c r="K398">
        <v>-23.531007320059</v>
      </c>
      <c r="L398">
        <f>(Table2[[#This Row],[6M Return vs Nifty]]-AVERAGE(Table2[6M Return vs Nifty]))/_xlfn.STDEV.P(Table2[6M Return vs Nifty])</f>
        <v>-1.0296029228807544</v>
      </c>
      <c r="M398">
        <v>-0.765375824572612</v>
      </c>
      <c r="N398">
        <f>(Table2[[#This Row],[1W Return vs Nifty]]-AVERAGE(Table2[1W Return vs Nifty]))/_xlfn.STDEV.P(Table2[1W Return vs Nifty])</f>
        <v>-0.23577570724918107</v>
      </c>
      <c r="O398">
        <v>31.25</v>
      </c>
      <c r="P398">
        <v>31.145930716151501</v>
      </c>
      <c r="Q398">
        <v>29.0605503412134</v>
      </c>
      <c r="R398">
        <v>41.528747008491997</v>
      </c>
      <c r="S398" s="1">
        <f>(Table2[[#This Row],[Close Price]]-Table2[[#This Row],[20D EMA]])/Table2[[#This Row],[20D EMA]]</f>
        <v>-1.9840000000000031E-2</v>
      </c>
      <c r="T398" s="1">
        <f>(Table2[[#This Row],[Close Price]]-Table2[[#This Row],[50D EMA]])/Table2[[#This Row],[50D EMA]]</f>
        <v>-1.6564947788956355E-2</v>
      </c>
      <c r="U398" s="1">
        <f>(Table2[[#This Row],[Close Price]]-Table2[[#This Row],[200D EMA]])/Table2[[#This Row],[200D EMA]]</f>
        <v>5.4006191911679678E-2</v>
      </c>
      <c r="V398">
        <v>1.861616809237</v>
      </c>
      <c r="W398">
        <v>30.26</v>
      </c>
      <c r="X398">
        <v>31.19</v>
      </c>
      <c r="Y398">
        <v>30.26</v>
      </c>
      <c r="Z398">
        <v>33.299999999999997</v>
      </c>
      <c r="AA398">
        <v>30.26</v>
      </c>
      <c r="AB398">
        <v>34.19</v>
      </c>
      <c r="AC398" s="1">
        <f>(Table2[[#This Row],[Close Price]]/Table2[[#This Row],[Day Low]])-1</f>
        <v>1.2227362855254276E-2</v>
      </c>
      <c r="AD398" s="1">
        <f>(Table2[[#This Row],[Day High]]/Table2[[#This Row],[Close Price]])-1</f>
        <v>1.8282729350310278E-2</v>
      </c>
      <c r="AE398" s="1">
        <f>(Table2[[#This Row],[Close Price]]/Table2[[#This Row],[Current Week Low]])-1</f>
        <v>1.2227362855254276E-2</v>
      </c>
      <c r="AF398" s="1">
        <f>(Table2[[#This Row],[Current Week High]]/Table2[[#This Row],[Close Price]])-1</f>
        <v>8.7169441723800034E-2</v>
      </c>
      <c r="AG398" s="1">
        <f>(Table2[[#This Row],[Close Price]]/Table2[[#This Row],[Current Month Low]])-1</f>
        <v>1.2227362855254276E-2</v>
      </c>
      <c r="AH398" s="1">
        <f>(Table2[[#This Row],[Current Month High]]/Table2[[#This Row],[Close Price]])-1</f>
        <v>0.11622592229840012</v>
      </c>
      <c r="AI398">
        <v>38.752856676461001</v>
      </c>
      <c r="AJ398">
        <v>123.576642335766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-0.15</v>
      </c>
      <c r="AM398" t="s">
        <v>3107</v>
      </c>
      <c r="AN398">
        <v>-1.7</v>
      </c>
      <c r="AO398" t="s">
        <v>3107</v>
      </c>
      <c r="AP398">
        <v>3.4103856199973998E-2</v>
      </c>
      <c r="AQ398">
        <f>(Table2[[#This Row],[Sharpe Ratio]]-AVERAGE(Table2[Sharpe Ratio]))/_xlfn.STDEV.P(Table2[Sharpe Ratio])</f>
        <v>-0.3361778262877364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-0.18507672060300306</v>
      </c>
      <c r="AS398">
        <f>_xlfn.RANK.AVG(Table2[[#This Row],[1Y Return vs Nifty Z-Score]],Table2[1Y Return vs Nifty Z-Score])</f>
        <v>100</v>
      </c>
      <c r="AT398">
        <f>_xlfn.RANK.AVG(Table2[[#This Row],[6M Return vs Nifty Z-Score]],Table2[6M Return vs Nifty Z-Score])</f>
        <v>660</v>
      </c>
      <c r="AU398">
        <f>_xlfn.RANK.AVG(Table2[[#This Row],[Sharpe Ratio Z-Score]],Table2[Sharpe Ratio Z-Score])</f>
        <v>431</v>
      </c>
      <c r="AV398">
        <f>(Table2[[#This Row],[Rank 1Y]]+Table2[[#This Row],[Rank 6M]]+Table2[[#This Row],[Rank Sharpe]])/3</f>
        <v>397</v>
      </c>
    </row>
    <row r="399" spans="1:48" x14ac:dyDescent="0.3">
      <c r="A399" t="s">
        <v>274</v>
      </c>
      <c r="B399" t="s">
        <v>275</v>
      </c>
      <c r="C399" t="s">
        <v>3063</v>
      </c>
      <c r="D399" t="s">
        <v>37</v>
      </c>
      <c r="E399">
        <v>97703.035181115003</v>
      </c>
      <c r="F399">
        <v>1977.95</v>
      </c>
      <c r="G399">
        <v>22.2457663262254</v>
      </c>
      <c r="H399">
        <f>(Table2[[#This Row],[1Y Return vs Nifty]]-AVERAGE(Table2[1Y Return vs Nifty]))/_xlfn.STDEV.P(Table2[1Y Return vs Nifty])</f>
        <v>-0.15504828784490399</v>
      </c>
      <c r="I399">
        <v>5.5214045678298396</v>
      </c>
      <c r="J399">
        <f>(Table2[[#This Row],[1M Return vs Nifty]]-AVERAGE(Table2[1M Return vs Nifty]))/_xlfn.STDEV.P(Table2[1M Return vs Nifty])</f>
        <v>0.57918756675122407</v>
      </c>
      <c r="K399">
        <v>10.0880779889964</v>
      </c>
      <c r="L399">
        <f>(Table2[[#This Row],[6M Return vs Nifty]]-AVERAGE(Table2[6M Return vs Nifty]))/_xlfn.STDEV.P(Table2[6M Return vs Nifty])</f>
        <v>0.11219784205304616</v>
      </c>
      <c r="M399">
        <v>1.5265635337437899</v>
      </c>
      <c r="N399">
        <f>(Table2[[#This Row],[1W Return vs Nifty]]-AVERAGE(Table2[1W Return vs Nifty]))/_xlfn.STDEV.P(Table2[1W Return vs Nifty])</f>
        <v>0.18311847659392852</v>
      </c>
      <c r="O399">
        <v>1936.39</v>
      </c>
      <c r="P399">
        <v>1861.0029322191499</v>
      </c>
      <c r="Q399">
        <v>1653.93443372775</v>
      </c>
      <c r="R399">
        <v>60.860758603679599</v>
      </c>
      <c r="S399" s="1">
        <f>(Table2[[#This Row],[Close Price]]-Table2[[#This Row],[20D EMA]])/Table2[[#This Row],[20D EMA]]</f>
        <v>2.1462618584066197E-2</v>
      </c>
      <c r="T399" s="1">
        <f>(Table2[[#This Row],[Close Price]]-Table2[[#This Row],[50D EMA]])/Table2[[#This Row],[50D EMA]]</f>
        <v>6.2840883136813117E-2</v>
      </c>
      <c r="U399" s="1">
        <f>(Table2[[#This Row],[Close Price]]-Table2[[#This Row],[200D EMA]])/Table2[[#This Row],[200D EMA]]</f>
        <v>0.19590593173754878</v>
      </c>
      <c r="V399">
        <v>0.738736969694896</v>
      </c>
      <c r="W399">
        <v>1940.05</v>
      </c>
      <c r="X399">
        <v>1980</v>
      </c>
      <c r="Y399">
        <v>1930</v>
      </c>
      <c r="Z399">
        <v>1991.35</v>
      </c>
      <c r="AA399">
        <v>1905.05</v>
      </c>
      <c r="AB399">
        <v>2031</v>
      </c>
      <c r="AC399" s="1">
        <f>(Table2[[#This Row],[Close Price]]/Table2[[#This Row],[Day Low]])-1</f>
        <v>1.9535578979923196E-2</v>
      </c>
      <c r="AD399" s="1">
        <f>(Table2[[#This Row],[Day High]]/Table2[[#This Row],[Close Price]])-1</f>
        <v>1.036426603301388E-3</v>
      </c>
      <c r="AE399" s="1">
        <f>(Table2[[#This Row],[Close Price]]/Table2[[#This Row],[Current Week Low]])-1</f>
        <v>2.4844559585492254E-2</v>
      </c>
      <c r="AF399" s="1">
        <f>(Table2[[#This Row],[Current Week High]]/Table2[[#This Row],[Close Price]])-1</f>
        <v>6.7746909679211598E-3</v>
      </c>
      <c r="AG399" s="1">
        <f>(Table2[[#This Row],[Close Price]]/Table2[[#This Row],[Current Month Low]])-1</f>
        <v>3.8266712159785943E-2</v>
      </c>
      <c r="AH399" s="1">
        <f>(Table2[[#This Row],[Current Month High]]/Table2[[#This Row],[Close Price]])-1</f>
        <v>2.6820698197628889E-2</v>
      </c>
      <c r="AI399">
        <v>2.6820698197628801</v>
      </c>
      <c r="AJ399">
        <v>56.236176935228997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0.18</v>
      </c>
      <c r="AM399" t="s">
        <v>3108</v>
      </c>
      <c r="AN399">
        <v>0.51</v>
      </c>
      <c r="AO399" t="s">
        <v>3108</v>
      </c>
      <c r="AP399">
        <v>-3.9992584347380003E-3</v>
      </c>
      <c r="AQ399">
        <f>(Table2[[#This Row],[Sharpe Ratio]]-AVERAGE(Table2[Sharpe Ratio]))/_xlfn.STDEV.P(Table2[Sharpe Ratio])</f>
        <v>-0.77017014815065443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-5.0714550597359659E-2</v>
      </c>
      <c r="AS399">
        <f>_xlfn.RANK.AVG(Table2[[#This Row],[1Y Return vs Nifty Z-Score]],Table2[1Y Return vs Nifty Z-Score])</f>
        <v>334</v>
      </c>
      <c r="AT399">
        <f>_xlfn.RANK.AVG(Table2[[#This Row],[6M Return vs Nifty Z-Score]],Table2[6M Return vs Nifty Z-Score])</f>
        <v>281</v>
      </c>
      <c r="AU399">
        <f>_xlfn.RANK.AVG(Table2[[#This Row],[Sharpe Ratio Z-Score]],Table2[Sharpe Ratio Z-Score])</f>
        <v>577</v>
      </c>
      <c r="AV399">
        <f>(Table2[[#This Row],[Rank 1Y]]+Table2[[#This Row],[Rank 6M]]+Table2[[#This Row],[Rank Sharpe]])/3</f>
        <v>397.33333333333331</v>
      </c>
    </row>
    <row r="400" spans="1:48" x14ac:dyDescent="0.3">
      <c r="A400" t="s">
        <v>478</v>
      </c>
      <c r="B400" t="s">
        <v>479</v>
      </c>
      <c r="C400" t="s">
        <v>3063</v>
      </c>
      <c r="D400" t="s">
        <v>57</v>
      </c>
      <c r="E400">
        <v>42713.452195625003</v>
      </c>
      <c r="F400">
        <v>3876.35</v>
      </c>
      <c r="G400">
        <v>25.028663997574998</v>
      </c>
      <c r="H400">
        <f>(Table2[[#This Row],[1Y Return vs Nifty]]-AVERAGE(Table2[1Y Return vs Nifty]))/_xlfn.STDEV.P(Table2[1Y Return vs Nifty])</f>
        <v>-0.11221264497515486</v>
      </c>
      <c r="I400">
        <v>-11.989697618643</v>
      </c>
      <c r="J400">
        <f>(Table2[[#This Row],[1M Return vs Nifty]]-AVERAGE(Table2[1M Return vs Nifty]))/_xlfn.STDEV.P(Table2[1M Return vs Nifty])</f>
        <v>-1.0903980389592947</v>
      </c>
      <c r="K400">
        <v>-5.7761732135471098</v>
      </c>
      <c r="L400">
        <f>(Table2[[#This Row],[6M Return vs Nifty]]-AVERAGE(Table2[6M Return vs Nifty]))/_xlfn.STDEV.P(Table2[6M Return vs Nifty])</f>
        <v>-0.4265977257516238</v>
      </c>
      <c r="M400">
        <v>0.34301981535224702</v>
      </c>
      <c r="N400">
        <f>(Table2[[#This Row],[1W Return vs Nifty]]-AVERAGE(Table2[1W Return vs Nifty]))/_xlfn.STDEV.P(Table2[1W Return vs Nifty])</f>
        <v>-3.3195963907870385E-2</v>
      </c>
      <c r="O400">
        <v>4108.59</v>
      </c>
      <c r="P400">
        <v>4297.9206394019402</v>
      </c>
      <c r="Q400">
        <v>4005.5848404575099</v>
      </c>
      <c r="R400">
        <v>34.861465782762799</v>
      </c>
      <c r="S400" s="1">
        <f>(Table2[[#This Row],[Close Price]]-Table2[[#This Row],[20D EMA]])/Table2[[#This Row],[20D EMA]]</f>
        <v>-5.6525474676227178E-2</v>
      </c>
      <c r="T400" s="1">
        <f>(Table2[[#This Row],[Close Price]]-Table2[[#This Row],[50D EMA]])/Table2[[#This Row],[50D EMA]]</f>
        <v>-9.8087115787368812E-2</v>
      </c>
      <c r="U400" s="1">
        <f>(Table2[[#This Row],[Close Price]]-Table2[[#This Row],[200D EMA]])/Table2[[#This Row],[200D EMA]]</f>
        <v>-3.2263663261405062E-2</v>
      </c>
      <c r="V400">
        <v>0.49074647340598598</v>
      </c>
      <c r="W400">
        <v>3765.5</v>
      </c>
      <c r="X400">
        <v>3909</v>
      </c>
      <c r="Y400">
        <v>3732.9</v>
      </c>
      <c r="Z400">
        <v>3926.7</v>
      </c>
      <c r="AA400">
        <v>3732.9</v>
      </c>
      <c r="AB400">
        <v>4405.1000000000004</v>
      </c>
      <c r="AC400" s="1">
        <f>(Table2[[#This Row],[Close Price]]/Table2[[#This Row],[Day Low]])-1</f>
        <v>2.9438321604036588E-2</v>
      </c>
      <c r="AD400" s="1">
        <f>(Table2[[#This Row],[Day High]]/Table2[[#This Row],[Close Price]])-1</f>
        <v>8.4228720316792405E-3</v>
      </c>
      <c r="AE400" s="1">
        <f>(Table2[[#This Row],[Close Price]]/Table2[[#This Row],[Current Week Low]])-1</f>
        <v>3.8428567601596519E-2</v>
      </c>
      <c r="AF400" s="1">
        <f>(Table2[[#This Row],[Current Week High]]/Table2[[#This Row],[Close Price]])-1</f>
        <v>1.2989023179021508E-2</v>
      </c>
      <c r="AG400" s="1">
        <f>(Table2[[#This Row],[Close Price]]/Table2[[#This Row],[Current Month Low]])-1</f>
        <v>3.8428567601596519E-2</v>
      </c>
      <c r="AH400" s="1">
        <f>(Table2[[#This Row],[Current Month High]]/Table2[[#This Row],[Close Price]])-1</f>
        <v>0.13640409147780774</v>
      </c>
      <c r="AI400">
        <v>28.935725618171698</v>
      </c>
      <c r="AJ400">
        <v>55.483133448317297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-0.15</v>
      </c>
      <c r="AM400" t="s">
        <v>3107</v>
      </c>
      <c r="AN400">
        <v>-10.119999999999999</v>
      </c>
      <c r="AO400" t="s">
        <v>3107</v>
      </c>
      <c r="AP400">
        <v>3.5767022170267997E-2</v>
      </c>
      <c r="AQ400">
        <f>(Table2[[#This Row],[Sharpe Ratio]]-AVERAGE(Table2[Sharpe Ratio]))/_xlfn.STDEV.P(Table2[Sharpe Ratio])</f>
        <v>-0.31723445989863491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320</v>
      </c>
      <c r="AT400">
        <f>_xlfn.RANK.AVG(Table2[[#This Row],[6M Return vs Nifty Z-Score]],Table2[6M Return vs Nifty Z-Score])</f>
        <v>450</v>
      </c>
      <c r="AU400">
        <f>_xlfn.RANK.AVG(Table2[[#This Row],[Sharpe Ratio Z-Score]],Table2[Sharpe Ratio Z-Score])</f>
        <v>423</v>
      </c>
      <c r="AV400">
        <f>(Table2[[#This Row],[Rank 1Y]]+Table2[[#This Row],[Rank 6M]]+Table2[[#This Row],[Rank Sharpe]])/3</f>
        <v>397.66666666666669</v>
      </c>
    </row>
    <row r="401" spans="1:48" x14ac:dyDescent="0.3">
      <c r="A401" t="s">
        <v>1540</v>
      </c>
      <c r="B401" t="s">
        <v>1541</v>
      </c>
      <c r="C401" t="s">
        <v>3071</v>
      </c>
      <c r="D401" t="s">
        <v>625</v>
      </c>
      <c r="E401">
        <v>6216.0823024649999</v>
      </c>
      <c r="F401">
        <v>466.65</v>
      </c>
      <c r="G401">
        <v>28.393620365217899</v>
      </c>
      <c r="H401">
        <f>(Table2[[#This Row],[1Y Return vs Nifty]]-AVERAGE(Table2[1Y Return vs Nifty]))/_xlfn.STDEV.P(Table2[1Y Return vs Nifty])</f>
        <v>-6.04176865328859E-2</v>
      </c>
      <c r="I401">
        <v>-7.5196026769577697</v>
      </c>
      <c r="J401">
        <f>(Table2[[#This Row],[1M Return vs Nifty]]-AVERAGE(Table2[1M Return vs Nifty]))/_xlfn.STDEV.P(Table2[1M Return vs Nifty])</f>
        <v>-0.66419949980838289</v>
      </c>
      <c r="K401">
        <v>-12.9327405687682</v>
      </c>
      <c r="L401">
        <f>(Table2[[#This Row],[6M Return vs Nifty]]-AVERAGE(Table2[6M Return vs Nifty]))/_xlfn.STDEV.P(Table2[6M Return vs Nifty])</f>
        <v>-0.66965532251172133</v>
      </c>
      <c r="M401">
        <v>-5.9994586228634104</v>
      </c>
      <c r="N401">
        <f>(Table2[[#This Row],[1W Return vs Nifty]]-AVERAGE(Table2[1W Return vs Nifty]))/_xlfn.STDEV.P(Table2[1W Return vs Nifty])</f>
        <v>-1.1924008614015384</v>
      </c>
      <c r="O401">
        <v>486.94</v>
      </c>
      <c r="P401">
        <v>488.494701043953</v>
      </c>
      <c r="Q401">
        <v>450.14112657012299</v>
      </c>
      <c r="R401">
        <v>33.8799017525455</v>
      </c>
      <c r="S401" s="1">
        <f>(Table2[[#This Row],[Close Price]]-Table2[[#This Row],[20D EMA]])/Table2[[#This Row],[20D EMA]]</f>
        <v>-4.1668378034254779E-2</v>
      </c>
      <c r="T401" s="1">
        <f>(Table2[[#This Row],[Close Price]]-Table2[[#This Row],[50D EMA]])/Table2[[#This Row],[50D EMA]]</f>
        <v>-4.471839919096178E-2</v>
      </c>
      <c r="U401" s="1">
        <f>(Table2[[#This Row],[Close Price]]-Table2[[#This Row],[200D EMA]])/Table2[[#This Row],[200D EMA]]</f>
        <v>3.6674883620759838E-2</v>
      </c>
      <c r="V401">
        <v>1.2960706499945001</v>
      </c>
      <c r="W401">
        <v>462.05</v>
      </c>
      <c r="X401">
        <v>472.7</v>
      </c>
      <c r="Y401">
        <v>457.05</v>
      </c>
      <c r="Z401">
        <v>490</v>
      </c>
      <c r="AA401">
        <v>457.05</v>
      </c>
      <c r="AB401">
        <v>528</v>
      </c>
      <c r="AC401" s="1">
        <f>(Table2[[#This Row],[Close Price]]/Table2[[#This Row],[Day Low]])-1</f>
        <v>9.9556325073042462E-3</v>
      </c>
      <c r="AD401" s="1">
        <f>(Table2[[#This Row],[Day High]]/Table2[[#This Row],[Close Price]])-1</f>
        <v>1.2964748741026488E-2</v>
      </c>
      <c r="AE401" s="1">
        <f>(Table2[[#This Row],[Close Price]]/Table2[[#This Row],[Current Week Low]])-1</f>
        <v>2.1004266491631007E-2</v>
      </c>
      <c r="AF401" s="1">
        <f>(Table2[[#This Row],[Current Week High]]/Table2[[#This Row],[Close Price]])-1</f>
        <v>5.003750133933349E-2</v>
      </c>
      <c r="AG401" s="1">
        <f>(Table2[[#This Row],[Close Price]]/Table2[[#This Row],[Current Month Low]])-1</f>
        <v>2.1004266491631007E-2</v>
      </c>
      <c r="AH401" s="1">
        <f>(Table2[[#This Row],[Current Month High]]/Table2[[#This Row],[Close Price]])-1</f>
        <v>0.13146898103503712</v>
      </c>
      <c r="AI401">
        <v>19.9614271938283</v>
      </c>
      <c r="AJ401">
        <v>56.699126930825997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-7.0000000000000007E-2</v>
      </c>
      <c r="AM401" t="s">
        <v>3107</v>
      </c>
      <c r="AN401">
        <v>-4.78</v>
      </c>
      <c r="AO401" t="s">
        <v>3107</v>
      </c>
      <c r="AP401">
        <v>6.5127980536169999E-2</v>
      </c>
      <c r="AQ401">
        <f>(Table2[[#This Row],[Sharpe Ratio]]-AVERAGE(Table2[Sharpe Ratio]))/_xlfn.STDEV.P(Table2[Sharpe Ratio])</f>
        <v>1.7185196223909561E-2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309</v>
      </c>
      <c r="AT401">
        <f>_xlfn.RANK.AVG(Table2[[#This Row],[6M Return vs Nifty Z-Score]],Table2[6M Return vs Nifty Z-Score])</f>
        <v>543</v>
      </c>
      <c r="AU401">
        <f>_xlfn.RANK.AVG(Table2[[#This Row],[Sharpe Ratio Z-Score]],Table2[Sharpe Ratio Z-Score])</f>
        <v>341</v>
      </c>
      <c r="AV401">
        <f>(Table2[[#This Row],[Rank 1Y]]+Table2[[#This Row],[Rank 6M]]+Table2[[#This Row],[Rank Sharpe]])/3</f>
        <v>397.66666666666669</v>
      </c>
    </row>
    <row r="402" spans="1:48" x14ac:dyDescent="0.3">
      <c r="A402" t="s">
        <v>1966</v>
      </c>
      <c r="B402" t="s">
        <v>1967</v>
      </c>
      <c r="C402" t="s">
        <v>3074</v>
      </c>
      <c r="D402" t="s">
        <v>505</v>
      </c>
      <c r="E402">
        <v>3232.0906224400001</v>
      </c>
      <c r="F402">
        <v>3741.05</v>
      </c>
      <c r="G402">
        <v>8.1619392201850793</v>
      </c>
      <c r="H402">
        <f>(Table2[[#This Row],[1Y Return vs Nifty]]-AVERAGE(Table2[1Y Return vs Nifty]))/_xlfn.STDEV.P(Table2[1Y Return vs Nifty])</f>
        <v>-0.37183304222685831</v>
      </c>
      <c r="I402">
        <v>-1.53555895267135</v>
      </c>
      <c r="J402">
        <f>(Table2[[#This Row],[1M Return vs Nifty]]-AVERAGE(Table2[1M Return vs Nifty]))/_xlfn.STDEV.P(Table2[1M Return vs Nifty])</f>
        <v>-9.3654415917043043E-2</v>
      </c>
      <c r="K402">
        <v>6.8090172591183897</v>
      </c>
      <c r="L402">
        <f>(Table2[[#This Row],[6M Return vs Nifty]]-AVERAGE(Table2[6M Return vs Nifty]))/_xlfn.STDEV.P(Table2[6M Return vs Nifty])</f>
        <v>8.3151500337383486E-4</v>
      </c>
      <c r="M402">
        <v>1.23479626367423</v>
      </c>
      <c r="N402">
        <f>(Table2[[#This Row],[1W Return vs Nifty]]-AVERAGE(Table2[1W Return vs Nifty]))/_xlfn.STDEV.P(Table2[1W Return vs Nifty])</f>
        <v>0.12979262745030207</v>
      </c>
      <c r="O402">
        <v>4049.47</v>
      </c>
      <c r="P402">
        <v>3969.25275500831</v>
      </c>
      <c r="Q402">
        <v>3596.4750975339498</v>
      </c>
      <c r="R402">
        <v>24.4538960290913</v>
      </c>
      <c r="S402" s="1">
        <f>(Table2[[#This Row],[Close Price]]-Table2[[#This Row],[20D EMA]])/Table2[[#This Row],[20D EMA]]</f>
        <v>-7.6163053436622483E-2</v>
      </c>
      <c r="T402" s="1">
        <f>(Table2[[#This Row],[Close Price]]-Table2[[#This Row],[50D EMA]])/Table2[[#This Row],[50D EMA]]</f>
        <v>-5.749262369859641E-2</v>
      </c>
      <c r="U402" s="1">
        <f>(Table2[[#This Row],[Close Price]]-Table2[[#This Row],[200D EMA]])/Table2[[#This Row],[200D EMA]]</f>
        <v>4.0199055615645241E-2</v>
      </c>
      <c r="V402">
        <v>0.69347462296782303</v>
      </c>
      <c r="W402">
        <v>3600</v>
      </c>
      <c r="X402">
        <v>3989.25</v>
      </c>
      <c r="Y402">
        <v>3600</v>
      </c>
      <c r="Z402">
        <v>4080.9</v>
      </c>
      <c r="AA402">
        <v>3600</v>
      </c>
      <c r="AB402">
        <v>4339.95</v>
      </c>
      <c r="AC402" s="1">
        <f>(Table2[[#This Row],[Close Price]]/Table2[[#This Row],[Day Low]])-1</f>
        <v>3.9180555555555552E-2</v>
      </c>
      <c r="AD402" s="1">
        <f>(Table2[[#This Row],[Day High]]/Table2[[#This Row],[Close Price]])-1</f>
        <v>6.634501009074989E-2</v>
      </c>
      <c r="AE402" s="1">
        <f>(Table2[[#This Row],[Close Price]]/Table2[[#This Row],[Current Week Low]])-1</f>
        <v>3.9180555555555552E-2</v>
      </c>
      <c r="AF402" s="1">
        <f>(Table2[[#This Row],[Current Week High]]/Table2[[#This Row],[Close Price]])-1</f>
        <v>9.0843479771721913E-2</v>
      </c>
      <c r="AG402" s="1">
        <f>(Table2[[#This Row],[Close Price]]/Table2[[#This Row],[Current Month Low]])-1</f>
        <v>3.9180555555555552E-2</v>
      </c>
      <c r="AH402" s="1">
        <f>(Table2[[#This Row],[Current Month High]]/Table2[[#This Row],[Close Price]])-1</f>
        <v>0.16008874513839677</v>
      </c>
      <c r="AI402">
        <v>17.400195132382599</v>
      </c>
      <c r="AJ402">
        <v>25.749579831932699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0.08</v>
      </c>
      <c r="AM402" t="s">
        <v>3108</v>
      </c>
      <c r="AN402">
        <v>-13.03</v>
      </c>
      <c r="AO402" t="s">
        <v>3107</v>
      </c>
      <c r="AP402">
        <v>1.4939529955416E-2</v>
      </c>
      <c r="AQ402">
        <f>(Table2[[#This Row],[Sharpe Ratio]]-AVERAGE(Table2[Sharpe Ratio]))/_xlfn.STDEV.P(Table2[Sharpe Ratio])</f>
        <v>-0.55445841892562076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-0.8893217346158464</v>
      </c>
      <c r="AS402">
        <f>_xlfn.RANK.AVG(Table2[[#This Row],[1Y Return vs Nifty Z-Score]],Table2[1Y Return vs Nifty Z-Score])</f>
        <v>410</v>
      </c>
      <c r="AT402">
        <f>_xlfn.RANK.AVG(Table2[[#This Row],[6M Return vs Nifty Z-Score]],Table2[6M Return vs Nifty Z-Score])</f>
        <v>306</v>
      </c>
      <c r="AU402">
        <f>_xlfn.RANK.AVG(Table2[[#This Row],[Sharpe Ratio Z-Score]],Table2[Sharpe Ratio Z-Score])</f>
        <v>484</v>
      </c>
      <c r="AV402">
        <f>(Table2[[#This Row],[Rank 1Y]]+Table2[[#This Row],[Rank 6M]]+Table2[[#This Row],[Rank Sharpe]])/3</f>
        <v>400</v>
      </c>
    </row>
    <row r="403" spans="1:48" x14ac:dyDescent="0.3">
      <c r="A403" t="s">
        <v>254</v>
      </c>
      <c r="B403" t="s">
        <v>255</v>
      </c>
      <c r="C403" t="s">
        <v>3063</v>
      </c>
      <c r="D403" t="s">
        <v>37</v>
      </c>
      <c r="E403">
        <v>103650.919754759</v>
      </c>
      <c r="F403">
        <v>718.2</v>
      </c>
      <c r="G403">
        <v>5.1743323936814303</v>
      </c>
      <c r="H403">
        <f>(Table2[[#This Row],[1Y Return vs Nifty]]-AVERAGE(Table2[1Y Return vs Nifty]))/_xlfn.STDEV.P(Table2[1Y Return vs Nifty])</f>
        <v>-0.41781966270984267</v>
      </c>
      <c r="I403">
        <v>12.5516858361584</v>
      </c>
      <c r="J403">
        <f>(Table2[[#This Row],[1M Return vs Nifty]]-AVERAGE(Table2[1M Return vs Nifty]))/_xlfn.STDEV.P(Table2[1M Return vs Nifty])</f>
        <v>1.2494855459820735</v>
      </c>
      <c r="K403">
        <v>30.607607602754001</v>
      </c>
      <c r="L403">
        <f>(Table2[[#This Row],[6M Return vs Nifty]]-AVERAGE(Table2[6M Return vs Nifty]))/_xlfn.STDEV.P(Table2[6M Return vs Nifty])</f>
        <v>0.8091000448848249</v>
      </c>
      <c r="M403">
        <v>3.0652518051112501</v>
      </c>
      <c r="N403">
        <f>(Table2[[#This Row],[1W Return vs Nifty]]-AVERAGE(Table2[1W Return vs Nifty]))/_xlfn.STDEV.P(Table2[1W Return vs Nifty])</f>
        <v>0.46434213344360403</v>
      </c>
      <c r="O403">
        <v>705.83</v>
      </c>
      <c r="P403">
        <v>664.56605383694</v>
      </c>
      <c r="Q403">
        <v>592.67032818691405</v>
      </c>
      <c r="R403">
        <v>51.818638439094101</v>
      </c>
      <c r="S403" s="1">
        <f>(Table2[[#This Row],[Close Price]]-Table2[[#This Row],[20D EMA]])/Table2[[#This Row],[20D EMA]]</f>
        <v>1.7525466472096685E-2</v>
      </c>
      <c r="T403" s="1">
        <f>(Table2[[#This Row],[Close Price]]-Table2[[#This Row],[50D EMA]])/Table2[[#This Row],[50D EMA]]</f>
        <v>8.0705214859228783E-2</v>
      </c>
      <c r="U403" s="1">
        <f>(Table2[[#This Row],[Close Price]]-Table2[[#This Row],[200D EMA]])/Table2[[#This Row],[200D EMA]]</f>
        <v>0.2118035370474915</v>
      </c>
      <c r="V403">
        <v>0.74409512702713498</v>
      </c>
      <c r="W403">
        <v>715</v>
      </c>
      <c r="X403">
        <v>728.55</v>
      </c>
      <c r="Y403">
        <v>715</v>
      </c>
      <c r="Z403">
        <v>741</v>
      </c>
      <c r="AA403">
        <v>697.35</v>
      </c>
      <c r="AB403">
        <v>746.65</v>
      </c>
      <c r="AC403" s="1">
        <f>(Table2[[#This Row],[Close Price]]/Table2[[#This Row],[Day Low]])-1</f>
        <v>4.4755244755245727E-3</v>
      </c>
      <c r="AD403" s="1">
        <f>(Table2[[#This Row],[Day High]]/Table2[[#This Row],[Close Price]])-1</f>
        <v>1.4411027568922208E-2</v>
      </c>
      <c r="AE403" s="1">
        <f>(Table2[[#This Row],[Close Price]]/Table2[[#This Row],[Current Week Low]])-1</f>
        <v>4.4755244755245727E-3</v>
      </c>
      <c r="AF403" s="1">
        <f>(Table2[[#This Row],[Current Week High]]/Table2[[#This Row],[Close Price]])-1</f>
        <v>3.1746031746031633E-2</v>
      </c>
      <c r="AG403" s="1">
        <f>(Table2[[#This Row],[Close Price]]/Table2[[#This Row],[Current Month Low]])-1</f>
        <v>2.9898902989890397E-2</v>
      </c>
      <c r="AH403" s="1">
        <f>(Table2[[#This Row],[Current Month High]]/Table2[[#This Row],[Close Price]])-1</f>
        <v>3.9612921191868544E-2</v>
      </c>
      <c r="AI403">
        <v>3.96129211918685</v>
      </c>
      <c r="AJ403">
        <v>54.968173481497402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0.22</v>
      </c>
      <c r="AM403" t="s">
        <v>3108</v>
      </c>
      <c r="AN403">
        <v>-0.12</v>
      </c>
      <c r="AO403" t="s">
        <v>3107</v>
      </c>
      <c r="AP403">
        <v>-3.4432850176146002E-2</v>
      </c>
      <c r="AQ403">
        <f>(Table2[[#This Row],[Sharpe Ratio]]-AVERAGE(Table2[Sharpe Ratio]))/_xlfn.STDEV.P(Table2[Sharpe Ratio])</f>
        <v>-1.1168070377882624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0.98830102381239726</v>
      </c>
      <c r="AS403">
        <f>_xlfn.RANK.AVG(Table2[[#This Row],[1Y Return vs Nifty Z-Score]],Table2[1Y Return vs Nifty Z-Score])</f>
        <v>434</v>
      </c>
      <c r="AT403">
        <f>_xlfn.RANK.AVG(Table2[[#This Row],[6M Return vs Nifty Z-Score]],Table2[6M Return vs Nifty Z-Score])</f>
        <v>133</v>
      </c>
      <c r="AU403">
        <f>_xlfn.RANK.AVG(Table2[[#This Row],[Sharpe Ratio Z-Score]],Table2[Sharpe Ratio Z-Score])</f>
        <v>635</v>
      </c>
      <c r="AV403">
        <f>(Table2[[#This Row],[Rank 1Y]]+Table2[[#This Row],[Rank 6M]]+Table2[[#This Row],[Rank Sharpe]])/3</f>
        <v>400.66666666666669</v>
      </c>
    </row>
    <row r="404" spans="1:48" x14ac:dyDescent="0.3">
      <c r="A404" t="s">
        <v>494</v>
      </c>
      <c r="B404" t="s">
        <v>495</v>
      </c>
      <c r="C404" t="s">
        <v>3078</v>
      </c>
      <c r="D404" t="s">
        <v>496</v>
      </c>
      <c r="E404">
        <v>40575.768283700003</v>
      </c>
      <c r="F404">
        <v>36019.1</v>
      </c>
      <c r="G404">
        <v>1.35700384228931</v>
      </c>
      <c r="H404">
        <f>(Table2[[#This Row],[1Y Return vs Nifty]]-AVERAGE(Table2[1Y Return vs Nifty]))/_xlfn.STDEV.P(Table2[1Y Return vs Nifty])</f>
        <v>-0.47657774218483456</v>
      </c>
      <c r="I404">
        <v>-3.9785997087247398</v>
      </c>
      <c r="J404">
        <f>(Table2[[#This Row],[1M Return vs Nifty]]-AVERAGE(Table2[1M Return vs Nifty]))/_xlfn.STDEV.P(Table2[1M Return vs Nifty])</f>
        <v>-0.32658468135868768</v>
      </c>
      <c r="K404">
        <v>5.8406408896144901</v>
      </c>
      <c r="L404">
        <f>(Table2[[#This Row],[6M Return vs Nifty]]-AVERAGE(Table2[6M Return vs Nifty]))/_xlfn.STDEV.P(Table2[6M Return vs Nifty])</f>
        <v>-3.2057329808401799E-2</v>
      </c>
      <c r="M404">
        <v>-4.1656411170104999</v>
      </c>
      <c r="N404">
        <f>(Table2[[#This Row],[1W Return vs Nifty]]-AVERAGE(Table2[1W Return vs Nifty]))/_xlfn.STDEV.P(Table2[1W Return vs Nifty])</f>
        <v>-0.85723689441257622</v>
      </c>
      <c r="O404">
        <v>37864.14</v>
      </c>
      <c r="P404">
        <v>37002.845445839397</v>
      </c>
      <c r="Q404">
        <v>33236.530755749802</v>
      </c>
      <c r="R404">
        <v>25.2668731814111</v>
      </c>
      <c r="S404" s="1">
        <f>(Table2[[#This Row],[Close Price]]-Table2[[#This Row],[20D EMA]])/Table2[[#This Row],[20D EMA]]</f>
        <v>-4.8727899273560707E-2</v>
      </c>
      <c r="T404" s="1">
        <f>(Table2[[#This Row],[Close Price]]-Table2[[#This Row],[50D EMA]])/Table2[[#This Row],[50D EMA]]</f>
        <v>-2.6585670209586843E-2</v>
      </c>
      <c r="U404" s="1">
        <f>(Table2[[#This Row],[Close Price]]-Table2[[#This Row],[200D EMA]])/Table2[[#This Row],[200D EMA]]</f>
        <v>8.372020728333153E-2</v>
      </c>
      <c r="V404">
        <v>0.51163656598815499</v>
      </c>
      <c r="W404">
        <v>35758.300000000003</v>
      </c>
      <c r="X404">
        <v>37689.9</v>
      </c>
      <c r="Y404">
        <v>35758.300000000003</v>
      </c>
      <c r="Z404">
        <v>38199.85</v>
      </c>
      <c r="AA404">
        <v>35758.300000000003</v>
      </c>
      <c r="AB404">
        <v>39949</v>
      </c>
      <c r="AC404" s="1">
        <f>(Table2[[#This Row],[Close Price]]/Table2[[#This Row],[Day Low]])-1</f>
        <v>7.2934115995446636E-3</v>
      </c>
      <c r="AD404" s="1">
        <f>(Table2[[#This Row],[Day High]]/Table2[[#This Row],[Close Price]])-1</f>
        <v>4.6386500495570582E-2</v>
      </c>
      <c r="AE404" s="1">
        <f>(Table2[[#This Row],[Close Price]]/Table2[[#This Row],[Current Week Low]])-1</f>
        <v>7.2934115995446636E-3</v>
      </c>
      <c r="AF404" s="1">
        <f>(Table2[[#This Row],[Current Week High]]/Table2[[#This Row],[Close Price]])-1</f>
        <v>6.0544266791785484E-2</v>
      </c>
      <c r="AG404" s="1">
        <f>(Table2[[#This Row],[Close Price]]/Table2[[#This Row],[Current Month Low]])-1</f>
        <v>7.2934115995446636E-3</v>
      </c>
      <c r="AH404" s="1">
        <f>(Table2[[#This Row],[Current Month High]]/Table2[[#This Row],[Close Price]])-1</f>
        <v>0.10910600209333388</v>
      </c>
      <c r="AI404">
        <v>13.4300968097481</v>
      </c>
      <c r="AJ404">
        <v>26.738341417414802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</v>
      </c>
      <c r="AM404">
        <v>0</v>
      </c>
      <c r="AN404">
        <v>-7.35</v>
      </c>
      <c r="AO404" t="s">
        <v>3107</v>
      </c>
      <c r="AP404">
        <v>4.0279868732040001E-2</v>
      </c>
      <c r="AQ404">
        <f>(Table2[[#This Row],[Sharpe Ratio]]-AVERAGE(Table2[Sharpe Ratio]))/_xlfn.STDEV.P(Table2[Sharpe Ratio])</f>
        <v>-0.2658333926543765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-1.9582900404188766</v>
      </c>
      <c r="AS404">
        <f>_xlfn.RANK.AVG(Table2[[#This Row],[1Y Return vs Nifty Z-Score]],Table2[1Y Return vs Nifty Z-Score])</f>
        <v>469</v>
      </c>
      <c r="AT404">
        <f>_xlfn.RANK.AVG(Table2[[#This Row],[6M Return vs Nifty Z-Score]],Table2[6M Return vs Nifty Z-Score])</f>
        <v>321</v>
      </c>
      <c r="AU404">
        <f>_xlfn.RANK.AVG(Table2[[#This Row],[Sharpe Ratio Z-Score]],Table2[Sharpe Ratio Z-Score])</f>
        <v>412</v>
      </c>
      <c r="AV404">
        <f>(Table2[[#This Row],[Rank 1Y]]+Table2[[#This Row],[Rank 6M]]+Table2[[#This Row],[Rank Sharpe]])/3</f>
        <v>400.66666666666669</v>
      </c>
    </row>
    <row r="405" spans="1:48" x14ac:dyDescent="0.3">
      <c r="A405" t="s">
        <v>147</v>
      </c>
      <c r="B405" t="s">
        <v>148</v>
      </c>
      <c r="C405" t="s">
        <v>3063</v>
      </c>
      <c r="D405" t="s">
        <v>37</v>
      </c>
      <c r="E405">
        <v>169476.81963454999</v>
      </c>
      <c r="F405">
        <v>1692.1</v>
      </c>
      <c r="G405">
        <v>6.2214749799497602</v>
      </c>
      <c r="H405">
        <f>(Table2[[#This Row],[1Y Return vs Nifty]]-AVERAGE(Table2[1Y Return vs Nifty]))/_xlfn.STDEV.P(Table2[1Y Return vs Nifty])</f>
        <v>-0.40170156166685939</v>
      </c>
      <c r="I405">
        <v>9.0468188180328699</v>
      </c>
      <c r="J405">
        <f>(Table2[[#This Row],[1M Return vs Nifty]]-AVERAGE(Table2[1M Return vs Nifty]))/_xlfn.STDEV.P(Table2[1M Return vs Nifty])</f>
        <v>0.91531608816734522</v>
      </c>
      <c r="K405">
        <v>5.8514794535031198</v>
      </c>
      <c r="L405">
        <f>(Table2[[#This Row],[6M Return vs Nifty]]-AVERAGE(Table2[6M Return vs Nifty]))/_xlfn.STDEV.P(Table2[6M Return vs Nifty])</f>
        <v>-3.1689221026587687E-2</v>
      </c>
      <c r="M405">
        <v>0.17424196741134801</v>
      </c>
      <c r="N405">
        <f>(Table2[[#This Row],[1W Return vs Nifty]]-AVERAGE(Table2[1W Return vs Nifty]))/_xlfn.STDEV.P(Table2[1W Return vs Nifty])</f>
        <v>-6.4043228085022844E-2</v>
      </c>
      <c r="O405">
        <v>1678.65</v>
      </c>
      <c r="P405">
        <v>1603.0932375949301</v>
      </c>
      <c r="Q405">
        <v>1476.39717982706</v>
      </c>
      <c r="R405">
        <v>49.265046467881596</v>
      </c>
      <c r="S405" s="1">
        <f>(Table2[[#This Row],[Close Price]]-Table2[[#This Row],[20D EMA]])/Table2[[#This Row],[20D EMA]]</f>
        <v>8.0123909093615803E-3</v>
      </c>
      <c r="T405" s="1">
        <f>(Table2[[#This Row],[Close Price]]-Table2[[#This Row],[50D EMA]])/Table2[[#This Row],[50D EMA]]</f>
        <v>5.5521887509552371E-2</v>
      </c>
      <c r="U405" s="1">
        <f>(Table2[[#This Row],[Close Price]]-Table2[[#This Row],[200D EMA]])/Table2[[#This Row],[200D EMA]]</f>
        <v>0.1461008075064236</v>
      </c>
      <c r="V405">
        <v>0.718594900773732</v>
      </c>
      <c r="W405">
        <v>1673</v>
      </c>
      <c r="X405">
        <v>1707.35</v>
      </c>
      <c r="Y405">
        <v>1672.05</v>
      </c>
      <c r="Z405">
        <v>1730</v>
      </c>
      <c r="AA405">
        <v>1670.05</v>
      </c>
      <c r="AB405">
        <v>1791.15</v>
      </c>
      <c r="AC405" s="1">
        <f>(Table2[[#This Row],[Close Price]]/Table2[[#This Row],[Day Low]])-1</f>
        <v>1.1416616855947304E-2</v>
      </c>
      <c r="AD405" s="1">
        <f>(Table2[[#This Row],[Day High]]/Table2[[#This Row],[Close Price]])-1</f>
        <v>9.0124697121920505E-3</v>
      </c>
      <c r="AE405" s="1">
        <f>(Table2[[#This Row],[Close Price]]/Table2[[#This Row],[Current Week Low]])-1</f>
        <v>1.1991268203701999E-2</v>
      </c>
      <c r="AF405" s="1">
        <f>(Table2[[#This Row],[Current Week High]]/Table2[[#This Row],[Close Price]])-1</f>
        <v>2.2398203415873841E-2</v>
      </c>
      <c r="AG405" s="1">
        <f>(Table2[[#This Row],[Close Price]]/Table2[[#This Row],[Current Month Low]])-1</f>
        <v>1.3203197509056519E-2</v>
      </c>
      <c r="AH405" s="1">
        <f>(Table2[[#This Row],[Current Month High]]/Table2[[#This Row],[Close Price]])-1</f>
        <v>5.8536729507712382E-2</v>
      </c>
      <c r="AI405">
        <v>5.8536729507712302</v>
      </c>
      <c r="AJ405">
        <v>33.831613081820699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0.17</v>
      </c>
      <c r="AM405" t="s">
        <v>3108</v>
      </c>
      <c r="AN405">
        <v>-3.13</v>
      </c>
      <c r="AO405" t="s">
        <v>3107</v>
      </c>
      <c r="AP405">
        <v>2.4040099376577001E-2</v>
      </c>
      <c r="AQ405">
        <f>(Table2[[#This Row],[Sharpe Ratio]]-AVERAGE(Table2[Sharpe Ratio]))/_xlfn.STDEV.P(Table2[Sharpe Ratio])</f>
        <v>-0.4508034476397233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-3.2921370250847994E-2</v>
      </c>
      <c r="AS405">
        <f>_xlfn.RANK.AVG(Table2[[#This Row],[1Y Return vs Nifty Z-Score]],Table2[1Y Return vs Nifty Z-Score])</f>
        <v>426</v>
      </c>
      <c r="AT405">
        <f>_xlfn.RANK.AVG(Table2[[#This Row],[6M Return vs Nifty Z-Score]],Table2[6M Return vs Nifty Z-Score])</f>
        <v>320</v>
      </c>
      <c r="AU405">
        <f>_xlfn.RANK.AVG(Table2[[#This Row],[Sharpe Ratio Z-Score]],Table2[Sharpe Ratio Z-Score])</f>
        <v>458</v>
      </c>
      <c r="AV405">
        <f>(Table2[[#This Row],[Rank 1Y]]+Table2[[#This Row],[Rank 6M]]+Table2[[#This Row],[Rank Sharpe]])/3</f>
        <v>401.33333333333331</v>
      </c>
    </row>
    <row r="406" spans="1:48" x14ac:dyDescent="0.3">
      <c r="A406" t="s">
        <v>1286</v>
      </c>
      <c r="B406" t="s">
        <v>1287</v>
      </c>
      <c r="C406" t="s">
        <v>3061</v>
      </c>
      <c r="D406" t="s">
        <v>116</v>
      </c>
      <c r="E406">
        <v>8510.8851184499999</v>
      </c>
      <c r="F406">
        <v>507.65</v>
      </c>
      <c r="G406">
        <v>119.968397845327</v>
      </c>
      <c r="H406">
        <f>(Table2[[#This Row],[1Y Return vs Nifty]]-AVERAGE(Table2[1Y Return vs Nifty]))/_xlfn.STDEV.P(Table2[1Y Return vs Nifty])</f>
        <v>1.3491434713922477</v>
      </c>
      <c r="I406">
        <v>-4.9931928575246696</v>
      </c>
      <c r="J406">
        <f>(Table2[[#This Row],[1M Return vs Nifty]]-AVERAGE(Table2[1M Return vs Nifty]))/_xlfn.STDEV.P(Table2[1M Return vs Nifty])</f>
        <v>-0.42332046068601265</v>
      </c>
      <c r="K406">
        <v>-16.9806396329585</v>
      </c>
      <c r="L406">
        <f>(Table2[[#This Row],[6M Return vs Nifty]]-AVERAGE(Table2[6M Return vs Nifty]))/_xlfn.STDEV.P(Table2[6M Return vs Nifty])</f>
        <v>-0.807133609186653</v>
      </c>
      <c r="M406">
        <v>-3.8672188496758899</v>
      </c>
      <c r="N406">
        <f>(Table2[[#This Row],[1W Return vs Nifty]]-AVERAGE(Table2[1W Return vs Nifty]))/_xlfn.STDEV.P(Table2[1W Return vs Nifty])</f>
        <v>-0.80269472179263013</v>
      </c>
      <c r="O406">
        <v>548.54</v>
      </c>
      <c r="P406">
        <v>544.94678466689697</v>
      </c>
      <c r="Q406">
        <v>456.15792583104701</v>
      </c>
      <c r="R406">
        <v>31.409389879387899</v>
      </c>
      <c r="S406" s="1">
        <f>(Table2[[#This Row],[Close Price]]-Table2[[#This Row],[20D EMA]])/Table2[[#This Row],[20D EMA]]</f>
        <v>-7.4543333211798568E-2</v>
      </c>
      <c r="T406" s="1">
        <f>(Table2[[#This Row],[Close Price]]-Table2[[#This Row],[50D EMA]])/Table2[[#This Row],[50D EMA]]</f>
        <v>-6.8441150065129658E-2</v>
      </c>
      <c r="U406" s="1">
        <f>(Table2[[#This Row],[Close Price]]-Table2[[#This Row],[200D EMA]])/Table2[[#This Row],[200D EMA]]</f>
        <v>0.11288212097848047</v>
      </c>
      <c r="V406">
        <v>0.88341570544298198</v>
      </c>
      <c r="W406">
        <v>504</v>
      </c>
      <c r="X406">
        <v>532.85</v>
      </c>
      <c r="Y406">
        <v>504</v>
      </c>
      <c r="Z406">
        <v>550</v>
      </c>
      <c r="AA406">
        <v>504</v>
      </c>
      <c r="AB406">
        <v>614.65</v>
      </c>
      <c r="AC406" s="1">
        <f>(Table2[[#This Row],[Close Price]]/Table2[[#This Row],[Day Low]])-1</f>
        <v>7.2420634920633553E-3</v>
      </c>
      <c r="AD406" s="1">
        <f>(Table2[[#This Row],[Day High]]/Table2[[#This Row],[Close Price]])-1</f>
        <v>4.964050034472578E-2</v>
      </c>
      <c r="AE406" s="1">
        <f>(Table2[[#This Row],[Close Price]]/Table2[[#This Row],[Current Week Low]])-1</f>
        <v>7.2420634920633553E-3</v>
      </c>
      <c r="AF406" s="1">
        <f>(Table2[[#This Row],[Current Week High]]/Table2[[#This Row],[Close Price]])-1</f>
        <v>8.3423618634886232E-2</v>
      </c>
      <c r="AG406" s="1">
        <f>(Table2[[#This Row],[Close Price]]/Table2[[#This Row],[Current Month Low]])-1</f>
        <v>7.2420634920633553E-3</v>
      </c>
      <c r="AH406" s="1">
        <f>(Table2[[#This Row],[Current Month High]]/Table2[[#This Row],[Close Price]])-1</f>
        <v>0.21077514035260525</v>
      </c>
      <c r="AI406">
        <v>25.046784201713699</v>
      </c>
      <c r="AJ406">
        <v>148.84803921568599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0.03</v>
      </c>
      <c r="AM406" t="s">
        <v>3108</v>
      </c>
      <c r="AN406">
        <v>-10.199999999999999</v>
      </c>
      <c r="AO406" t="s">
        <v>3107</v>
      </c>
      <c r="AQ406">
        <f>(Table2[[#This Row],[Sharpe Ratio]]-AVERAGE(Table2[Sharpe Ratio]))/_xlfn.STDEV.P(Table2[Sharpe Ratio])</f>
        <v>-0.72461882064209882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-1.408624140915147</v>
      </c>
      <c r="AS406">
        <f>_xlfn.RANK.AVG(Table2[[#This Row],[1Y Return vs Nifty Z-Score]],Table2[1Y Return vs Nifty Z-Score])</f>
        <v>69</v>
      </c>
      <c r="AT406">
        <f>_xlfn.RANK.AVG(Table2[[#This Row],[6M Return vs Nifty Z-Score]],Table2[6M Return vs Nifty Z-Score])</f>
        <v>590</v>
      </c>
      <c r="AU406">
        <f>_xlfn.RANK.AVG(Table2[[#This Row],[Sharpe Ratio Z-Score]],Table2[Sharpe Ratio Z-Score])</f>
        <v>545.5</v>
      </c>
      <c r="AV406">
        <f>(Table2[[#This Row],[Rank 1Y]]+Table2[[#This Row],[Rank 6M]]+Table2[[#This Row],[Rank Sharpe]])/3</f>
        <v>401.5</v>
      </c>
    </row>
    <row r="407" spans="1:48" x14ac:dyDescent="0.3">
      <c r="A407" t="s">
        <v>821</v>
      </c>
      <c r="B407" t="s">
        <v>822</v>
      </c>
      <c r="C407" t="s">
        <v>3073</v>
      </c>
      <c r="D407" t="s">
        <v>397</v>
      </c>
      <c r="E407">
        <v>18601.86977831</v>
      </c>
      <c r="F407">
        <v>7839.65</v>
      </c>
      <c r="G407">
        <v>-1.32172270443687</v>
      </c>
      <c r="H407">
        <f>(Table2[[#This Row],[1Y Return vs Nifty]]-AVERAGE(Table2[1Y Return vs Nifty]))/_xlfn.STDEV.P(Table2[1Y Return vs Nifty])</f>
        <v>-0.51780993511905493</v>
      </c>
      <c r="I407">
        <v>-3.6733395890291098</v>
      </c>
      <c r="J407">
        <f>(Table2[[#This Row],[1M Return vs Nifty]]-AVERAGE(Table2[1M Return vs Nifty]))/_xlfn.STDEV.P(Table2[1M Return vs Nifty])</f>
        <v>-0.29747983710536591</v>
      </c>
      <c r="K407">
        <v>19.054360847481799</v>
      </c>
      <c r="L407">
        <f>(Table2[[#This Row],[6M Return vs Nifty]]-AVERAGE(Table2[6M Return vs Nifty]))/_xlfn.STDEV.P(Table2[6M Return vs Nifty])</f>
        <v>0.41671857878093971</v>
      </c>
      <c r="M407">
        <v>-1.17579296738084</v>
      </c>
      <c r="N407">
        <f>(Table2[[#This Row],[1W Return vs Nifty]]-AVERAGE(Table2[1W Return vs Nifty]))/_xlfn.STDEV.P(Table2[1W Return vs Nifty])</f>
        <v>-0.31078700868176456</v>
      </c>
      <c r="O407">
        <v>8033.28</v>
      </c>
      <c r="P407">
        <v>7868.3918120620201</v>
      </c>
      <c r="Q407">
        <v>7176.9461447151298</v>
      </c>
      <c r="R407">
        <v>40.745290924867199</v>
      </c>
      <c r="S407" s="1">
        <f>(Table2[[#This Row],[Close Price]]-Table2[[#This Row],[20D EMA]])/Table2[[#This Row],[20D EMA]]</f>
        <v>-2.4103479525175286E-2</v>
      </c>
      <c r="T407" s="1">
        <f>(Table2[[#This Row],[Close Price]]-Table2[[#This Row],[50D EMA]])/Table2[[#This Row],[50D EMA]]</f>
        <v>-3.6528191209238073E-3</v>
      </c>
      <c r="U407" s="1">
        <f>(Table2[[#This Row],[Close Price]]-Table2[[#This Row],[200D EMA]])/Table2[[#This Row],[200D EMA]]</f>
        <v>9.2337860967908122E-2</v>
      </c>
      <c r="V407">
        <v>0.625473967793852</v>
      </c>
      <c r="W407">
        <v>7810</v>
      </c>
      <c r="X407">
        <v>8091.95</v>
      </c>
      <c r="Y407">
        <v>7810</v>
      </c>
      <c r="Z407">
        <v>8210</v>
      </c>
      <c r="AA407">
        <v>7810</v>
      </c>
      <c r="AB407">
        <v>8296.15</v>
      </c>
      <c r="AC407" s="1">
        <f>(Table2[[#This Row],[Close Price]]/Table2[[#This Row],[Day Low]])-1</f>
        <v>3.7964148527527275E-3</v>
      </c>
      <c r="AD407" s="1">
        <f>(Table2[[#This Row],[Day High]]/Table2[[#This Row],[Close Price]])-1</f>
        <v>3.218255917037105E-2</v>
      </c>
      <c r="AE407" s="1">
        <f>(Table2[[#This Row],[Close Price]]/Table2[[#This Row],[Current Week Low]])-1</f>
        <v>3.7964148527527275E-3</v>
      </c>
      <c r="AF407" s="1">
        <f>(Table2[[#This Row],[Current Week High]]/Table2[[#This Row],[Close Price]])-1</f>
        <v>4.724062936483131E-2</v>
      </c>
      <c r="AG407" s="1">
        <f>(Table2[[#This Row],[Close Price]]/Table2[[#This Row],[Current Month Low]])-1</f>
        <v>3.7964148527527275E-3</v>
      </c>
      <c r="AH407" s="1">
        <f>(Table2[[#This Row],[Current Month High]]/Table2[[#This Row],[Close Price]])-1</f>
        <v>5.822964035384226E-2</v>
      </c>
      <c r="AI407">
        <v>14.5459299841191</v>
      </c>
      <c r="AJ407">
        <v>42.887216126562798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0.05</v>
      </c>
      <c r="AM407" t="s">
        <v>3108</v>
      </c>
      <c r="AN407">
        <v>1.96</v>
      </c>
      <c r="AO407" t="s">
        <v>3108</v>
      </c>
      <c r="AP407">
        <v>8.2246032597649999E-3</v>
      </c>
      <c r="AQ407">
        <f>(Table2[[#This Row],[Sharpe Ratio]]-AVERAGE(Table2[Sharpe Ratio]))/_xlfn.STDEV.P(Table2[Sharpe Ratio])</f>
        <v>-0.63094105441941339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-1.340299256544659</v>
      </c>
      <c r="AS407">
        <f>_xlfn.RANK.AVG(Table2[[#This Row],[1Y Return vs Nifty Z-Score]],Table2[1Y Return vs Nifty Z-Score])</f>
        <v>492</v>
      </c>
      <c r="AT407">
        <f>_xlfn.RANK.AVG(Table2[[#This Row],[6M Return vs Nifty Z-Score]],Table2[6M Return vs Nifty Z-Score])</f>
        <v>212</v>
      </c>
      <c r="AU407">
        <f>_xlfn.RANK.AVG(Table2[[#This Row],[Sharpe Ratio Z-Score]],Table2[Sharpe Ratio Z-Score])</f>
        <v>502</v>
      </c>
      <c r="AV407">
        <f>(Table2[[#This Row],[Rank 1Y]]+Table2[[#This Row],[Rank 6M]]+Table2[[#This Row],[Rank Sharpe]])/3</f>
        <v>402</v>
      </c>
    </row>
    <row r="408" spans="1:48" x14ac:dyDescent="0.3">
      <c r="A408" t="s">
        <v>206</v>
      </c>
      <c r="B408" t="s">
        <v>207</v>
      </c>
      <c r="C408" t="s">
        <v>3063</v>
      </c>
      <c r="D408" t="s">
        <v>34</v>
      </c>
      <c r="E408">
        <v>123828.267376155</v>
      </c>
      <c r="F408">
        <v>239.45</v>
      </c>
      <c r="G408">
        <v>2.6298541405939</v>
      </c>
      <c r="H408">
        <f>(Table2[[#This Row],[1Y Return vs Nifty]]-AVERAGE(Table2[1Y Return vs Nifty]))/_xlfn.STDEV.P(Table2[1Y Return vs Nifty])</f>
        <v>-0.45698544406832237</v>
      </c>
      <c r="I408">
        <v>-2.77573428104875</v>
      </c>
      <c r="J408">
        <f>(Table2[[#This Row],[1M Return vs Nifty]]-AVERAGE(Table2[1M Return vs Nifty]))/_xlfn.STDEV.P(Table2[1M Return vs Nifty])</f>
        <v>-0.21189819376534577</v>
      </c>
      <c r="K408">
        <v>-21.1343111763968</v>
      </c>
      <c r="L408">
        <f>(Table2[[#This Row],[6M Return vs Nifty]]-AVERAGE(Table2[6M Return vs Nifty]))/_xlfn.STDEV.P(Table2[6M Return vs Nifty])</f>
        <v>-0.94820423326767644</v>
      </c>
      <c r="M408">
        <v>0.46759428268008202</v>
      </c>
      <c r="N408">
        <f>(Table2[[#This Row],[1W Return vs Nifty]]-AVERAGE(Table2[1W Return vs Nifty]))/_xlfn.STDEV.P(Table2[1W Return vs Nifty])</f>
        <v>-1.0427682701112717E-2</v>
      </c>
      <c r="O408">
        <v>248.07</v>
      </c>
      <c r="P408">
        <v>256.18252541916701</v>
      </c>
      <c r="Q408">
        <v>246.29487225528899</v>
      </c>
      <c r="R408">
        <v>34.098093083250497</v>
      </c>
      <c r="S408" s="1">
        <f>(Table2[[#This Row],[Close Price]]-Table2[[#This Row],[20D EMA]])/Table2[[#This Row],[20D EMA]]</f>
        <v>-3.4748256540492621E-2</v>
      </c>
      <c r="T408" s="1">
        <f>(Table2[[#This Row],[Close Price]]-Table2[[#This Row],[50D EMA]])/Table2[[#This Row],[50D EMA]]</f>
        <v>-6.5314858582915386E-2</v>
      </c>
      <c r="U408" s="1">
        <f>(Table2[[#This Row],[Close Price]]-Table2[[#This Row],[200D EMA]])/Table2[[#This Row],[200D EMA]]</f>
        <v>-2.779137134529611E-2</v>
      </c>
      <c r="V408">
        <v>0.97081587504759703</v>
      </c>
      <c r="W408">
        <v>238.75</v>
      </c>
      <c r="X408">
        <v>243.4</v>
      </c>
      <c r="Y408">
        <v>238.75</v>
      </c>
      <c r="Z408">
        <v>246.95</v>
      </c>
      <c r="AA408">
        <v>231.25</v>
      </c>
      <c r="AB408">
        <v>258.45</v>
      </c>
      <c r="AC408" s="1">
        <f>(Table2[[#This Row],[Close Price]]/Table2[[#This Row],[Day Low]])-1</f>
        <v>2.9319371727747345E-3</v>
      </c>
      <c r="AD408" s="1">
        <f>(Table2[[#This Row],[Day High]]/Table2[[#This Row],[Close Price]])-1</f>
        <v>1.64961369805805E-2</v>
      </c>
      <c r="AE408" s="1">
        <f>(Table2[[#This Row],[Close Price]]/Table2[[#This Row],[Current Week Low]])-1</f>
        <v>2.9319371727747345E-3</v>
      </c>
      <c r="AF408" s="1">
        <f>(Table2[[#This Row],[Current Week High]]/Table2[[#This Row],[Close Price]])-1</f>
        <v>3.132177907705147E-2</v>
      </c>
      <c r="AG408" s="1">
        <f>(Table2[[#This Row],[Close Price]]/Table2[[#This Row],[Current Month Low]])-1</f>
        <v>3.5459459459459497E-2</v>
      </c>
      <c r="AH408" s="1">
        <f>(Table2[[#This Row],[Current Month High]]/Table2[[#This Row],[Close Price]])-1</f>
        <v>7.9348506995197354E-2</v>
      </c>
      <c r="AI408">
        <v>25.1618291918981</v>
      </c>
      <c r="AJ408">
        <v>28.909825033647301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-0.12</v>
      </c>
      <c r="AM408" t="s">
        <v>3107</v>
      </c>
      <c r="AN408">
        <v>-6.43</v>
      </c>
      <c r="AO408" t="s">
        <v>3107</v>
      </c>
      <c r="AP408">
        <v>0.15059978106174099</v>
      </c>
      <c r="AQ408">
        <f>(Table2[[#This Row],[Sharpe Ratio]]-AVERAGE(Table2[Sharpe Ratio]))/_xlfn.STDEV.P(Table2[Sharpe Ratio])</f>
        <v>0.99070417280919754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454</v>
      </c>
      <c r="AT408">
        <f>_xlfn.RANK.AVG(Table2[[#This Row],[6M Return vs Nifty Z-Score]],Table2[6M Return vs Nifty Z-Score])</f>
        <v>637</v>
      </c>
      <c r="AU408">
        <f>_xlfn.RANK.AVG(Table2[[#This Row],[Sharpe Ratio Z-Score]],Table2[Sharpe Ratio Z-Score])</f>
        <v>118</v>
      </c>
      <c r="AV408">
        <f>(Table2[[#This Row],[Rank 1Y]]+Table2[[#This Row],[Rank 6M]]+Table2[[#This Row],[Rank Sharpe]])/3</f>
        <v>403</v>
      </c>
    </row>
    <row r="409" spans="1:48" x14ac:dyDescent="0.3">
      <c r="A409" t="s">
        <v>78</v>
      </c>
      <c r="B409" t="s">
        <v>79</v>
      </c>
      <c r="C409" t="s">
        <v>3072</v>
      </c>
      <c r="D409" t="s">
        <v>80</v>
      </c>
      <c r="E409">
        <v>317094.48969547998</v>
      </c>
      <c r="F409">
        <v>11002.6</v>
      </c>
      <c r="G409">
        <v>12.374218571653801</v>
      </c>
      <c r="H409">
        <f>(Table2[[#This Row],[1Y Return vs Nifty]]-AVERAGE(Table2[1Y Return vs Nifty]))/_xlfn.STDEV.P(Table2[1Y Return vs Nifty])</f>
        <v>-0.30699569810718463</v>
      </c>
      <c r="I409">
        <v>-2.62971387848454</v>
      </c>
      <c r="J409">
        <f>(Table2[[#This Row],[1M Return vs Nifty]]-AVERAGE(Table2[1M Return vs Nifty]))/_xlfn.STDEV.P(Table2[1M Return vs Nifty])</f>
        <v>-0.19797596547467952</v>
      </c>
      <c r="K409">
        <v>1.86331648099947</v>
      </c>
      <c r="L409">
        <f>(Table2[[#This Row],[6M Return vs Nifty]]-AVERAGE(Table2[6M Return vs Nifty]))/_xlfn.STDEV.P(Table2[6M Return vs Nifty])</f>
        <v>-0.16713869833460884</v>
      </c>
      <c r="M409">
        <v>-1.13426507177028</v>
      </c>
      <c r="N409">
        <f>(Table2[[#This Row],[1W Return vs Nifty]]-AVERAGE(Table2[1W Return vs Nifty]))/_xlfn.STDEV.P(Table2[1W Return vs Nifty])</f>
        <v>-0.30319701993472986</v>
      </c>
      <c r="O409">
        <v>11435.79</v>
      </c>
      <c r="P409">
        <v>11209.489844386901</v>
      </c>
      <c r="Q409">
        <v>10104.1961004439</v>
      </c>
      <c r="R409">
        <v>28.605831052355299</v>
      </c>
      <c r="S409" s="1">
        <f>(Table2[[#This Row],[Close Price]]-Table2[[#This Row],[20D EMA]])/Table2[[#This Row],[20D EMA]]</f>
        <v>-3.7880198919357601E-2</v>
      </c>
      <c r="T409" s="1">
        <f>(Table2[[#This Row],[Close Price]]-Table2[[#This Row],[50D EMA]])/Table2[[#This Row],[50D EMA]]</f>
        <v>-1.8456669059787708E-2</v>
      </c>
      <c r="U409" s="1">
        <f>(Table2[[#This Row],[Close Price]]-Table2[[#This Row],[200D EMA]])/Table2[[#This Row],[200D EMA]]</f>
        <v>8.8913941359138063E-2</v>
      </c>
      <c r="V409">
        <v>0.63631830227538799</v>
      </c>
      <c r="W409">
        <v>10963.1</v>
      </c>
      <c r="X409">
        <v>11200</v>
      </c>
      <c r="Y409">
        <v>10963.1</v>
      </c>
      <c r="Z409">
        <v>11379.8</v>
      </c>
      <c r="AA409">
        <v>10963.1</v>
      </c>
      <c r="AB409">
        <v>12032.3</v>
      </c>
      <c r="AC409" s="1">
        <f>(Table2[[#This Row],[Close Price]]/Table2[[#This Row],[Day Low]])-1</f>
        <v>3.6029955030967287E-3</v>
      </c>
      <c r="AD409" s="1">
        <f>(Table2[[#This Row],[Day High]]/Table2[[#This Row],[Close Price]])-1</f>
        <v>1.7941213894897556E-2</v>
      </c>
      <c r="AE409" s="1">
        <f>(Table2[[#This Row],[Close Price]]/Table2[[#This Row],[Current Week Low]])-1</f>
        <v>3.6029955030967287E-3</v>
      </c>
      <c r="AF409" s="1">
        <f>(Table2[[#This Row],[Current Week High]]/Table2[[#This Row],[Close Price]])-1</f>
        <v>3.428280588224597E-2</v>
      </c>
      <c r="AG409" s="1">
        <f>(Table2[[#This Row],[Close Price]]/Table2[[#This Row],[Current Month Low]])-1</f>
        <v>3.6029955030967287E-3</v>
      </c>
      <c r="AH409" s="1">
        <f>(Table2[[#This Row],[Current Month High]]/Table2[[#This Row],[Close Price]])-1</f>
        <v>9.3586970352462107E-2</v>
      </c>
      <c r="AI409">
        <v>9.7740534055586803</v>
      </c>
      <c r="AJ409">
        <v>37.7451440661521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0.05</v>
      </c>
      <c r="AM409" t="s">
        <v>3108</v>
      </c>
      <c r="AN409">
        <v>-7.34</v>
      </c>
      <c r="AO409" t="s">
        <v>3107</v>
      </c>
      <c r="AP409">
        <v>2.1731747429762999E-2</v>
      </c>
      <c r="AQ409">
        <f>(Table2[[#This Row],[Sharpe Ratio]]-AVERAGE(Table2[Sharpe Ratio]))/_xlfn.STDEV.P(Table2[Sharpe Ratio])</f>
        <v>-0.47709544583143931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-1.4524028276826422</v>
      </c>
      <c r="AS409">
        <f>_xlfn.RANK.AVG(Table2[[#This Row],[1Y Return vs Nifty Z-Score]],Table2[1Y Return vs Nifty Z-Score])</f>
        <v>387</v>
      </c>
      <c r="AT409">
        <f>_xlfn.RANK.AVG(Table2[[#This Row],[6M Return vs Nifty Z-Score]],Table2[6M Return vs Nifty Z-Score])</f>
        <v>360</v>
      </c>
      <c r="AU409">
        <f>_xlfn.RANK.AVG(Table2[[#This Row],[Sharpe Ratio Z-Score]],Table2[Sharpe Ratio Z-Score])</f>
        <v>463</v>
      </c>
      <c r="AV409">
        <f>(Table2[[#This Row],[Rank 1Y]]+Table2[[#This Row],[Rank 6M]]+Table2[[#This Row],[Rank Sharpe]])/3</f>
        <v>403.33333333333331</v>
      </c>
    </row>
    <row r="410" spans="1:48" x14ac:dyDescent="0.3">
      <c r="A410" t="s">
        <v>1746</v>
      </c>
      <c r="B410" t="s">
        <v>1747</v>
      </c>
      <c r="C410" t="s">
        <v>3068</v>
      </c>
      <c r="D410" t="s">
        <v>203</v>
      </c>
      <c r="E410">
        <v>4332.1765888709997</v>
      </c>
      <c r="F410">
        <v>170.37</v>
      </c>
      <c r="G410">
        <v>1.87551470108136</v>
      </c>
      <c r="H410">
        <f>(Table2[[#This Row],[1Y Return vs Nifty]]-AVERAGE(Table2[1Y Return vs Nifty]))/_xlfn.STDEV.P(Table2[1Y Return vs Nifty])</f>
        <v>-0.46859658419977224</v>
      </c>
      <c r="I410">
        <v>-14.233953683511199</v>
      </c>
      <c r="J410">
        <f>(Table2[[#This Row],[1M Return vs Nifty]]-AVERAGE(Table2[1M Return vs Nifty]))/_xlfn.STDEV.P(Table2[1M Return vs Nifty])</f>
        <v>-1.3043752964460897</v>
      </c>
      <c r="K410">
        <v>2.8807088765273701</v>
      </c>
      <c r="L410">
        <f>(Table2[[#This Row],[6M Return vs Nifty]]-AVERAGE(Table2[6M Return vs Nifty]))/_xlfn.STDEV.P(Table2[6M Return vs Nifty])</f>
        <v>-0.13258512839739547</v>
      </c>
      <c r="M410">
        <v>-2.8716129041404699</v>
      </c>
      <c r="N410">
        <f>(Table2[[#This Row],[1W Return vs Nifty]]-AVERAGE(Table2[1W Return vs Nifty]))/_xlfn.STDEV.P(Table2[1W Return vs Nifty])</f>
        <v>-0.62072937507823722</v>
      </c>
      <c r="O410">
        <v>191.35</v>
      </c>
      <c r="P410">
        <v>193.137377423114</v>
      </c>
      <c r="Q410">
        <v>171.51462019153001</v>
      </c>
      <c r="R410">
        <v>15.0990077972662</v>
      </c>
      <c r="S410" s="1">
        <f>(Table2[[#This Row],[Close Price]]-Table2[[#This Row],[20D EMA]])/Table2[[#This Row],[20D EMA]]</f>
        <v>-0.10964201724588446</v>
      </c>
      <c r="T410" s="1">
        <f>(Table2[[#This Row],[Close Price]]-Table2[[#This Row],[50D EMA]])/Table2[[#This Row],[50D EMA]]</f>
        <v>-0.11788177786652124</v>
      </c>
      <c r="U410" s="1">
        <f>(Table2[[#This Row],[Close Price]]-Table2[[#This Row],[200D EMA]])/Table2[[#This Row],[200D EMA]]</f>
        <v>-6.6736012956319082E-3</v>
      </c>
      <c r="V410">
        <v>0.66901086667689502</v>
      </c>
      <c r="W410">
        <v>169.2</v>
      </c>
      <c r="X410">
        <v>179.22</v>
      </c>
      <c r="Y410">
        <v>169.2</v>
      </c>
      <c r="Z410">
        <v>181.8</v>
      </c>
      <c r="AA410">
        <v>169.2</v>
      </c>
      <c r="AB410">
        <v>220</v>
      </c>
      <c r="AC410" s="1">
        <f>(Table2[[#This Row],[Close Price]]/Table2[[#This Row],[Day Low]])-1</f>
        <v>6.914893617021356E-3</v>
      </c>
      <c r="AD410" s="1">
        <f>(Table2[[#This Row],[Day High]]/Table2[[#This Row],[Close Price]])-1</f>
        <v>5.1945765099489227E-2</v>
      </c>
      <c r="AE410" s="1">
        <f>(Table2[[#This Row],[Close Price]]/Table2[[#This Row],[Current Week Low]])-1</f>
        <v>6.914893617021356E-3</v>
      </c>
      <c r="AF410" s="1">
        <f>(Table2[[#This Row],[Current Week High]]/Table2[[#This Row],[Close Price]])-1</f>
        <v>6.7089276281035337E-2</v>
      </c>
      <c r="AG410" s="1">
        <f>(Table2[[#This Row],[Close Price]]/Table2[[#This Row],[Current Month Low]])-1</f>
        <v>6.914893617021356E-3</v>
      </c>
      <c r="AH410" s="1">
        <f>(Table2[[#This Row],[Current Month High]]/Table2[[#This Row],[Close Price]])-1</f>
        <v>0.29130715501555438</v>
      </c>
      <c r="AI410">
        <v>32.476374948641102</v>
      </c>
      <c r="AJ410">
        <v>35.160650535501702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0.01</v>
      </c>
      <c r="AM410" t="s">
        <v>3108</v>
      </c>
      <c r="AN410">
        <v>-18.77</v>
      </c>
      <c r="AO410" t="s">
        <v>3107</v>
      </c>
      <c r="AP410">
        <v>4.3842212647865003E-2</v>
      </c>
      <c r="AQ410">
        <f>(Table2[[#This Row],[Sharpe Ratio]]-AVERAGE(Table2[Sharpe Ratio]))/_xlfn.STDEV.P(Table2[Sharpe Ratio])</f>
        <v>-0.22525849681909754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461</v>
      </c>
      <c r="AT410">
        <f>_xlfn.RANK.AVG(Table2[[#This Row],[6M Return vs Nifty Z-Score]],Table2[6M Return vs Nifty Z-Score])</f>
        <v>348</v>
      </c>
      <c r="AU410">
        <f>_xlfn.RANK.AVG(Table2[[#This Row],[Sharpe Ratio Z-Score]],Table2[Sharpe Ratio Z-Score])</f>
        <v>403</v>
      </c>
      <c r="AV410">
        <f>(Table2[[#This Row],[Rank 1Y]]+Table2[[#This Row],[Rank 6M]]+Table2[[#This Row],[Rank Sharpe]])/3</f>
        <v>404</v>
      </c>
    </row>
    <row r="411" spans="1:48" x14ac:dyDescent="0.3">
      <c r="A411" t="s">
        <v>658</v>
      </c>
      <c r="B411" t="s">
        <v>659</v>
      </c>
      <c r="C411" t="s">
        <v>3067</v>
      </c>
      <c r="D411" t="s">
        <v>290</v>
      </c>
      <c r="E411">
        <v>26698.118425000001</v>
      </c>
      <c r="F411">
        <v>3207.8</v>
      </c>
      <c r="G411">
        <v>17.328027625949499</v>
      </c>
      <c r="H411">
        <f>(Table2[[#This Row],[1Y Return vs Nifty]]-AVERAGE(Table2[1Y Return vs Nifty]))/_xlfn.STDEV.P(Table2[1Y Return vs Nifty])</f>
        <v>-0.23074438722379467</v>
      </c>
      <c r="I411">
        <v>11.138409917912</v>
      </c>
      <c r="J411">
        <f>(Table2[[#This Row],[1M Return vs Nifty]]-AVERAGE(Table2[1M Return vs Nifty]))/_xlfn.STDEV.P(Table2[1M Return vs Nifty])</f>
        <v>1.1147375955175813</v>
      </c>
      <c r="K411">
        <v>20.129205602012298</v>
      </c>
      <c r="L411">
        <f>(Table2[[#This Row],[6M Return vs Nifty]]-AVERAGE(Table2[6M Return vs Nifty]))/_xlfn.STDEV.P(Table2[6M Return vs Nifty])</f>
        <v>0.4532233959592179</v>
      </c>
      <c r="M411">
        <v>2.7926117518455502</v>
      </c>
      <c r="N411">
        <f>(Table2[[#This Row],[1W Return vs Nifty]]-AVERAGE(Table2[1W Return vs Nifty]))/_xlfn.STDEV.P(Table2[1W Return vs Nifty])</f>
        <v>0.41451213589970259</v>
      </c>
      <c r="O411">
        <v>3121.41</v>
      </c>
      <c r="P411">
        <v>2948.17870878546</v>
      </c>
      <c r="Q411">
        <v>2612.2380354161201</v>
      </c>
      <c r="R411">
        <v>60.028925993976998</v>
      </c>
      <c r="S411" s="1">
        <f>(Table2[[#This Row],[Close Price]]-Table2[[#This Row],[20D EMA]])/Table2[[#This Row],[20D EMA]]</f>
        <v>2.7676594872189278E-2</v>
      </c>
      <c r="T411" s="1">
        <f>(Table2[[#This Row],[Close Price]]-Table2[[#This Row],[50D EMA]])/Table2[[#This Row],[50D EMA]]</f>
        <v>8.8061585425903338E-2</v>
      </c>
      <c r="U411" s="1">
        <f>(Table2[[#This Row],[Close Price]]-Table2[[#This Row],[200D EMA]])/Table2[[#This Row],[200D EMA]]</f>
        <v>0.22798916351013521</v>
      </c>
      <c r="V411">
        <v>1.20593713231879</v>
      </c>
      <c r="W411">
        <v>3200</v>
      </c>
      <c r="X411">
        <v>3264.95</v>
      </c>
      <c r="Y411">
        <v>3103.5</v>
      </c>
      <c r="Z411">
        <v>3306.4</v>
      </c>
      <c r="AA411">
        <v>3050.15</v>
      </c>
      <c r="AB411">
        <v>3360</v>
      </c>
      <c r="AC411" s="1">
        <f>(Table2[[#This Row],[Close Price]]/Table2[[#This Row],[Day Low]])-1</f>
        <v>2.4375000000000924E-3</v>
      </c>
      <c r="AD411" s="1">
        <f>(Table2[[#This Row],[Day High]]/Table2[[#This Row],[Close Price]])-1</f>
        <v>1.7815948625225841E-2</v>
      </c>
      <c r="AE411" s="1">
        <f>(Table2[[#This Row],[Close Price]]/Table2[[#This Row],[Current Week Low]])-1</f>
        <v>3.3607217657483535E-2</v>
      </c>
      <c r="AF411" s="1">
        <f>(Table2[[#This Row],[Current Week High]]/Table2[[#This Row],[Close Price]])-1</f>
        <v>3.0737577155683038E-2</v>
      </c>
      <c r="AG411" s="1">
        <f>(Table2[[#This Row],[Close Price]]/Table2[[#This Row],[Current Month Low]])-1</f>
        <v>5.1685982656590745E-2</v>
      </c>
      <c r="AH411" s="1">
        <f>(Table2[[#This Row],[Current Month High]]/Table2[[#This Row],[Close Price]])-1</f>
        <v>4.7446848307250988E-2</v>
      </c>
      <c r="AI411">
        <v>4.74468483072509</v>
      </c>
      <c r="AJ411">
        <v>65.0357565467922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0.06</v>
      </c>
      <c r="AM411" t="s">
        <v>3108</v>
      </c>
      <c r="AN411">
        <v>4.21</v>
      </c>
      <c r="AO411" t="s">
        <v>3108</v>
      </c>
      <c r="AP411">
        <v>-5.1712700260261001E-2</v>
      </c>
      <c r="AQ411">
        <f>(Table2[[#This Row],[Sharpe Ratio]]-AVERAGE(Table2[Sharpe Ratio]))/_xlfn.STDEV.P(Table2[Sharpe Ratio])</f>
        <v>-1.3136235534810847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0.43810518667162246</v>
      </c>
      <c r="AS411">
        <f>_xlfn.RANK.AVG(Table2[[#This Row],[1Y Return vs Nifty Z-Score]],Table2[1Y Return vs Nifty Z-Score])</f>
        <v>360</v>
      </c>
      <c r="AT411">
        <f>_xlfn.RANK.AVG(Table2[[#This Row],[6M Return vs Nifty Z-Score]],Table2[6M Return vs Nifty Z-Score])</f>
        <v>200</v>
      </c>
      <c r="AU411">
        <f>_xlfn.RANK.AVG(Table2[[#This Row],[Sharpe Ratio Z-Score]],Table2[Sharpe Ratio Z-Score])</f>
        <v>659</v>
      </c>
      <c r="AV411">
        <f>(Table2[[#This Row],[Rank 1Y]]+Table2[[#This Row],[Rank 6M]]+Table2[[#This Row],[Rank Sharpe]])/3</f>
        <v>406.33333333333331</v>
      </c>
    </row>
    <row r="412" spans="1:48" x14ac:dyDescent="0.3">
      <c r="A412" t="s">
        <v>1197</v>
      </c>
      <c r="B412" t="s">
        <v>1198</v>
      </c>
      <c r="C412" t="s">
        <v>3066</v>
      </c>
      <c r="D412" t="s">
        <v>46</v>
      </c>
      <c r="E412">
        <v>9581.6628220000002</v>
      </c>
      <c r="F412">
        <v>340.7</v>
      </c>
      <c r="G412">
        <v>11.155376422013299</v>
      </c>
      <c r="H412">
        <f>(Table2[[#This Row],[1Y Return vs Nifty]]-AVERAGE(Table2[1Y Return vs Nifty]))/_xlfn.STDEV.P(Table2[1Y Return vs Nifty])</f>
        <v>-0.32575667792117763</v>
      </c>
      <c r="I412">
        <v>-3.58515083601934</v>
      </c>
      <c r="J412">
        <f>(Table2[[#This Row],[1M Return vs Nifty]]-AVERAGE(Table2[1M Return vs Nifty]))/_xlfn.STDEV.P(Table2[1M Return vs Nifty])</f>
        <v>-0.28907153298819777</v>
      </c>
      <c r="K412">
        <v>15.3108315992411</v>
      </c>
      <c r="L412">
        <f>(Table2[[#This Row],[6M Return vs Nifty]]-AVERAGE(Table2[6M Return vs Nifty]))/_xlfn.STDEV.P(Table2[6M Return vs Nifty])</f>
        <v>0.28957756587414379</v>
      </c>
      <c r="M412">
        <v>-4.1937648526924702</v>
      </c>
      <c r="N412">
        <f>(Table2[[#This Row],[1W Return vs Nifty]]-AVERAGE(Table2[1W Return vs Nifty]))/_xlfn.STDEV.P(Table2[1W Return vs Nifty])</f>
        <v>-0.86237702574387476</v>
      </c>
      <c r="O412">
        <v>364.49</v>
      </c>
      <c r="P412">
        <v>351.98353866978903</v>
      </c>
      <c r="Q412">
        <v>303.56328538892501</v>
      </c>
      <c r="R412">
        <v>32.903609485251401</v>
      </c>
      <c r="S412" s="1">
        <f>(Table2[[#This Row],[Close Price]]-Table2[[#This Row],[20D EMA]])/Table2[[#This Row],[20D EMA]]</f>
        <v>-6.5269280364344762E-2</v>
      </c>
      <c r="T412" s="1">
        <f>(Table2[[#This Row],[Close Price]]-Table2[[#This Row],[50D EMA]])/Table2[[#This Row],[50D EMA]]</f>
        <v>-3.2057006735120686E-2</v>
      </c>
      <c r="U412" s="1">
        <f>(Table2[[#This Row],[Close Price]]-Table2[[#This Row],[200D EMA]])/Table2[[#This Row],[200D EMA]]</f>
        <v>0.12233598856823365</v>
      </c>
      <c r="V412">
        <v>0.56031640348600398</v>
      </c>
      <c r="W412">
        <v>339.45</v>
      </c>
      <c r="X412">
        <v>354.95</v>
      </c>
      <c r="Y412">
        <v>339.45</v>
      </c>
      <c r="Z412">
        <v>368</v>
      </c>
      <c r="AA412">
        <v>339.45</v>
      </c>
      <c r="AB412">
        <v>409.05</v>
      </c>
      <c r="AC412" s="1">
        <f>(Table2[[#This Row],[Close Price]]/Table2[[#This Row],[Day Low]])-1</f>
        <v>3.6824274561790826E-3</v>
      </c>
      <c r="AD412" s="1">
        <f>(Table2[[#This Row],[Day High]]/Table2[[#This Row],[Close Price]])-1</f>
        <v>4.182565306721453E-2</v>
      </c>
      <c r="AE412" s="1">
        <f>(Table2[[#This Row],[Close Price]]/Table2[[#This Row],[Current Week Low]])-1</f>
        <v>3.6824274561790826E-3</v>
      </c>
      <c r="AF412" s="1">
        <f>(Table2[[#This Row],[Current Week High]]/Table2[[#This Row],[Close Price]])-1</f>
        <v>8.0129145876137509E-2</v>
      </c>
      <c r="AG412" s="1">
        <f>(Table2[[#This Row],[Close Price]]/Table2[[#This Row],[Current Month Low]])-1</f>
        <v>3.6824274561790826E-3</v>
      </c>
      <c r="AH412" s="1">
        <f>(Table2[[#This Row],[Current Month High]]/Table2[[#This Row],[Close Price]])-1</f>
        <v>0.20061637804520105</v>
      </c>
      <c r="AI412">
        <v>21.925447607866101</v>
      </c>
      <c r="AJ412">
        <v>43.9070749736008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0.24</v>
      </c>
      <c r="AM412" t="s">
        <v>3108</v>
      </c>
      <c r="AN412">
        <v>-12.44</v>
      </c>
      <c r="AO412" t="s">
        <v>3107</v>
      </c>
      <c r="AP412">
        <v>-7.9907545244659994E-3</v>
      </c>
      <c r="AQ412">
        <f>(Table2[[#This Row],[Sharpe Ratio]]-AVERAGE(Table2[Sharpe Ratio]))/_xlfn.STDEV.P(Table2[Sharpe Ratio])</f>
        <v>-0.8156330629883225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-2.0032607337674291</v>
      </c>
      <c r="AS412">
        <f>_xlfn.RANK.AVG(Table2[[#This Row],[1Y Return vs Nifty Z-Score]],Table2[1Y Return vs Nifty Z-Score])</f>
        <v>389</v>
      </c>
      <c r="AT412">
        <f>_xlfn.RANK.AVG(Table2[[#This Row],[6M Return vs Nifty Z-Score]],Table2[6M Return vs Nifty Z-Score])</f>
        <v>243</v>
      </c>
      <c r="AU412">
        <f>_xlfn.RANK.AVG(Table2[[#This Row],[Sharpe Ratio Z-Score]],Table2[Sharpe Ratio Z-Score])</f>
        <v>587</v>
      </c>
      <c r="AV412">
        <f>(Table2[[#This Row],[Rank 1Y]]+Table2[[#This Row],[Rank 6M]]+Table2[[#This Row],[Rank Sharpe]])/3</f>
        <v>406.33333333333331</v>
      </c>
    </row>
    <row r="413" spans="1:48" x14ac:dyDescent="0.3">
      <c r="A413" t="s">
        <v>466</v>
      </c>
      <c r="B413" t="s">
        <v>467</v>
      </c>
      <c r="C413" t="s">
        <v>3074</v>
      </c>
      <c r="D413" t="s">
        <v>136</v>
      </c>
      <c r="E413">
        <v>45158.432383419997</v>
      </c>
      <c r="F413">
        <v>51075.4</v>
      </c>
      <c r="G413">
        <v>-1.6693926756648301E-2</v>
      </c>
      <c r="H413">
        <f>(Table2[[#This Row],[1Y Return vs Nifty]]-AVERAGE(Table2[1Y Return vs Nifty]))/_xlfn.STDEV.P(Table2[1Y Return vs Nifty])</f>
        <v>-0.49772233102531716</v>
      </c>
      <c r="I413">
        <v>-8.5384993107771798</v>
      </c>
      <c r="J413">
        <f>(Table2[[#This Row],[1M Return vs Nifty]]-AVERAGE(Table2[1M Return vs Nifty]))/_xlfn.STDEV.P(Table2[1M Return vs Nifty])</f>
        <v>-0.76134559235108412</v>
      </c>
      <c r="K413">
        <v>23.8589492293139</v>
      </c>
      <c r="L413">
        <f>(Table2[[#This Row],[6M Return vs Nifty]]-AVERAGE(Table2[6M Return vs Nifty]))/_xlfn.STDEV.P(Table2[6M Return vs Nifty])</f>
        <v>0.57989620955634635</v>
      </c>
      <c r="M413">
        <v>-0.69310939686300699</v>
      </c>
      <c r="N413">
        <f>(Table2[[#This Row],[1W Return vs Nifty]]-AVERAGE(Table2[1W Return vs Nifty]))/_xlfn.STDEV.P(Table2[1W Return vs Nifty])</f>
        <v>-0.2225676849056453</v>
      </c>
      <c r="O413">
        <v>52952.27</v>
      </c>
      <c r="P413">
        <v>53043.442228833897</v>
      </c>
      <c r="Q413">
        <v>46516.374146624301</v>
      </c>
      <c r="R413">
        <v>30.399515250840398</v>
      </c>
      <c r="S413" s="1">
        <f>(Table2[[#This Row],[Close Price]]-Table2[[#This Row],[20D EMA]])/Table2[[#This Row],[20D EMA]]</f>
        <v>-3.5444561677903427E-2</v>
      </c>
      <c r="T413" s="1">
        <f>(Table2[[#This Row],[Close Price]]-Table2[[#This Row],[50D EMA]])/Table2[[#This Row],[50D EMA]]</f>
        <v>-3.7102460665044988E-2</v>
      </c>
      <c r="U413" s="1">
        <f>(Table2[[#This Row],[Close Price]]-Table2[[#This Row],[200D EMA]])/Table2[[#This Row],[200D EMA]]</f>
        <v>9.8009054596671516E-2</v>
      </c>
      <c r="V413">
        <v>0.7611421175584</v>
      </c>
      <c r="W413">
        <v>50760.15</v>
      </c>
      <c r="X413">
        <v>51698.95</v>
      </c>
      <c r="Y413">
        <v>50760.15</v>
      </c>
      <c r="Z413">
        <v>51900</v>
      </c>
      <c r="AA413">
        <v>49500</v>
      </c>
      <c r="AB413">
        <v>55408.45</v>
      </c>
      <c r="AC413" s="1">
        <f>(Table2[[#This Row],[Close Price]]/Table2[[#This Row],[Day Low]])-1</f>
        <v>6.2105805439898187E-3</v>
      </c>
      <c r="AD413" s="1">
        <f>(Table2[[#This Row],[Day High]]/Table2[[#This Row],[Close Price]])-1</f>
        <v>1.2208421275212711E-2</v>
      </c>
      <c r="AE413" s="1">
        <f>(Table2[[#This Row],[Close Price]]/Table2[[#This Row],[Current Week Low]])-1</f>
        <v>6.2105805439898187E-3</v>
      </c>
      <c r="AF413" s="1">
        <f>(Table2[[#This Row],[Current Week High]]/Table2[[#This Row],[Close Price]])-1</f>
        <v>1.61447585334622E-2</v>
      </c>
      <c r="AG413" s="1">
        <f>(Table2[[#This Row],[Close Price]]/Table2[[#This Row],[Current Month Low]])-1</f>
        <v>3.1826262626262647E-2</v>
      </c>
      <c r="AH413" s="1">
        <f>(Table2[[#This Row],[Current Month High]]/Table2[[#This Row],[Close Price]])-1</f>
        <v>8.4836339999295074E-2</v>
      </c>
      <c r="AI413">
        <v>17.461635151168601</v>
      </c>
      <c r="AJ413">
        <v>46.022751638901298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-0.08</v>
      </c>
      <c r="AM413" t="s">
        <v>3107</v>
      </c>
      <c r="AN413">
        <v>-5.4</v>
      </c>
      <c r="AO413" t="s">
        <v>3107</v>
      </c>
      <c r="AP413">
        <v>-3.3579824508819999E-3</v>
      </c>
      <c r="AQ413">
        <f>(Table2[[#This Row],[Sharpe Ratio]]-AVERAGE(Table2[Sharpe Ratio]))/_xlfn.STDEV.P(Table2[Sharpe Ratio])</f>
        <v>-0.7628660509434656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480</v>
      </c>
      <c r="AT413">
        <f>_xlfn.RANK.AVG(Table2[[#This Row],[6M Return vs Nifty Z-Score]],Table2[6M Return vs Nifty Z-Score])</f>
        <v>174</v>
      </c>
      <c r="AU413">
        <f>_xlfn.RANK.AVG(Table2[[#This Row],[Sharpe Ratio Z-Score]],Table2[Sharpe Ratio Z-Score])</f>
        <v>572</v>
      </c>
      <c r="AV413">
        <f>(Table2[[#This Row],[Rank 1Y]]+Table2[[#This Row],[Rank 6M]]+Table2[[#This Row],[Rank Sharpe]])/3</f>
        <v>408.66666666666669</v>
      </c>
    </row>
    <row r="414" spans="1:48" x14ac:dyDescent="0.3">
      <c r="A414" t="s">
        <v>911</v>
      </c>
      <c r="B414" t="s">
        <v>912</v>
      </c>
      <c r="C414" t="s">
        <v>3077</v>
      </c>
      <c r="D414" t="s">
        <v>539</v>
      </c>
      <c r="E414">
        <v>15889.07266236</v>
      </c>
      <c r="F414">
        <v>5182.3500000000004</v>
      </c>
      <c r="G414">
        <v>-11.6324852876609</v>
      </c>
      <c r="H414">
        <f>(Table2[[#This Row],[1Y Return vs Nifty]]-AVERAGE(Table2[1Y Return vs Nifty]))/_xlfn.STDEV.P(Table2[1Y Return vs Nifty])</f>
        <v>-0.6765179423436124</v>
      </c>
      <c r="I414">
        <v>3.8698860420116603E-2</v>
      </c>
      <c r="J414">
        <f>(Table2[[#This Row],[1M Return vs Nifty]]-AVERAGE(Table2[1M Return vs Nifty]))/_xlfn.STDEV.P(Table2[1M Return vs Nifty])</f>
        <v>5.6442257406308059E-2</v>
      </c>
      <c r="K414">
        <v>10.5476231726329</v>
      </c>
      <c r="L414">
        <f>(Table2[[#This Row],[6M Return vs Nifty]]-AVERAGE(Table2[6M Return vs Nifty]))/_xlfn.STDEV.P(Table2[6M Return vs Nifty])</f>
        <v>0.12780531731223971</v>
      </c>
      <c r="M414">
        <v>1.54014052397815</v>
      </c>
      <c r="N414">
        <f>(Table2[[#This Row],[1W Return vs Nifty]]-AVERAGE(Table2[1W Return vs Nifty]))/_xlfn.STDEV.P(Table2[1W Return vs Nifty])</f>
        <v>0.18559992193524238</v>
      </c>
      <c r="O414">
        <v>5289</v>
      </c>
      <c r="P414">
        <v>5099.0077086118099</v>
      </c>
      <c r="Q414">
        <v>4734.82325593107</v>
      </c>
      <c r="R414">
        <v>42.288715359423797</v>
      </c>
      <c r="S414" s="1">
        <f>(Table2[[#This Row],[Close Price]]-Table2[[#This Row],[20D EMA]])/Table2[[#This Row],[20D EMA]]</f>
        <v>-2.0164492342597776E-2</v>
      </c>
      <c r="T414" s="1">
        <f>(Table2[[#This Row],[Close Price]]-Table2[[#This Row],[50D EMA]])/Table2[[#This Row],[50D EMA]]</f>
        <v>1.6344805921244657E-2</v>
      </c>
      <c r="U414" s="1">
        <f>(Table2[[#This Row],[Close Price]]-Table2[[#This Row],[200D EMA]])/Table2[[#This Row],[200D EMA]]</f>
        <v>9.4518151972903447E-2</v>
      </c>
      <c r="V414">
        <v>0.98955747588685805</v>
      </c>
      <c r="W414">
        <v>5156.1499999999996</v>
      </c>
      <c r="X414">
        <v>5318.8</v>
      </c>
      <c r="Y414">
        <v>5156.1499999999996</v>
      </c>
      <c r="Z414">
        <v>5456.1</v>
      </c>
      <c r="AA414">
        <v>5124.3500000000004</v>
      </c>
      <c r="AB414">
        <v>5769</v>
      </c>
      <c r="AC414" s="1">
        <f>(Table2[[#This Row],[Close Price]]/Table2[[#This Row],[Day Low]])-1</f>
        <v>5.0813106678433417E-3</v>
      </c>
      <c r="AD414" s="1">
        <f>(Table2[[#This Row],[Day High]]/Table2[[#This Row],[Close Price]])-1</f>
        <v>2.6329753876137341E-2</v>
      </c>
      <c r="AE414" s="1">
        <f>(Table2[[#This Row],[Close Price]]/Table2[[#This Row],[Current Week Low]])-1</f>
        <v>5.0813106678433417E-3</v>
      </c>
      <c r="AF414" s="1">
        <f>(Table2[[#This Row],[Current Week High]]/Table2[[#This Row],[Close Price]])-1</f>
        <v>5.2823526006541499E-2</v>
      </c>
      <c r="AG414" s="1">
        <f>(Table2[[#This Row],[Close Price]]/Table2[[#This Row],[Current Month Low]])-1</f>
        <v>1.1318508688906936E-2</v>
      </c>
      <c r="AH414" s="1">
        <f>(Table2[[#This Row],[Current Month High]]/Table2[[#This Row],[Close Price]])-1</f>
        <v>0.11320153984196346</v>
      </c>
      <c r="AI414">
        <v>14.983549933910201</v>
      </c>
      <c r="AJ414">
        <v>28.882118875901501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0.17</v>
      </c>
      <c r="AM414" t="s">
        <v>3108</v>
      </c>
      <c r="AN414">
        <v>-3.43</v>
      </c>
      <c r="AO414" t="s">
        <v>3107</v>
      </c>
      <c r="AP414">
        <v>5.3560514711519999E-2</v>
      </c>
      <c r="AQ414">
        <f>(Table2[[#This Row],[Sharpe Ratio]]-AVERAGE(Table2[Sharpe Ratio]))/_xlfn.STDEV.P(Table2[Sharpe Ratio])</f>
        <v>-0.1145675856533075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-0.4212380313431297</v>
      </c>
      <c r="AS414">
        <f>_xlfn.RANK.AVG(Table2[[#This Row],[1Y Return vs Nifty Z-Score]],Table2[1Y Return vs Nifty Z-Score])</f>
        <v>570</v>
      </c>
      <c r="AT414">
        <f>_xlfn.RANK.AVG(Table2[[#This Row],[6M Return vs Nifty Z-Score]],Table2[6M Return vs Nifty Z-Score])</f>
        <v>275</v>
      </c>
      <c r="AU414">
        <f>_xlfn.RANK.AVG(Table2[[#This Row],[Sharpe Ratio Z-Score]],Table2[Sharpe Ratio Z-Score])</f>
        <v>382</v>
      </c>
      <c r="AV414">
        <f>(Table2[[#This Row],[Rank 1Y]]+Table2[[#This Row],[Rank 6M]]+Table2[[#This Row],[Rank Sharpe]])/3</f>
        <v>409</v>
      </c>
    </row>
    <row r="415" spans="1:48" x14ac:dyDescent="0.3">
      <c r="A415" t="s">
        <v>1245</v>
      </c>
      <c r="B415" t="s">
        <v>1246</v>
      </c>
      <c r="C415" t="s">
        <v>3077</v>
      </c>
      <c r="D415" t="s">
        <v>388</v>
      </c>
      <c r="E415">
        <v>8857.3585368399999</v>
      </c>
      <c r="F415">
        <v>222.28</v>
      </c>
      <c r="G415">
        <v>22.246686461093098</v>
      </c>
      <c r="H415">
        <f>(Table2[[#This Row],[1Y Return vs Nifty]]-AVERAGE(Table2[1Y Return vs Nifty]))/_xlfn.STDEV.P(Table2[1Y Return vs Nifty])</f>
        <v>-0.15503412470516997</v>
      </c>
      <c r="I415">
        <v>-10.9294280818013</v>
      </c>
      <c r="J415">
        <f>(Table2[[#This Row],[1M Return vs Nifty]]-AVERAGE(Table2[1M Return vs Nifty]))/_xlfn.STDEV.P(Table2[1M Return vs Nifty])</f>
        <v>-0.9893072716258865</v>
      </c>
      <c r="K415">
        <v>-16.818345838066399</v>
      </c>
      <c r="L415">
        <f>(Table2[[#This Row],[6M Return vs Nifty]]-AVERAGE(Table2[6M Return vs Nifty]))/_xlfn.STDEV.P(Table2[6M Return vs Nifty])</f>
        <v>-0.801621645447952</v>
      </c>
      <c r="M415">
        <v>-0.84027168552311904</v>
      </c>
      <c r="N415">
        <f>(Table2[[#This Row],[1W Return vs Nifty]]-AVERAGE(Table2[1W Return vs Nifty]))/_xlfn.STDEV.P(Table2[1W Return vs Nifty])</f>
        <v>-0.24946430700739447</v>
      </c>
      <c r="O415">
        <v>232.8</v>
      </c>
      <c r="P415">
        <v>235.10792880858099</v>
      </c>
      <c r="Q415">
        <v>223.88365045988999</v>
      </c>
      <c r="R415">
        <v>33.3893715789347</v>
      </c>
      <c r="S415" s="1">
        <f>(Table2[[#This Row],[Close Price]]-Table2[[#This Row],[20D EMA]])/Table2[[#This Row],[20D EMA]]</f>
        <v>-4.5189003436426158E-2</v>
      </c>
      <c r="T415" s="1">
        <f>(Table2[[#This Row],[Close Price]]-Table2[[#This Row],[50D EMA]])/Table2[[#This Row],[50D EMA]]</f>
        <v>-5.4561872385959269E-2</v>
      </c>
      <c r="U415" s="1">
        <f>(Table2[[#This Row],[Close Price]]-Table2[[#This Row],[200D EMA]])/Table2[[#This Row],[200D EMA]]</f>
        <v>-7.1628743617314474E-3</v>
      </c>
      <c r="V415">
        <v>0.40241359397319798</v>
      </c>
      <c r="W415">
        <v>220.71</v>
      </c>
      <c r="X415">
        <v>226.55</v>
      </c>
      <c r="Y415">
        <v>220.71</v>
      </c>
      <c r="Z415">
        <v>231.85</v>
      </c>
      <c r="AA415">
        <v>220.09</v>
      </c>
      <c r="AB415">
        <v>247.6</v>
      </c>
      <c r="AC415" s="1">
        <f>(Table2[[#This Row],[Close Price]]/Table2[[#This Row],[Day Low]])-1</f>
        <v>7.113406732816685E-3</v>
      </c>
      <c r="AD415" s="1">
        <f>(Table2[[#This Row],[Day High]]/Table2[[#This Row],[Close Price]])-1</f>
        <v>1.9210005398596408E-2</v>
      </c>
      <c r="AE415" s="1">
        <f>(Table2[[#This Row],[Close Price]]/Table2[[#This Row],[Current Week Low]])-1</f>
        <v>7.113406732816685E-3</v>
      </c>
      <c r="AF415" s="1">
        <f>(Table2[[#This Row],[Current Week High]]/Table2[[#This Row],[Close Price]])-1</f>
        <v>4.305380601043729E-2</v>
      </c>
      <c r="AG415" s="1">
        <f>(Table2[[#This Row],[Close Price]]/Table2[[#This Row],[Current Month Low]])-1</f>
        <v>9.950474805761278E-3</v>
      </c>
      <c r="AH415" s="1">
        <f>(Table2[[#This Row],[Current Month High]]/Table2[[#This Row],[Close Price]])-1</f>
        <v>0.11391038330034187</v>
      </c>
      <c r="AI415">
        <v>44.974806550296897</v>
      </c>
      <c r="AJ415">
        <v>48.533244236551901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0</v>
      </c>
      <c r="AM415" t="s">
        <v>3109</v>
      </c>
      <c r="AN415">
        <v>-6.6</v>
      </c>
      <c r="AO415" t="s">
        <v>3107</v>
      </c>
      <c r="AP415">
        <v>7.5017091650080997E-2</v>
      </c>
      <c r="AQ415">
        <f>(Table2[[#This Row],[Sharpe Ratio]]-AVERAGE(Table2[Sharpe Ratio]))/_xlfn.STDEV.P(Table2[Sharpe Ratio])</f>
        <v>0.12982161281691917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333</v>
      </c>
      <c r="AT415">
        <f>_xlfn.RANK.AVG(Table2[[#This Row],[6M Return vs Nifty Z-Score]],Table2[6M Return vs Nifty Z-Score])</f>
        <v>588</v>
      </c>
      <c r="AU415">
        <f>_xlfn.RANK.AVG(Table2[[#This Row],[Sharpe Ratio Z-Score]],Table2[Sharpe Ratio Z-Score])</f>
        <v>309</v>
      </c>
      <c r="AV415">
        <f>(Table2[[#This Row],[Rank 1Y]]+Table2[[#This Row],[Rank 6M]]+Table2[[#This Row],[Rank Sharpe]])/3</f>
        <v>410</v>
      </c>
    </row>
    <row r="416" spans="1:48" x14ac:dyDescent="0.3">
      <c r="A416" t="s">
        <v>1094</v>
      </c>
      <c r="B416" t="s">
        <v>1095</v>
      </c>
      <c r="C416" t="s">
        <v>3062</v>
      </c>
      <c r="D416" t="s">
        <v>297</v>
      </c>
      <c r="E416">
        <v>11425.140281869901</v>
      </c>
      <c r="F416">
        <v>2112.9499999999998</v>
      </c>
      <c r="G416">
        <v>3.48978412249792</v>
      </c>
      <c r="H416">
        <f>(Table2[[#This Row],[1Y Return vs Nifty]]-AVERAGE(Table2[1Y Return vs Nifty]))/_xlfn.STDEV.P(Table2[1Y Return vs Nifty])</f>
        <v>-0.44374900566921782</v>
      </c>
      <c r="I416">
        <v>-10.2758511744412</v>
      </c>
      <c r="J416">
        <f>(Table2[[#This Row],[1M Return vs Nifty]]-AVERAGE(Table2[1M Return vs Nifty]))/_xlfn.STDEV.P(Table2[1M Return vs Nifty])</f>
        <v>-0.92699237076281216</v>
      </c>
      <c r="K416">
        <v>2.5316079248683798</v>
      </c>
      <c r="L416">
        <f>(Table2[[#This Row],[6M Return vs Nifty]]-AVERAGE(Table2[6M Return vs Nifty]))/_xlfn.STDEV.P(Table2[6M Return vs Nifty])</f>
        <v>-0.14444160010027038</v>
      </c>
      <c r="M416">
        <v>-0.17130251051519901</v>
      </c>
      <c r="N416">
        <f>(Table2[[#This Row],[1W Return vs Nifty]]-AVERAGE(Table2[1W Return vs Nifty]))/_xlfn.STDEV.P(Table2[1W Return vs Nifty])</f>
        <v>-0.12719785368072853</v>
      </c>
      <c r="O416">
        <v>2265.91</v>
      </c>
      <c r="P416">
        <v>2236.8416773221802</v>
      </c>
      <c r="Q416">
        <v>2007.0865091276901</v>
      </c>
      <c r="R416">
        <v>34.507409452623598</v>
      </c>
      <c r="S416" s="1">
        <f>(Table2[[#This Row],[Close Price]]-Table2[[#This Row],[20D EMA]])/Table2[[#This Row],[20D EMA]]</f>
        <v>-6.7504887661028037E-2</v>
      </c>
      <c r="T416" s="1">
        <f>(Table2[[#This Row],[Close Price]]-Table2[[#This Row],[50D EMA]])/Table2[[#This Row],[50D EMA]]</f>
        <v>-5.538687810506842E-2</v>
      </c>
      <c r="U416" s="1">
        <f>(Table2[[#This Row],[Close Price]]-Table2[[#This Row],[200D EMA]])/Table2[[#This Row],[200D EMA]]</f>
        <v>5.274485698093781E-2</v>
      </c>
      <c r="V416">
        <v>0.45686660718185002</v>
      </c>
      <c r="W416">
        <v>2091.25</v>
      </c>
      <c r="X416">
        <v>2215.25</v>
      </c>
      <c r="Y416">
        <v>2091.25</v>
      </c>
      <c r="Z416">
        <v>2390</v>
      </c>
      <c r="AA416">
        <v>2091.25</v>
      </c>
      <c r="AB416">
        <v>2406.1999999999998</v>
      </c>
      <c r="AC416" s="1">
        <f>(Table2[[#This Row],[Close Price]]/Table2[[#This Row],[Day Low]])-1</f>
        <v>1.0376569037656713E-2</v>
      </c>
      <c r="AD416" s="1">
        <f>(Table2[[#This Row],[Day High]]/Table2[[#This Row],[Close Price]])-1</f>
        <v>4.8415722094701907E-2</v>
      </c>
      <c r="AE416" s="1">
        <f>(Table2[[#This Row],[Close Price]]/Table2[[#This Row],[Current Week Low]])-1</f>
        <v>1.0376569037656713E-2</v>
      </c>
      <c r="AF416" s="1">
        <f>(Table2[[#This Row],[Current Week High]]/Table2[[#This Row],[Close Price]])-1</f>
        <v>0.13111999810691222</v>
      </c>
      <c r="AG416" s="1">
        <f>(Table2[[#This Row],[Close Price]]/Table2[[#This Row],[Current Month Low]])-1</f>
        <v>1.0376569037656713E-2</v>
      </c>
      <c r="AH416" s="1">
        <f>(Table2[[#This Row],[Current Month High]]/Table2[[#This Row],[Close Price]])-1</f>
        <v>0.13878700395182086</v>
      </c>
      <c r="AI416">
        <v>30.048037104522098</v>
      </c>
      <c r="AJ416">
        <v>32.059374999999903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-0.08</v>
      </c>
      <c r="AM416" t="s">
        <v>3107</v>
      </c>
      <c r="AN416">
        <v>-10.4</v>
      </c>
      <c r="AO416" t="s">
        <v>3107</v>
      </c>
      <c r="AP416">
        <v>3.4453576536382001E-2</v>
      </c>
      <c r="AQ416">
        <f>(Table2[[#This Row],[Sharpe Ratio]]-AVERAGE(Table2[Sharpe Ratio]))/_xlfn.STDEV.P(Table2[Sharpe Ratio])</f>
        <v>-0.33219453142443089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-1.9745753616374597</v>
      </c>
      <c r="AS416">
        <f>_xlfn.RANK.AVG(Table2[[#This Row],[1Y Return vs Nifty Z-Score]],Table2[1Y Return vs Nifty Z-Score])</f>
        <v>450</v>
      </c>
      <c r="AT416">
        <f>_xlfn.RANK.AVG(Table2[[#This Row],[6M Return vs Nifty Z-Score]],Table2[6M Return vs Nifty Z-Score])</f>
        <v>352</v>
      </c>
      <c r="AU416">
        <f>_xlfn.RANK.AVG(Table2[[#This Row],[Sharpe Ratio Z-Score]],Table2[Sharpe Ratio Z-Score])</f>
        <v>429</v>
      </c>
      <c r="AV416">
        <f>(Table2[[#This Row],[Rank 1Y]]+Table2[[#This Row],[Rank 6M]]+Table2[[#This Row],[Rank Sharpe]])/3</f>
        <v>410.33333333333331</v>
      </c>
    </row>
    <row r="417" spans="1:48" x14ac:dyDescent="0.3">
      <c r="A417" t="s">
        <v>199</v>
      </c>
      <c r="B417" t="s">
        <v>200</v>
      </c>
      <c r="C417" t="s">
        <v>3067</v>
      </c>
      <c r="D417" t="s">
        <v>51</v>
      </c>
      <c r="E417">
        <v>126286.22028959999</v>
      </c>
      <c r="F417">
        <v>1563.8</v>
      </c>
      <c r="G417">
        <v>2.33092116114751</v>
      </c>
      <c r="H417">
        <f>(Table2[[#This Row],[1Y Return vs Nifty]]-AVERAGE(Table2[1Y Return vs Nifty]))/_xlfn.STDEV.P(Table2[1Y Return vs Nifty])</f>
        <v>-0.46158675818827183</v>
      </c>
      <c r="I417">
        <v>5.6473522635242404</v>
      </c>
      <c r="J417">
        <f>(Table2[[#This Row],[1M Return vs Nifty]]-AVERAGE(Table2[1M Return vs Nifty]))/_xlfn.STDEV.P(Table2[1M Return vs Nifty])</f>
        <v>0.59119597476372598</v>
      </c>
      <c r="K417">
        <v>-0.834649049203674</v>
      </c>
      <c r="L417">
        <f>(Table2[[#This Row],[6M Return vs Nifty]]-AVERAGE(Table2[6M Return vs Nifty]))/_xlfn.STDEV.P(Table2[6M Return vs Nifty])</f>
        <v>-0.25876936222186292</v>
      </c>
      <c r="M417">
        <v>3.7891329418550499</v>
      </c>
      <c r="N417">
        <f>(Table2[[#This Row],[1W Return vs Nifty]]-AVERAGE(Table2[1W Return vs Nifty]))/_xlfn.STDEV.P(Table2[1W Return vs Nifty])</f>
        <v>0.59664476041993941</v>
      </c>
      <c r="O417">
        <v>1544.36</v>
      </c>
      <c r="P417">
        <v>1516.5912676471301</v>
      </c>
      <c r="Q417">
        <v>1401.53231385655</v>
      </c>
      <c r="R417">
        <v>56.125764775890303</v>
      </c>
      <c r="S417" s="1">
        <f>(Table2[[#This Row],[Close Price]]-Table2[[#This Row],[20D EMA]])/Table2[[#This Row],[20D EMA]]</f>
        <v>1.2587738610168649E-2</v>
      </c>
      <c r="T417" s="1">
        <f>(Table2[[#This Row],[Close Price]]-Table2[[#This Row],[50D EMA]])/Table2[[#This Row],[50D EMA]]</f>
        <v>3.1128184211498509E-2</v>
      </c>
      <c r="U417" s="1">
        <f>(Table2[[#This Row],[Close Price]]-Table2[[#This Row],[200D EMA]])/Table2[[#This Row],[200D EMA]]</f>
        <v>0.11577876909376664</v>
      </c>
      <c r="V417">
        <v>0.84198474526085598</v>
      </c>
      <c r="W417">
        <v>1555</v>
      </c>
      <c r="X417">
        <v>1597</v>
      </c>
      <c r="Y417">
        <v>1555</v>
      </c>
      <c r="Z417">
        <v>1606.7</v>
      </c>
      <c r="AA417">
        <v>1472</v>
      </c>
      <c r="AB417">
        <v>1606.7</v>
      </c>
      <c r="AC417" s="1">
        <f>(Table2[[#This Row],[Close Price]]/Table2[[#This Row],[Day Low]])-1</f>
        <v>5.6591639871381716E-3</v>
      </c>
      <c r="AD417" s="1">
        <f>(Table2[[#This Row],[Day High]]/Table2[[#This Row],[Close Price]])-1</f>
        <v>2.1230336360148483E-2</v>
      </c>
      <c r="AE417" s="1">
        <f>(Table2[[#This Row],[Close Price]]/Table2[[#This Row],[Current Week Low]])-1</f>
        <v>5.6591639871381716E-3</v>
      </c>
      <c r="AF417" s="1">
        <f>(Table2[[#This Row],[Current Week High]]/Table2[[#This Row],[Close Price]])-1</f>
        <v>2.7433175597902704E-2</v>
      </c>
      <c r="AG417" s="1">
        <f>(Table2[[#This Row],[Close Price]]/Table2[[#This Row],[Current Month Low]])-1</f>
        <v>6.2364130434782616E-2</v>
      </c>
      <c r="AH417" s="1">
        <f>(Table2[[#This Row],[Current Month High]]/Table2[[#This Row],[Close Price]])-1</f>
        <v>2.7433175597902704E-2</v>
      </c>
      <c r="AI417">
        <v>2.7433175597902699</v>
      </c>
      <c r="AJ417">
        <v>38.144876325088298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-0.08</v>
      </c>
      <c r="AM417" t="s">
        <v>3107</v>
      </c>
      <c r="AN417">
        <v>0.63</v>
      </c>
      <c r="AO417" t="s">
        <v>3108</v>
      </c>
      <c r="AP417">
        <v>4.9332212095789002E-2</v>
      </c>
      <c r="AQ417">
        <f>(Table2[[#This Row],[Sharpe Ratio]]-AVERAGE(Table2[Sharpe Ratio]))/_xlfn.STDEV.P(Table2[Sharpe Ratio])</f>
        <v>-0.16272771343636308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0.30475690133716754</v>
      </c>
      <c r="AS417">
        <f>_xlfn.RANK.AVG(Table2[[#This Row],[1Y Return vs Nifty Z-Score]],Table2[1Y Return vs Nifty Z-Score])</f>
        <v>456</v>
      </c>
      <c r="AT417">
        <f>_xlfn.RANK.AVG(Table2[[#This Row],[6M Return vs Nifty Z-Score]],Table2[6M Return vs Nifty Z-Score])</f>
        <v>387</v>
      </c>
      <c r="AU417">
        <f>_xlfn.RANK.AVG(Table2[[#This Row],[Sharpe Ratio Z-Score]],Table2[Sharpe Ratio Z-Score])</f>
        <v>391</v>
      </c>
      <c r="AV417">
        <f>(Table2[[#This Row],[Rank 1Y]]+Table2[[#This Row],[Rank 6M]]+Table2[[#This Row],[Rank Sharpe]])/3</f>
        <v>411.33333333333331</v>
      </c>
    </row>
    <row r="418" spans="1:48" x14ac:dyDescent="0.3">
      <c r="A418" t="s">
        <v>1219</v>
      </c>
      <c r="B418" t="s">
        <v>1220</v>
      </c>
      <c r="C418" t="s">
        <v>3076</v>
      </c>
      <c r="D418" t="s">
        <v>141</v>
      </c>
      <c r="E418">
        <v>9109.2244346699899</v>
      </c>
      <c r="F418">
        <v>587.54999999999995</v>
      </c>
      <c r="G418">
        <v>-9.9661955321440594</v>
      </c>
      <c r="H418">
        <f>(Table2[[#This Row],[1Y Return vs Nifty]]-AVERAGE(Table2[1Y Return vs Nifty]))/_xlfn.STDEV.P(Table2[1Y Return vs Nifty])</f>
        <v>-0.65086964286797044</v>
      </c>
      <c r="I418">
        <v>-5.5365266174181604</v>
      </c>
      <c r="J418">
        <f>(Table2[[#This Row],[1M Return vs Nifty]]-AVERAGE(Table2[1M Return vs Nifty]))/_xlfn.STDEV.P(Table2[1M Return vs Nifty])</f>
        <v>-0.47512429433136172</v>
      </c>
      <c r="K418">
        <v>-5.28065153837764</v>
      </c>
      <c r="L418">
        <f>(Table2[[#This Row],[6M Return vs Nifty]]-AVERAGE(Table2[6M Return vs Nifty]))/_xlfn.STDEV.P(Table2[6M Return vs Nifty])</f>
        <v>-0.40976838543648497</v>
      </c>
      <c r="M418">
        <v>-1.56836727494126</v>
      </c>
      <c r="N418">
        <f>(Table2[[#This Row],[1W Return vs Nifty]]-AVERAGE(Table2[1W Return vs Nifty]))/_xlfn.STDEV.P(Table2[1W Return vs Nifty])</f>
        <v>-0.38253720292952798</v>
      </c>
      <c r="O418">
        <v>587.45000000000005</v>
      </c>
      <c r="P418">
        <v>596.74108105775395</v>
      </c>
      <c r="Q418">
        <v>574.25064619827299</v>
      </c>
      <c r="R418">
        <v>52.968388633372001</v>
      </c>
      <c r="S418" s="1">
        <f>(Table2[[#This Row],[Close Price]]-Table2[[#This Row],[20D EMA]])/Table2[[#This Row],[20D EMA]]</f>
        <v>1.7022725338311184E-4</v>
      </c>
      <c r="T418" s="1">
        <f>(Table2[[#This Row],[Close Price]]-Table2[[#This Row],[50D EMA]])/Table2[[#This Row],[50D EMA]]</f>
        <v>-1.5402125560825026E-2</v>
      </c>
      <c r="U418" s="1">
        <f>(Table2[[#This Row],[Close Price]]-Table2[[#This Row],[200D EMA]])/Table2[[#This Row],[200D EMA]]</f>
        <v>2.3159492966656696E-2</v>
      </c>
      <c r="V418">
        <v>0.75362418626458805</v>
      </c>
      <c r="W418">
        <v>556</v>
      </c>
      <c r="X418">
        <v>593</v>
      </c>
      <c r="Y418">
        <v>547</v>
      </c>
      <c r="Z418">
        <v>593</v>
      </c>
      <c r="AA418">
        <v>547</v>
      </c>
      <c r="AB418">
        <v>616</v>
      </c>
      <c r="AC418" s="1">
        <f>(Table2[[#This Row],[Close Price]]/Table2[[#This Row],[Day Low]])-1</f>
        <v>5.674460431654671E-2</v>
      </c>
      <c r="AD418" s="1">
        <f>(Table2[[#This Row],[Day High]]/Table2[[#This Row],[Close Price]])-1</f>
        <v>9.2758063143563163E-3</v>
      </c>
      <c r="AE418" s="1">
        <f>(Table2[[#This Row],[Close Price]]/Table2[[#This Row],[Current Week Low]])-1</f>
        <v>7.4131627056672755E-2</v>
      </c>
      <c r="AF418" s="1">
        <f>(Table2[[#This Row],[Current Week High]]/Table2[[#This Row],[Close Price]])-1</f>
        <v>9.2758063143563163E-3</v>
      </c>
      <c r="AG418" s="1">
        <f>(Table2[[#This Row],[Close Price]]/Table2[[#This Row],[Current Month Low]])-1</f>
        <v>7.4131627056672755E-2</v>
      </c>
      <c r="AH418" s="1">
        <f>(Table2[[#This Row],[Current Month High]]/Table2[[#This Row],[Close Price]])-1</f>
        <v>4.8421410943749521E-2</v>
      </c>
      <c r="AI418">
        <v>15.5305931410092</v>
      </c>
      <c r="AJ418">
        <v>23.6947368421052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0.01</v>
      </c>
      <c r="AM418" t="s">
        <v>3108</v>
      </c>
      <c r="AN418">
        <v>-4.4000000000000004</v>
      </c>
      <c r="AO418" t="s">
        <v>3107</v>
      </c>
      <c r="AP418">
        <v>9.7289803810648001E-2</v>
      </c>
      <c r="AQ418">
        <f>(Table2[[#This Row],[Sharpe Ratio]]-AVERAGE(Table2[Sharpe Ratio]))/_xlfn.STDEV.P(Table2[Sharpe Ratio])</f>
        <v>0.38350654533272494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554</v>
      </c>
      <c r="AT418">
        <f>_xlfn.RANK.AVG(Table2[[#This Row],[6M Return vs Nifty Z-Score]],Table2[6M Return vs Nifty Z-Score])</f>
        <v>444</v>
      </c>
      <c r="AU418">
        <f>_xlfn.RANK.AVG(Table2[[#This Row],[Sharpe Ratio Z-Score]],Table2[Sharpe Ratio Z-Score])</f>
        <v>238</v>
      </c>
      <c r="AV418">
        <f>(Table2[[#This Row],[Rank 1Y]]+Table2[[#This Row],[Rank 6M]]+Table2[[#This Row],[Rank Sharpe]])/3</f>
        <v>412</v>
      </c>
    </row>
    <row r="419" spans="1:48" x14ac:dyDescent="0.3">
      <c r="A419" t="s">
        <v>1914</v>
      </c>
      <c r="B419" t="s">
        <v>1915</v>
      </c>
      <c r="C419" t="s">
        <v>625</v>
      </c>
      <c r="D419" t="s">
        <v>465</v>
      </c>
      <c r="E419">
        <v>3454.4351776899998</v>
      </c>
      <c r="F419">
        <v>545.65</v>
      </c>
      <c r="G419">
        <v>1.7269140612215399</v>
      </c>
      <c r="H419">
        <f>(Table2[[#This Row],[1Y Return vs Nifty]]-AVERAGE(Table2[1Y Return vs Nifty]))/_xlfn.STDEV.P(Table2[1Y Return vs Nifty])</f>
        <v>-0.47088391369980542</v>
      </c>
      <c r="I419">
        <v>5.1239052515319603</v>
      </c>
      <c r="J419">
        <f>(Table2[[#This Row],[1M Return vs Nifty]]-AVERAGE(Table2[1M Return vs Nifty]))/_xlfn.STDEV.P(Table2[1M Return vs Nifty])</f>
        <v>0.54128823124946557</v>
      </c>
      <c r="K419">
        <v>24.89938423669</v>
      </c>
      <c r="L419">
        <f>(Table2[[#This Row],[6M Return vs Nifty]]-AVERAGE(Table2[6M Return vs Nifty]))/_xlfn.STDEV.P(Table2[6M Return vs Nifty])</f>
        <v>0.61523237282090604</v>
      </c>
      <c r="M419">
        <v>-4.1974270930008597</v>
      </c>
      <c r="N419">
        <f>(Table2[[#This Row],[1W Return vs Nifty]]-AVERAGE(Table2[1W Return vs Nifty]))/_xlfn.STDEV.P(Table2[1W Return vs Nifty])</f>
        <v>-0.8630463676963368</v>
      </c>
      <c r="O419">
        <v>566.54999999999995</v>
      </c>
      <c r="P419">
        <v>544.80192618621197</v>
      </c>
      <c r="Q419">
        <v>470.32039802698898</v>
      </c>
      <c r="R419">
        <v>31.4305387463877</v>
      </c>
      <c r="S419" s="1">
        <f>(Table2[[#This Row],[Close Price]]-Table2[[#This Row],[20D EMA]])/Table2[[#This Row],[20D EMA]]</f>
        <v>-3.6889947930456232E-2</v>
      </c>
      <c r="T419" s="1">
        <f>(Table2[[#This Row],[Close Price]]-Table2[[#This Row],[50D EMA]])/Table2[[#This Row],[50D EMA]]</f>
        <v>1.5566644922215926E-3</v>
      </c>
      <c r="U419" s="1">
        <f>(Table2[[#This Row],[Close Price]]-Table2[[#This Row],[200D EMA]])/Table2[[#This Row],[200D EMA]]</f>
        <v>0.16016656366387974</v>
      </c>
      <c r="V419">
        <v>1.28522008046617</v>
      </c>
      <c r="W419">
        <v>534.79999999999995</v>
      </c>
      <c r="X419">
        <v>553</v>
      </c>
      <c r="Y419">
        <v>534.79999999999995</v>
      </c>
      <c r="Z419">
        <v>580</v>
      </c>
      <c r="AA419">
        <v>534.79999999999995</v>
      </c>
      <c r="AB419">
        <v>614.15</v>
      </c>
      <c r="AC419" s="1">
        <f>(Table2[[#This Row],[Close Price]]/Table2[[#This Row],[Day Low]])-1</f>
        <v>2.0287958115183358E-2</v>
      </c>
      <c r="AD419" s="1">
        <f>(Table2[[#This Row],[Day High]]/Table2[[#This Row],[Close Price]])-1</f>
        <v>1.347017318794097E-2</v>
      </c>
      <c r="AE419" s="1">
        <f>(Table2[[#This Row],[Close Price]]/Table2[[#This Row],[Current Week Low]])-1</f>
        <v>2.0287958115183358E-2</v>
      </c>
      <c r="AF419" s="1">
        <f>(Table2[[#This Row],[Current Week High]]/Table2[[#This Row],[Close Price]])-1</f>
        <v>6.2952442041601886E-2</v>
      </c>
      <c r="AG419" s="1">
        <f>(Table2[[#This Row],[Close Price]]/Table2[[#This Row],[Current Month Low]])-1</f>
        <v>2.0287958115183358E-2</v>
      </c>
      <c r="AH419" s="1">
        <f>(Table2[[#This Row],[Current Month High]]/Table2[[#This Row],[Close Price]])-1</f>
        <v>0.12553834875836167</v>
      </c>
      <c r="AI419">
        <v>13.4243562723357</v>
      </c>
      <c r="AJ419">
        <v>65.851063829787194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0.02</v>
      </c>
      <c r="AM419" t="s">
        <v>3108</v>
      </c>
      <c r="AN419">
        <v>-9.7899999999999991</v>
      </c>
      <c r="AO419" t="s">
        <v>3107</v>
      </c>
      <c r="AP419">
        <v>-1.8897606630773001E-2</v>
      </c>
      <c r="AQ419">
        <f>(Table2[[#This Row],[Sharpe Ratio]]-AVERAGE(Table2[Sharpe Ratio]))/_xlfn.STDEV.P(Table2[Sharpe Ratio])</f>
        <v>-0.93986149195563362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-1.1172711692814041</v>
      </c>
      <c r="AS419">
        <f>_xlfn.RANK.AVG(Table2[[#This Row],[1Y Return vs Nifty Z-Score]],Table2[1Y Return vs Nifty Z-Score])</f>
        <v>464</v>
      </c>
      <c r="AT419">
        <f>_xlfn.RANK.AVG(Table2[[#This Row],[6M Return vs Nifty Z-Score]],Table2[6M Return vs Nifty Z-Score])</f>
        <v>164</v>
      </c>
      <c r="AU419">
        <f>_xlfn.RANK.AVG(Table2[[#This Row],[Sharpe Ratio Z-Score]],Table2[Sharpe Ratio Z-Score])</f>
        <v>608</v>
      </c>
      <c r="AV419">
        <f>(Table2[[#This Row],[Rank 1Y]]+Table2[[#This Row],[Rank 6M]]+Table2[[#This Row],[Rank Sharpe]])/3</f>
        <v>412</v>
      </c>
    </row>
    <row r="420" spans="1:48" x14ac:dyDescent="0.3">
      <c r="A420" t="s">
        <v>1818</v>
      </c>
      <c r="B420" t="s">
        <v>1819</v>
      </c>
      <c r="C420" t="s">
        <v>3071</v>
      </c>
      <c r="D420" t="s">
        <v>130</v>
      </c>
      <c r="E420">
        <v>3914.0820337499999</v>
      </c>
      <c r="F420">
        <v>827.5</v>
      </c>
      <c r="G420">
        <v>35.317755678143897</v>
      </c>
      <c r="H420">
        <f>(Table2[[#This Row],[1Y Return vs Nifty]]-AVERAGE(Table2[1Y Return vs Nifty]))/_xlfn.STDEV.P(Table2[1Y Return vs Nifty])</f>
        <v>4.6161793733263123E-2</v>
      </c>
      <c r="I420">
        <v>-0.37833939151672102</v>
      </c>
      <c r="J420">
        <f>(Table2[[#This Row],[1M Return vs Nifty]]-AVERAGE(Table2[1M Return vs Nifty]))/_xlfn.STDEV.P(Table2[1M Return vs Nifty])</f>
        <v>1.6679993726395809E-2</v>
      </c>
      <c r="K420">
        <v>10.2284195307301</v>
      </c>
      <c r="L420">
        <f>(Table2[[#This Row],[6M Return vs Nifty]]-AVERAGE(Table2[6M Return vs Nifty]))/_xlfn.STDEV.P(Table2[6M Return vs Nifty])</f>
        <v>0.11696424417941118</v>
      </c>
      <c r="M420">
        <v>-7.1734174022420403</v>
      </c>
      <c r="N420">
        <f>(Table2[[#This Row],[1W Return vs Nifty]]-AVERAGE(Table2[1W Return vs Nifty]))/_xlfn.STDEV.P(Table2[1W Return vs Nifty])</f>
        <v>-1.4069634775409556</v>
      </c>
      <c r="O420">
        <v>865.24</v>
      </c>
      <c r="P420">
        <v>845.54335034678695</v>
      </c>
      <c r="Q420">
        <v>761.53460355562902</v>
      </c>
      <c r="R420">
        <v>33.087280183141203</v>
      </c>
      <c r="S420" s="1">
        <f>(Table2[[#This Row],[Close Price]]-Table2[[#This Row],[20D EMA]])/Table2[[#This Row],[20D EMA]]</f>
        <v>-4.3617955711710059E-2</v>
      </c>
      <c r="T420" s="1">
        <f>(Table2[[#This Row],[Close Price]]-Table2[[#This Row],[50D EMA]])/Table2[[#This Row],[50D EMA]]</f>
        <v>-2.1339355740171977E-2</v>
      </c>
      <c r="U420" s="1">
        <f>(Table2[[#This Row],[Close Price]]-Table2[[#This Row],[200D EMA]])/Table2[[#This Row],[200D EMA]]</f>
        <v>8.6621666482883997E-2</v>
      </c>
      <c r="V420">
        <v>0.67879892098099703</v>
      </c>
      <c r="W420">
        <v>817.5</v>
      </c>
      <c r="X420">
        <v>836.55</v>
      </c>
      <c r="Y420">
        <v>817.5</v>
      </c>
      <c r="Z420">
        <v>937.25</v>
      </c>
      <c r="AA420">
        <v>817.5</v>
      </c>
      <c r="AB420">
        <v>937.25</v>
      </c>
      <c r="AC420" s="1">
        <f>(Table2[[#This Row],[Close Price]]/Table2[[#This Row],[Day Low]])-1</f>
        <v>1.2232415902140747E-2</v>
      </c>
      <c r="AD420" s="1">
        <f>(Table2[[#This Row],[Day High]]/Table2[[#This Row],[Close Price]])-1</f>
        <v>1.0936555891238653E-2</v>
      </c>
      <c r="AE420" s="1">
        <f>(Table2[[#This Row],[Close Price]]/Table2[[#This Row],[Current Week Low]])-1</f>
        <v>1.2232415902140747E-2</v>
      </c>
      <c r="AF420" s="1">
        <f>(Table2[[#This Row],[Current Week High]]/Table2[[#This Row],[Close Price]])-1</f>
        <v>0.13262839879154087</v>
      </c>
      <c r="AG420" s="1">
        <f>(Table2[[#This Row],[Close Price]]/Table2[[#This Row],[Current Month Low]])-1</f>
        <v>1.2232415902140747E-2</v>
      </c>
      <c r="AH420" s="1">
        <f>(Table2[[#This Row],[Current Month High]]/Table2[[#This Row],[Close Price]])-1</f>
        <v>0.13262839879154087</v>
      </c>
      <c r="AI420">
        <v>17.655589123866999</v>
      </c>
      <c r="AJ420">
        <v>70.935757074984494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-0.19</v>
      </c>
      <c r="AM420" t="s">
        <v>3107</v>
      </c>
      <c r="AN420">
        <v>-6.81</v>
      </c>
      <c r="AO420" t="s">
        <v>3107</v>
      </c>
      <c r="AP420">
        <v>-6.2096790901536997E-2</v>
      </c>
      <c r="AQ420">
        <f>(Table2[[#This Row],[Sharpe Ratio]]-AVERAGE(Table2[Sharpe Ratio]))/_xlfn.STDEV.P(Table2[Sharpe Ratio])</f>
        <v>-1.4318977589114417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-2.6590552048133276</v>
      </c>
      <c r="AS420">
        <f>_xlfn.RANK.AVG(Table2[[#This Row],[1Y Return vs Nifty Z-Score]],Table2[1Y Return vs Nifty Z-Score])</f>
        <v>285</v>
      </c>
      <c r="AT420">
        <f>_xlfn.RANK.AVG(Table2[[#This Row],[6M Return vs Nifty Z-Score]],Table2[6M Return vs Nifty Z-Score])</f>
        <v>279</v>
      </c>
      <c r="AU420">
        <f>_xlfn.RANK.AVG(Table2[[#This Row],[Sharpe Ratio Z-Score]],Table2[Sharpe Ratio Z-Score])</f>
        <v>676</v>
      </c>
      <c r="AV420">
        <f>(Table2[[#This Row],[Rank 1Y]]+Table2[[#This Row],[Rank 6M]]+Table2[[#This Row],[Rank Sharpe]])/3</f>
        <v>413.33333333333331</v>
      </c>
    </row>
    <row r="421" spans="1:48" x14ac:dyDescent="0.3">
      <c r="A421" t="s">
        <v>957</v>
      </c>
      <c r="B421" t="s">
        <v>958</v>
      </c>
      <c r="C421" t="s">
        <v>3068</v>
      </c>
      <c r="D421" t="s">
        <v>203</v>
      </c>
      <c r="E421">
        <v>14914.7827165049</v>
      </c>
      <c r="F421">
        <v>613.54999999999995</v>
      </c>
      <c r="G421">
        <v>-3.8799549262002402</v>
      </c>
      <c r="H421">
        <f>(Table2[[#This Row],[1Y Return vs Nifty]]-AVERAGE(Table2[1Y Return vs Nifty]))/_xlfn.STDEV.P(Table2[1Y Return vs Nifty])</f>
        <v>-0.5571874238990131</v>
      </c>
      <c r="I421">
        <v>-4.4160313351045302</v>
      </c>
      <c r="J421">
        <f>(Table2[[#This Row],[1M Return vs Nifty]]-AVERAGE(Table2[1M Return vs Nifty]))/_xlfn.STDEV.P(Table2[1M Return vs Nifty])</f>
        <v>-0.36829133917548762</v>
      </c>
      <c r="K421">
        <v>1.9267409925815999</v>
      </c>
      <c r="L421">
        <f>(Table2[[#This Row],[6M Return vs Nifty]]-AVERAGE(Table2[6M Return vs Nifty]))/_xlfn.STDEV.P(Table2[6M Return vs Nifty])</f>
        <v>-0.16498461962680647</v>
      </c>
      <c r="M421">
        <v>-2.7452265305286301</v>
      </c>
      <c r="N421">
        <f>(Table2[[#This Row],[1W Return vs Nifty]]-AVERAGE(Table2[1W Return vs Nifty]))/_xlfn.STDEV.P(Table2[1W Return vs Nifty])</f>
        <v>-0.59762993458435254</v>
      </c>
      <c r="O421">
        <v>643.47</v>
      </c>
      <c r="P421">
        <v>642.69022651065302</v>
      </c>
      <c r="Q421">
        <v>597.55397511191404</v>
      </c>
      <c r="R421">
        <v>31.305654736898699</v>
      </c>
      <c r="S421" s="1">
        <f>(Table2[[#This Row],[Close Price]]-Table2[[#This Row],[20D EMA]])/Table2[[#This Row],[20D EMA]]</f>
        <v>-4.6497894229723329E-2</v>
      </c>
      <c r="T421" s="1">
        <f>(Table2[[#This Row],[Close Price]]-Table2[[#This Row],[50D EMA]])/Table2[[#This Row],[50D EMA]]</f>
        <v>-4.5341013926512616E-2</v>
      </c>
      <c r="U421" s="1">
        <f>(Table2[[#This Row],[Close Price]]-Table2[[#This Row],[200D EMA]])/Table2[[#This Row],[200D EMA]]</f>
        <v>2.6769171580006756E-2</v>
      </c>
      <c r="V421">
        <v>0.48909609462593001</v>
      </c>
      <c r="W421">
        <v>607.95000000000005</v>
      </c>
      <c r="X421">
        <v>622</v>
      </c>
      <c r="Y421">
        <v>607.95000000000005</v>
      </c>
      <c r="Z421">
        <v>640</v>
      </c>
      <c r="AA421">
        <v>606.29999999999995</v>
      </c>
      <c r="AB421">
        <v>678</v>
      </c>
      <c r="AC421" s="1">
        <f>(Table2[[#This Row],[Close Price]]/Table2[[#This Row],[Day Low]])-1</f>
        <v>9.2112838226825478E-3</v>
      </c>
      <c r="AD421" s="1">
        <f>(Table2[[#This Row],[Day High]]/Table2[[#This Row],[Close Price]])-1</f>
        <v>1.3772308695297886E-2</v>
      </c>
      <c r="AE421" s="1">
        <f>(Table2[[#This Row],[Close Price]]/Table2[[#This Row],[Current Week Low]])-1</f>
        <v>9.2112838226825478E-3</v>
      </c>
      <c r="AF421" s="1">
        <f>(Table2[[#This Row],[Current Week High]]/Table2[[#This Row],[Close Price]])-1</f>
        <v>4.3109771004808062E-2</v>
      </c>
      <c r="AG421" s="1">
        <f>(Table2[[#This Row],[Close Price]]/Table2[[#This Row],[Current Month Low]])-1</f>
        <v>1.1957776678212184E-2</v>
      </c>
      <c r="AH421" s="1">
        <f>(Table2[[#This Row],[Current Month High]]/Table2[[#This Row],[Close Price]])-1</f>
        <v>0.1050444136582187</v>
      </c>
      <c r="AI421">
        <v>17.6758210414799</v>
      </c>
      <c r="AJ421">
        <v>24.806753458095901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0.01</v>
      </c>
      <c r="AM421" t="s">
        <v>3108</v>
      </c>
      <c r="AN421">
        <v>-9.57</v>
      </c>
      <c r="AO421" t="s">
        <v>3107</v>
      </c>
      <c r="AP421">
        <v>5.6941527655910998E-2</v>
      </c>
      <c r="AQ421">
        <f>(Table2[[#This Row],[Sharpe Ratio]]-AVERAGE(Table2[Sharpe Ratio]))/_xlfn.STDEV.P(Table2[Sharpe Ratio])</f>
        <v>-7.6058039332700764E-2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-1.7641513566183604</v>
      </c>
      <c r="AS421">
        <f>_xlfn.RANK.AVG(Table2[[#This Row],[1Y Return vs Nifty Z-Score]],Table2[1Y Return vs Nifty Z-Score])</f>
        <v>512</v>
      </c>
      <c r="AT421">
        <f>_xlfn.RANK.AVG(Table2[[#This Row],[6M Return vs Nifty Z-Score]],Table2[6M Return vs Nifty Z-Score])</f>
        <v>359</v>
      </c>
      <c r="AU421">
        <f>_xlfn.RANK.AVG(Table2[[#This Row],[Sharpe Ratio Z-Score]],Table2[Sharpe Ratio Z-Score])</f>
        <v>370</v>
      </c>
      <c r="AV421">
        <f>(Table2[[#This Row],[Rank 1Y]]+Table2[[#This Row],[Rank 6M]]+Table2[[#This Row],[Rank Sharpe]])/3</f>
        <v>413.66666666666669</v>
      </c>
    </row>
    <row r="422" spans="1:48" x14ac:dyDescent="0.3">
      <c r="A422" t="s">
        <v>1592</v>
      </c>
      <c r="B422" t="s">
        <v>1593</v>
      </c>
      <c r="C422" t="s">
        <v>3073</v>
      </c>
      <c r="D422" t="s">
        <v>141</v>
      </c>
      <c r="E422">
        <v>5604.24</v>
      </c>
      <c r="F422">
        <v>196.64</v>
      </c>
      <c r="G422">
        <v>57.338640746355402</v>
      </c>
      <c r="H422">
        <f>(Table2[[#This Row],[1Y Return vs Nifty]]-AVERAGE(Table2[1Y Return vs Nifty]))/_xlfn.STDEV.P(Table2[1Y Return vs Nifty])</f>
        <v>0.38511740039063802</v>
      </c>
      <c r="I422">
        <v>-12.048324535051</v>
      </c>
      <c r="J422">
        <f>(Table2[[#This Row],[1M Return vs Nifty]]-AVERAGE(Table2[1M Return vs Nifty]))/_xlfn.STDEV.P(Table2[1M Return vs Nifty])</f>
        <v>-1.0959877873771644</v>
      </c>
      <c r="K422">
        <v>-20.860481508926</v>
      </c>
      <c r="L422">
        <f>(Table2[[#This Row],[6M Return vs Nifty]]-AVERAGE(Table2[6M Return vs Nifty]))/_xlfn.STDEV.P(Table2[6M Return vs Nifty])</f>
        <v>-0.93890419072025133</v>
      </c>
      <c r="M422">
        <v>2.5060104246897499E-2</v>
      </c>
      <c r="N422">
        <f>(Table2[[#This Row],[1W Return vs Nifty]]-AVERAGE(Table2[1W Return vs Nifty]))/_xlfn.STDEV.P(Table2[1W Return vs Nifty])</f>
        <v>-9.1308964670816062E-2</v>
      </c>
      <c r="O422">
        <v>205.86</v>
      </c>
      <c r="P422">
        <v>205.47179560683799</v>
      </c>
      <c r="Q422">
        <v>185.959153716678</v>
      </c>
      <c r="R422">
        <v>32.568266100390701</v>
      </c>
      <c r="S422" s="1">
        <f>(Table2[[#This Row],[Close Price]]-Table2[[#This Row],[20D EMA]])/Table2[[#This Row],[20D EMA]]</f>
        <v>-4.4787719809579456E-2</v>
      </c>
      <c r="T422" s="1">
        <f>(Table2[[#This Row],[Close Price]]-Table2[[#This Row],[50D EMA]])/Table2[[#This Row],[50D EMA]]</f>
        <v>-4.2983006892767343E-2</v>
      </c>
      <c r="U422" s="1">
        <f>(Table2[[#This Row],[Close Price]]-Table2[[#This Row],[200D EMA]])/Table2[[#This Row],[200D EMA]]</f>
        <v>5.7436518019408779E-2</v>
      </c>
      <c r="V422">
        <v>0.57058403158689996</v>
      </c>
      <c r="W422">
        <v>195.15</v>
      </c>
      <c r="X422">
        <v>200.8</v>
      </c>
      <c r="Y422">
        <v>195.15</v>
      </c>
      <c r="Z422">
        <v>205.64</v>
      </c>
      <c r="AA422">
        <v>194.11</v>
      </c>
      <c r="AB422">
        <v>219.03</v>
      </c>
      <c r="AC422" s="1">
        <f>(Table2[[#This Row],[Close Price]]/Table2[[#This Row],[Day Low]])-1</f>
        <v>7.635152446835658E-3</v>
      </c>
      <c r="AD422" s="1">
        <f>(Table2[[#This Row],[Day High]]/Table2[[#This Row],[Close Price]])-1</f>
        <v>2.1155410903173522E-2</v>
      </c>
      <c r="AE422" s="1">
        <f>(Table2[[#This Row],[Close Price]]/Table2[[#This Row],[Current Week Low]])-1</f>
        <v>7.635152446835658E-3</v>
      </c>
      <c r="AF422" s="1">
        <f>(Table2[[#This Row],[Current Week High]]/Table2[[#This Row],[Close Price]])-1</f>
        <v>4.5768917819365429E-2</v>
      </c>
      <c r="AG422" s="1">
        <f>(Table2[[#This Row],[Close Price]]/Table2[[#This Row],[Current Month Low]])-1</f>
        <v>1.3033846787903647E-2</v>
      </c>
      <c r="AH422" s="1">
        <f>(Table2[[#This Row],[Current Month High]]/Table2[[#This Row],[Close Price]])-1</f>
        <v>0.11386289666395455</v>
      </c>
      <c r="AI422">
        <v>34.738608624898298</v>
      </c>
      <c r="AJ422">
        <v>83.432835820895505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-0.03</v>
      </c>
      <c r="AM422" t="s">
        <v>3107</v>
      </c>
      <c r="AN422">
        <v>-10.39</v>
      </c>
      <c r="AO422" t="s">
        <v>3107</v>
      </c>
      <c r="AP422">
        <v>3.4880372598973003E-2</v>
      </c>
      <c r="AQ422">
        <f>(Table2[[#This Row],[Sharpe Ratio]]-AVERAGE(Table2[Sharpe Ratio]))/_xlfn.STDEV.P(Table2[Sharpe Ratio])</f>
        <v>-0.32733334839670331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-2.068416890774297</v>
      </c>
      <c r="AS422">
        <f>_xlfn.RANK.AVG(Table2[[#This Row],[1Y Return vs Nifty Z-Score]],Table2[1Y Return vs Nifty Z-Score])</f>
        <v>191</v>
      </c>
      <c r="AT422">
        <f>_xlfn.RANK.AVG(Table2[[#This Row],[6M Return vs Nifty Z-Score]],Table2[6M Return vs Nifty Z-Score])</f>
        <v>633</v>
      </c>
      <c r="AU422">
        <f>_xlfn.RANK.AVG(Table2[[#This Row],[Sharpe Ratio Z-Score]],Table2[Sharpe Ratio Z-Score])</f>
        <v>428</v>
      </c>
      <c r="AV422">
        <f>(Table2[[#This Row],[Rank 1Y]]+Table2[[#This Row],[Rank 6M]]+Table2[[#This Row],[Rank Sharpe]])/3</f>
        <v>417.33333333333331</v>
      </c>
    </row>
    <row r="423" spans="1:48" x14ac:dyDescent="0.3">
      <c r="A423" t="s">
        <v>1461</v>
      </c>
      <c r="B423" t="s">
        <v>1462</v>
      </c>
      <c r="C423" t="s">
        <v>3066</v>
      </c>
      <c r="D423" t="s">
        <v>46</v>
      </c>
      <c r="E423">
        <v>6852.9112258949999</v>
      </c>
      <c r="F423">
        <v>184.59</v>
      </c>
      <c r="G423">
        <v>2.2870901137044002</v>
      </c>
      <c r="H423">
        <f>(Table2[[#This Row],[1Y Return vs Nifty]]-AVERAGE(Table2[1Y Return vs Nifty]))/_xlfn.STDEV.P(Table2[1Y Return vs Nifty])</f>
        <v>-0.46226142586082397</v>
      </c>
      <c r="I423">
        <v>-3.7412955283356801</v>
      </c>
      <c r="J423">
        <f>(Table2[[#This Row],[1M Return vs Nifty]]-AVERAGE(Table2[1M Return vs Nifty]))/_xlfn.STDEV.P(Table2[1M Return vs Nifty])</f>
        <v>-0.303959055653724</v>
      </c>
      <c r="K423">
        <v>-27.735132182410599</v>
      </c>
      <c r="L423">
        <f>(Table2[[#This Row],[6M Return vs Nifty]]-AVERAGE(Table2[6M Return vs Nifty]))/_xlfn.STDEV.P(Table2[6M Return vs Nifty])</f>
        <v>-1.1723870866847974</v>
      </c>
      <c r="M423">
        <v>1.0221808258243701</v>
      </c>
      <c r="N423">
        <f>(Table2[[#This Row],[1W Return vs Nifty]]-AVERAGE(Table2[1W Return vs Nifty]))/_xlfn.STDEV.P(Table2[1W Return vs Nifty])</f>
        <v>9.0933235299548984E-2</v>
      </c>
      <c r="O423">
        <v>191.98</v>
      </c>
      <c r="P423">
        <v>195.79712273138401</v>
      </c>
      <c r="Q423">
        <v>189.514296679024</v>
      </c>
      <c r="R423">
        <v>39.417872522144599</v>
      </c>
      <c r="S423" s="1">
        <f>(Table2[[#This Row],[Close Price]]-Table2[[#This Row],[20D EMA]])/Table2[[#This Row],[20D EMA]]</f>
        <v>-3.8493593082612701E-2</v>
      </c>
      <c r="T423" s="1">
        <f>(Table2[[#This Row],[Close Price]]-Table2[[#This Row],[50D EMA]])/Table2[[#This Row],[50D EMA]]</f>
        <v>-5.7238444442103298E-2</v>
      </c>
      <c r="U423" s="1">
        <f>(Table2[[#This Row],[Close Price]]-Table2[[#This Row],[200D EMA]])/Table2[[#This Row],[200D EMA]]</f>
        <v>-2.5983774128472029E-2</v>
      </c>
      <c r="V423">
        <v>0.82168096002060698</v>
      </c>
      <c r="W423">
        <v>182.31</v>
      </c>
      <c r="X423">
        <v>188</v>
      </c>
      <c r="Y423">
        <v>182.31</v>
      </c>
      <c r="Z423">
        <v>192.2</v>
      </c>
      <c r="AA423">
        <v>178</v>
      </c>
      <c r="AB423">
        <v>204.4</v>
      </c>
      <c r="AC423" s="1">
        <f>(Table2[[#This Row],[Close Price]]/Table2[[#This Row],[Day Low]])-1</f>
        <v>1.2506170807964567E-2</v>
      </c>
      <c r="AD423" s="1">
        <f>(Table2[[#This Row],[Day High]]/Table2[[#This Row],[Close Price]])-1</f>
        <v>1.8473373422178918E-2</v>
      </c>
      <c r="AE423" s="1">
        <f>(Table2[[#This Row],[Close Price]]/Table2[[#This Row],[Current Week Low]])-1</f>
        <v>1.2506170807964567E-2</v>
      </c>
      <c r="AF423" s="1">
        <f>(Table2[[#This Row],[Current Week High]]/Table2[[#This Row],[Close Price]])-1</f>
        <v>4.1226501977355223E-2</v>
      </c>
      <c r="AG423" s="1">
        <f>(Table2[[#This Row],[Close Price]]/Table2[[#This Row],[Current Month Low]])-1</f>
        <v>3.7022471910112431E-2</v>
      </c>
      <c r="AH423" s="1">
        <f>(Table2[[#This Row],[Current Month High]]/Table2[[#This Row],[Close Price]])-1</f>
        <v>0.10731892301858181</v>
      </c>
      <c r="AI423">
        <v>35.056070209653797</v>
      </c>
      <c r="AJ423">
        <v>39.1556728232189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-0.09</v>
      </c>
      <c r="AM423" t="s">
        <v>3107</v>
      </c>
      <c r="AN423">
        <v>-11.86</v>
      </c>
      <c r="AO423" t="s">
        <v>3107</v>
      </c>
      <c r="AP423">
        <v>0.152690261122398</v>
      </c>
      <c r="AQ423">
        <f>(Table2[[#This Row],[Sharpe Ratio]]-AVERAGE(Table2[Sharpe Ratio]))/_xlfn.STDEV.P(Table2[Sharpe Ratio])</f>
        <v>1.0145146225330677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457</v>
      </c>
      <c r="AT423">
        <f>_xlfn.RANK.AVG(Table2[[#This Row],[6M Return vs Nifty Z-Score]],Table2[6M Return vs Nifty Z-Score])</f>
        <v>686</v>
      </c>
      <c r="AU423">
        <f>_xlfn.RANK.AVG(Table2[[#This Row],[Sharpe Ratio Z-Score]],Table2[Sharpe Ratio Z-Score])</f>
        <v>111</v>
      </c>
      <c r="AV423">
        <f>(Table2[[#This Row],[Rank 1Y]]+Table2[[#This Row],[Rank 6M]]+Table2[[#This Row],[Rank Sharpe]])/3</f>
        <v>418</v>
      </c>
    </row>
    <row r="424" spans="1:48" x14ac:dyDescent="0.3">
      <c r="A424" t="s">
        <v>1714</v>
      </c>
      <c r="B424" t="s">
        <v>1715</v>
      </c>
      <c r="C424" t="s">
        <v>3071</v>
      </c>
      <c r="D424" t="s">
        <v>1446</v>
      </c>
      <c r="E424">
        <v>4512.5707900349998</v>
      </c>
      <c r="F424">
        <v>797.65</v>
      </c>
      <c r="G424">
        <v>-1.27448325810645</v>
      </c>
      <c r="H424">
        <f>(Table2[[#This Row],[1Y Return vs Nifty]]-AVERAGE(Table2[1Y Return vs Nifty]))/_xlfn.STDEV.P(Table2[1Y Return vs Nifty])</f>
        <v>-0.51708280380078642</v>
      </c>
      <c r="I424">
        <v>-12.082890753786501</v>
      </c>
      <c r="J424">
        <f>(Table2[[#This Row],[1M Return vs Nifty]]-AVERAGE(Table2[1M Return vs Nifty]))/_xlfn.STDEV.P(Table2[1M Return vs Nifty])</f>
        <v>-1.0992834829096372</v>
      </c>
      <c r="K424">
        <v>-20.484257821744901</v>
      </c>
      <c r="L424">
        <f>(Table2[[#This Row],[6M Return vs Nifty]]-AVERAGE(Table2[6M Return vs Nifty]))/_xlfn.STDEV.P(Table2[6M Return vs Nifty])</f>
        <v>-0.9261265529629894</v>
      </c>
      <c r="M424">
        <v>-3.3730810870964998</v>
      </c>
      <c r="N424">
        <f>(Table2[[#This Row],[1W Return vs Nifty]]-AVERAGE(Table2[1W Return vs Nifty]))/_xlfn.STDEV.P(Table2[1W Return vs Nifty])</f>
        <v>-0.71238193318822118</v>
      </c>
      <c r="O424">
        <v>837.1</v>
      </c>
      <c r="P424">
        <v>870.75544104992696</v>
      </c>
      <c r="Q424">
        <v>852.43310578099795</v>
      </c>
      <c r="R424">
        <v>32.940359991645302</v>
      </c>
      <c r="S424" s="1">
        <f>(Table2[[#This Row],[Close Price]]-Table2[[#This Row],[20D EMA]])/Table2[[#This Row],[20D EMA]]</f>
        <v>-4.7126986023175298E-2</v>
      </c>
      <c r="T424" s="1">
        <f>(Table2[[#This Row],[Close Price]]-Table2[[#This Row],[50D EMA]])/Table2[[#This Row],[50D EMA]]</f>
        <v>-8.3956341360071157E-2</v>
      </c>
      <c r="U424" s="1">
        <f>(Table2[[#This Row],[Close Price]]-Table2[[#This Row],[200D EMA]])/Table2[[#This Row],[200D EMA]]</f>
        <v>-6.4266750563149205E-2</v>
      </c>
      <c r="V424">
        <v>1.32075594842112</v>
      </c>
      <c r="W424">
        <v>770.05</v>
      </c>
      <c r="X424">
        <v>802.5</v>
      </c>
      <c r="Y424">
        <v>770.05</v>
      </c>
      <c r="Z424">
        <v>815.55</v>
      </c>
      <c r="AA424">
        <v>770.05</v>
      </c>
      <c r="AB424">
        <v>850</v>
      </c>
      <c r="AC424" s="1">
        <f>(Table2[[#This Row],[Close Price]]/Table2[[#This Row],[Day Low]])-1</f>
        <v>3.584182845269801E-2</v>
      </c>
      <c r="AD424" s="1">
        <f>(Table2[[#This Row],[Day High]]/Table2[[#This Row],[Close Price]])-1</f>
        <v>6.0803610606154912E-3</v>
      </c>
      <c r="AE424" s="1">
        <f>(Table2[[#This Row],[Close Price]]/Table2[[#This Row],[Current Week Low]])-1</f>
        <v>3.584182845269801E-2</v>
      </c>
      <c r="AF424" s="1">
        <f>(Table2[[#This Row],[Current Week High]]/Table2[[#This Row],[Close Price]])-1</f>
        <v>2.2440920203096626E-2</v>
      </c>
      <c r="AG424" s="1">
        <f>(Table2[[#This Row],[Close Price]]/Table2[[#This Row],[Current Month Low]])-1</f>
        <v>3.584182845269801E-2</v>
      </c>
      <c r="AH424" s="1">
        <f>(Table2[[#This Row],[Current Month High]]/Table2[[#This Row],[Close Price]])-1</f>
        <v>6.5630288973860695E-2</v>
      </c>
      <c r="AI424">
        <v>38.644769008963799</v>
      </c>
      <c r="AJ424">
        <v>32.599118942731202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-0.13</v>
      </c>
      <c r="AM424" t="s">
        <v>3107</v>
      </c>
      <c r="AN424">
        <v>-9.6199999999999992</v>
      </c>
      <c r="AO424" t="s">
        <v>3107</v>
      </c>
      <c r="AP424">
        <v>0.141481761026574</v>
      </c>
      <c r="AQ424">
        <f>(Table2[[#This Row],[Sharpe Ratio]]-AVERAGE(Table2[Sharpe Ratio]))/_xlfn.STDEV.P(Table2[Sharpe Ratio])</f>
        <v>0.88685044001618973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491</v>
      </c>
      <c r="AT424">
        <f>_xlfn.RANK.AVG(Table2[[#This Row],[6M Return vs Nifty Z-Score]],Table2[6M Return vs Nifty Z-Score])</f>
        <v>630</v>
      </c>
      <c r="AU424">
        <f>_xlfn.RANK.AVG(Table2[[#This Row],[Sharpe Ratio Z-Score]],Table2[Sharpe Ratio Z-Score])</f>
        <v>133</v>
      </c>
      <c r="AV424">
        <f>(Table2[[#This Row],[Rank 1Y]]+Table2[[#This Row],[Rank 6M]]+Table2[[#This Row],[Rank Sharpe]])/3</f>
        <v>418</v>
      </c>
    </row>
    <row r="425" spans="1:48" x14ac:dyDescent="0.3">
      <c r="A425" t="s">
        <v>2057</v>
      </c>
      <c r="B425" t="s">
        <v>2058</v>
      </c>
      <c r="C425" t="s">
        <v>3068</v>
      </c>
      <c r="D425" t="s">
        <v>258</v>
      </c>
      <c r="E425">
        <v>2897.9857400000001</v>
      </c>
      <c r="F425">
        <v>299</v>
      </c>
      <c r="G425">
        <v>8.5692823069524593</v>
      </c>
      <c r="H425">
        <f>(Table2[[#This Row],[1Y Return vs Nifty]]-AVERAGE(Table2[1Y Return vs Nifty]))/_xlfn.STDEV.P(Table2[1Y Return vs Nifty])</f>
        <v>-0.36556302979705646</v>
      </c>
      <c r="I425">
        <v>-8.9795134909095502</v>
      </c>
      <c r="J425">
        <f>(Table2[[#This Row],[1M Return vs Nifty]]-AVERAGE(Table2[1M Return vs Nifty]))/_xlfn.STDEV.P(Table2[1M Return vs Nifty])</f>
        <v>-0.80339382662111336</v>
      </c>
      <c r="K425">
        <v>-18.078592437508402</v>
      </c>
      <c r="L425">
        <f>(Table2[[#This Row],[6M Return vs Nifty]]-AVERAGE(Table2[6M Return vs Nifty]))/_xlfn.STDEV.P(Table2[6M Return vs Nifty])</f>
        <v>-0.84442324216065345</v>
      </c>
      <c r="M425">
        <v>-3.2866095193045801</v>
      </c>
      <c r="N425">
        <f>(Table2[[#This Row],[1W Return vs Nifty]]-AVERAGE(Table2[1W Return vs Nifty]))/_xlfn.STDEV.P(Table2[1W Return vs Nifty])</f>
        <v>-0.6965776595348212</v>
      </c>
      <c r="O425">
        <v>318.11</v>
      </c>
      <c r="P425">
        <v>323.30427345400699</v>
      </c>
      <c r="Q425">
        <v>304.60228834179401</v>
      </c>
      <c r="R425">
        <v>23.4634015960388</v>
      </c>
      <c r="S425" s="1">
        <f>(Table2[[#This Row],[Close Price]]-Table2[[#This Row],[20D EMA]])/Table2[[#This Row],[20D EMA]]</f>
        <v>-6.0073559460563995E-2</v>
      </c>
      <c r="T425" s="1">
        <f>(Table2[[#This Row],[Close Price]]-Table2[[#This Row],[50D EMA]])/Table2[[#This Row],[50D EMA]]</f>
        <v>-7.517461243043079E-2</v>
      </c>
      <c r="U425" s="1">
        <f>(Table2[[#This Row],[Close Price]]-Table2[[#This Row],[200D EMA]])/Table2[[#This Row],[200D EMA]]</f>
        <v>-1.8392141346974006E-2</v>
      </c>
      <c r="V425">
        <v>0.31843184557660897</v>
      </c>
      <c r="W425">
        <v>297.10000000000002</v>
      </c>
      <c r="X425">
        <v>305.7</v>
      </c>
      <c r="Y425">
        <v>297.10000000000002</v>
      </c>
      <c r="Z425">
        <v>314.60000000000002</v>
      </c>
      <c r="AA425">
        <v>297.10000000000002</v>
      </c>
      <c r="AB425">
        <v>335.6</v>
      </c>
      <c r="AC425" s="1">
        <f>(Table2[[#This Row],[Close Price]]/Table2[[#This Row],[Day Low]])-1</f>
        <v>6.3951531470884948E-3</v>
      </c>
      <c r="AD425" s="1">
        <f>(Table2[[#This Row],[Day High]]/Table2[[#This Row],[Close Price]])-1</f>
        <v>2.240802675585285E-2</v>
      </c>
      <c r="AE425" s="1">
        <f>(Table2[[#This Row],[Close Price]]/Table2[[#This Row],[Current Week Low]])-1</f>
        <v>6.3951531470884948E-3</v>
      </c>
      <c r="AF425" s="1">
        <f>(Table2[[#This Row],[Current Week High]]/Table2[[#This Row],[Close Price]])-1</f>
        <v>5.2173913043478404E-2</v>
      </c>
      <c r="AG425" s="1">
        <f>(Table2[[#This Row],[Close Price]]/Table2[[#This Row],[Current Month Low]])-1</f>
        <v>6.3951531470884948E-3</v>
      </c>
      <c r="AH425" s="1">
        <f>(Table2[[#This Row],[Current Month High]]/Table2[[#This Row],[Close Price]])-1</f>
        <v>0.12240802675585294</v>
      </c>
      <c r="AI425">
        <v>34.297658862876197</v>
      </c>
      <c r="AJ425">
        <v>40.375586854460003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-0.14000000000000001</v>
      </c>
      <c r="AM425" t="s">
        <v>3107</v>
      </c>
      <c r="AN425">
        <v>-9.2200000000000006</v>
      </c>
      <c r="AO425" t="s">
        <v>3107</v>
      </c>
      <c r="AP425">
        <v>9.5817434235276E-2</v>
      </c>
      <c r="AQ425">
        <f>(Table2[[#This Row],[Sharpe Ratio]]-AVERAGE(Table2[Sharpe Ratio]))/_xlfn.STDEV.P(Table2[Sharpe Ratio])</f>
        <v>0.36673633909677888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406</v>
      </c>
      <c r="AT425">
        <f>_xlfn.RANK.AVG(Table2[[#This Row],[6M Return vs Nifty Z-Score]],Table2[6M Return vs Nifty Z-Score])</f>
        <v>604</v>
      </c>
      <c r="AU425">
        <f>_xlfn.RANK.AVG(Table2[[#This Row],[Sharpe Ratio Z-Score]],Table2[Sharpe Ratio Z-Score])</f>
        <v>244</v>
      </c>
      <c r="AV425">
        <f>(Table2[[#This Row],[Rank 1Y]]+Table2[[#This Row],[Rank 6M]]+Table2[[#This Row],[Rank Sharpe]])/3</f>
        <v>418</v>
      </c>
    </row>
    <row r="426" spans="1:48" x14ac:dyDescent="0.3">
      <c r="A426" t="s">
        <v>1150</v>
      </c>
      <c r="B426" t="s">
        <v>1151</v>
      </c>
      <c r="C426" t="s">
        <v>3068</v>
      </c>
      <c r="D426" t="s">
        <v>400</v>
      </c>
      <c r="E426">
        <v>10262.082037439999</v>
      </c>
      <c r="F426">
        <v>393.6</v>
      </c>
      <c r="G426">
        <v>24.045438572378501</v>
      </c>
      <c r="H426">
        <f>(Table2[[#This Row],[1Y Return vs Nifty]]-AVERAGE(Table2[1Y Return vs Nifty]))/_xlfn.STDEV.P(Table2[1Y Return vs Nifty])</f>
        <v>-0.12734690363215723</v>
      </c>
      <c r="I426">
        <v>-11.842365169311501</v>
      </c>
      <c r="J426">
        <f>(Table2[[#This Row],[1M Return vs Nifty]]-AVERAGE(Table2[1M Return vs Nifty]))/_xlfn.STDEV.P(Table2[1M Return vs Nifty])</f>
        <v>-1.0763507143512545</v>
      </c>
      <c r="K426">
        <v>-30.450372676924299</v>
      </c>
      <c r="L426">
        <f>(Table2[[#This Row],[6M Return vs Nifty]]-AVERAGE(Table2[6M Return vs Nifty]))/_xlfn.STDEV.P(Table2[6M Return vs Nifty])</f>
        <v>-1.26460445801167</v>
      </c>
      <c r="M426">
        <v>-3.3258279219896898</v>
      </c>
      <c r="N426">
        <f>(Table2[[#This Row],[1W Return vs Nifty]]-AVERAGE(Table2[1W Return vs Nifty]))/_xlfn.STDEV.P(Table2[1W Return vs Nifty])</f>
        <v>-0.70374554585991023</v>
      </c>
      <c r="O426">
        <v>421.01</v>
      </c>
      <c r="P426">
        <v>425.22031136630102</v>
      </c>
      <c r="Q426">
        <v>397.58735014513798</v>
      </c>
      <c r="R426">
        <v>26.992252730626699</v>
      </c>
      <c r="S426" s="1">
        <f>(Table2[[#This Row],[Close Price]]-Table2[[#This Row],[20D EMA]])/Table2[[#This Row],[20D EMA]]</f>
        <v>-6.5105341915868906E-2</v>
      </c>
      <c r="T426" s="1">
        <f>(Table2[[#This Row],[Close Price]]-Table2[[#This Row],[50D EMA]])/Table2[[#This Row],[50D EMA]]</f>
        <v>-7.4362184780637289E-2</v>
      </c>
      <c r="U426" s="1">
        <f>(Table2[[#This Row],[Close Price]]-Table2[[#This Row],[200D EMA]])/Table2[[#This Row],[200D EMA]]</f>
        <v>-1.0028865716382535E-2</v>
      </c>
      <c r="V426">
        <v>0.56412381988385496</v>
      </c>
      <c r="W426">
        <v>389.45</v>
      </c>
      <c r="X426">
        <v>401.6</v>
      </c>
      <c r="Y426">
        <v>389.45</v>
      </c>
      <c r="Z426">
        <v>414.6</v>
      </c>
      <c r="AA426">
        <v>389.45</v>
      </c>
      <c r="AB426">
        <v>448.25</v>
      </c>
      <c r="AC426" s="1">
        <f>(Table2[[#This Row],[Close Price]]/Table2[[#This Row],[Day Low]])-1</f>
        <v>1.0656053408653277E-2</v>
      </c>
      <c r="AD426" s="1">
        <f>(Table2[[#This Row],[Day High]]/Table2[[#This Row],[Close Price]])-1</f>
        <v>2.0325203252032464E-2</v>
      </c>
      <c r="AE426" s="1">
        <f>(Table2[[#This Row],[Close Price]]/Table2[[#This Row],[Current Week Low]])-1</f>
        <v>1.0656053408653277E-2</v>
      </c>
      <c r="AF426" s="1">
        <f>(Table2[[#This Row],[Current Week High]]/Table2[[#This Row],[Close Price]])-1</f>
        <v>5.3353658536585469E-2</v>
      </c>
      <c r="AG426" s="1">
        <f>(Table2[[#This Row],[Close Price]]/Table2[[#This Row],[Current Month Low]])-1</f>
        <v>1.0656053408653277E-2</v>
      </c>
      <c r="AH426" s="1">
        <f>(Table2[[#This Row],[Current Month High]]/Table2[[#This Row],[Close Price]])-1</f>
        <v>0.138846544715447</v>
      </c>
      <c r="AI426">
        <v>40.7393292682926</v>
      </c>
      <c r="AJ426">
        <v>60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-0.11</v>
      </c>
      <c r="AM426" t="s">
        <v>3107</v>
      </c>
      <c r="AN426">
        <v>-10.96</v>
      </c>
      <c r="AO426" t="s">
        <v>3107</v>
      </c>
      <c r="AP426">
        <v>9.9304917527326994E-2</v>
      </c>
      <c r="AQ426">
        <f>(Table2[[#This Row],[Sharpe Ratio]]-AVERAGE(Table2[Sharpe Ratio]))/_xlfn.STDEV.P(Table2[Sharpe Ratio])</f>
        <v>0.40645857665886276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323</v>
      </c>
      <c r="AT426">
        <f>_xlfn.RANK.AVG(Table2[[#This Row],[6M Return vs Nifty Z-Score]],Table2[6M Return vs Nifty Z-Score])</f>
        <v>701</v>
      </c>
      <c r="AU426">
        <f>_xlfn.RANK.AVG(Table2[[#This Row],[Sharpe Ratio Z-Score]],Table2[Sharpe Ratio Z-Score])</f>
        <v>231</v>
      </c>
      <c r="AV426">
        <f>(Table2[[#This Row],[Rank 1Y]]+Table2[[#This Row],[Rank 6M]]+Table2[[#This Row],[Rank Sharpe]])/3</f>
        <v>418.33333333333331</v>
      </c>
    </row>
    <row r="427" spans="1:48" x14ac:dyDescent="0.3">
      <c r="A427" t="s">
        <v>303</v>
      </c>
      <c r="B427" t="s">
        <v>304</v>
      </c>
      <c r="C427" t="s">
        <v>3063</v>
      </c>
      <c r="D427" t="s">
        <v>34</v>
      </c>
      <c r="E427">
        <v>89084.228700000007</v>
      </c>
      <c r="F427">
        <v>116.7</v>
      </c>
      <c r="G427">
        <v>5.2374736260200603</v>
      </c>
      <c r="H427">
        <f>(Table2[[#This Row],[1Y Return vs Nifty]]-AVERAGE(Table2[1Y Return vs Nifty]))/_xlfn.STDEV.P(Table2[1Y Return vs Nifty])</f>
        <v>-0.41684776377634658</v>
      </c>
      <c r="I427">
        <v>-11.310380462753701</v>
      </c>
      <c r="J427">
        <f>(Table2[[#This Row],[1M Return vs Nifty]]-AVERAGE(Table2[1M Return vs Nifty]))/_xlfn.STDEV.P(Table2[1M Return vs Nifty])</f>
        <v>-1.0256289494349857</v>
      </c>
      <c r="K427">
        <v>-26.6214076829108</v>
      </c>
      <c r="L427">
        <f>(Table2[[#This Row],[6M Return vs Nifty]]-AVERAGE(Table2[6M Return vs Nifty]))/_xlfn.STDEV.P(Table2[6M Return vs Nifty])</f>
        <v>-1.1345618016193568</v>
      </c>
      <c r="M427">
        <v>-3.8712188496758801</v>
      </c>
      <c r="N427">
        <f>(Table2[[#This Row],[1W Return vs Nifty]]-AVERAGE(Table2[1W Return vs Nifty]))/_xlfn.STDEV.P(Table2[1W Return vs Nifty])</f>
        <v>-0.8034257955574261</v>
      </c>
      <c r="O427">
        <v>127.79</v>
      </c>
      <c r="P427">
        <v>134.652329158002</v>
      </c>
      <c r="Q427">
        <v>130.481460736933</v>
      </c>
      <c r="R427">
        <v>19.358441525623402</v>
      </c>
      <c r="S427" s="1">
        <f>(Table2[[#This Row],[Close Price]]-Table2[[#This Row],[20D EMA]])/Table2[[#This Row],[20D EMA]]</f>
        <v>-8.6783003364895556E-2</v>
      </c>
      <c r="T427" s="1">
        <f>(Table2[[#This Row],[Close Price]]-Table2[[#This Row],[50D EMA]])/Table2[[#This Row],[50D EMA]]</f>
        <v>-0.13332356944926374</v>
      </c>
      <c r="U427" s="1">
        <f>(Table2[[#This Row],[Close Price]]-Table2[[#This Row],[200D EMA]])/Table2[[#This Row],[200D EMA]]</f>
        <v>-0.10562006785560252</v>
      </c>
      <c r="V427">
        <v>0.74100202965462103</v>
      </c>
      <c r="W427">
        <v>116.3</v>
      </c>
      <c r="X427">
        <v>119.92</v>
      </c>
      <c r="Y427">
        <v>116.3</v>
      </c>
      <c r="Z427">
        <v>122.88</v>
      </c>
      <c r="AA427">
        <v>116.3</v>
      </c>
      <c r="AB427">
        <v>136.09</v>
      </c>
      <c r="AC427" s="1">
        <f>(Table2[[#This Row],[Close Price]]/Table2[[#This Row],[Day Low]])-1</f>
        <v>3.4393809114359186E-3</v>
      </c>
      <c r="AD427" s="1">
        <f>(Table2[[#This Row],[Day High]]/Table2[[#This Row],[Close Price]])-1</f>
        <v>2.7592116538131872E-2</v>
      </c>
      <c r="AE427" s="1">
        <f>(Table2[[#This Row],[Close Price]]/Table2[[#This Row],[Current Week Low]])-1</f>
        <v>3.4393809114359186E-3</v>
      </c>
      <c r="AF427" s="1">
        <f>(Table2[[#This Row],[Current Week High]]/Table2[[#This Row],[Close Price]])-1</f>
        <v>5.2956298200514063E-2</v>
      </c>
      <c r="AG427" s="1">
        <f>(Table2[[#This Row],[Close Price]]/Table2[[#This Row],[Current Month Low]])-1</f>
        <v>3.4393809114359186E-3</v>
      </c>
      <c r="AH427" s="1">
        <f>(Table2[[#This Row],[Current Month High]]/Table2[[#This Row],[Close Price]])-1</f>
        <v>0.16615252784918599</v>
      </c>
      <c r="AI427">
        <v>47.814910025706901</v>
      </c>
      <c r="AJ427">
        <v>37.5368296994696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-0.28000000000000003</v>
      </c>
      <c r="AM427" t="s">
        <v>3107</v>
      </c>
      <c r="AN427">
        <v>-14.73</v>
      </c>
      <c r="AO427" t="s">
        <v>3107</v>
      </c>
      <c r="AP427">
        <v>0.13732852593421699</v>
      </c>
      <c r="AQ427">
        <f>(Table2[[#This Row],[Sharpe Ratio]]-AVERAGE(Table2[Sharpe Ratio]))/_xlfn.STDEV.P(Table2[Sharpe Ratio])</f>
        <v>0.83954532708107765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433</v>
      </c>
      <c r="AT427">
        <f>_xlfn.RANK.AVG(Table2[[#This Row],[6M Return vs Nifty Z-Score]],Table2[6M Return vs Nifty Z-Score])</f>
        <v>680</v>
      </c>
      <c r="AU427">
        <f>_xlfn.RANK.AVG(Table2[[#This Row],[Sharpe Ratio Z-Score]],Table2[Sharpe Ratio Z-Score])</f>
        <v>144</v>
      </c>
      <c r="AV427">
        <f>(Table2[[#This Row],[Rank 1Y]]+Table2[[#This Row],[Rank 6M]]+Table2[[#This Row],[Rank Sharpe]])/3</f>
        <v>419</v>
      </c>
    </row>
    <row r="428" spans="1:48" x14ac:dyDescent="0.3">
      <c r="A428" t="s">
        <v>917</v>
      </c>
      <c r="B428" t="s">
        <v>918</v>
      </c>
      <c r="C428" t="s">
        <v>3066</v>
      </c>
      <c r="D428" t="s">
        <v>567</v>
      </c>
      <c r="E428">
        <v>15718.146428669999</v>
      </c>
      <c r="F428">
        <v>654.1</v>
      </c>
      <c r="G428">
        <v>15.6235346427554</v>
      </c>
      <c r="H428">
        <f>(Table2[[#This Row],[1Y Return vs Nifty]]-AVERAGE(Table2[1Y Return vs Nifty]))/_xlfn.STDEV.P(Table2[1Y Return vs Nifty])</f>
        <v>-0.25698072837775709</v>
      </c>
      <c r="I428">
        <v>-12.357257044711799</v>
      </c>
      <c r="J428">
        <f>(Table2[[#This Row],[1M Return vs Nifty]]-AVERAGE(Table2[1M Return vs Nifty]))/_xlfn.STDEV.P(Table2[1M Return vs Nifty])</f>
        <v>-1.1254427734638848</v>
      </c>
      <c r="K428">
        <v>-22.943418742594801</v>
      </c>
      <c r="L428">
        <f>(Table2[[#This Row],[6M Return vs Nifty]]-AVERAGE(Table2[6M Return vs Nifty]))/_xlfn.STDEV.P(Table2[6M Return vs Nifty])</f>
        <v>-1.0096467259453703</v>
      </c>
      <c r="M428">
        <v>-3.7287232111802502</v>
      </c>
      <c r="N428">
        <f>(Table2[[#This Row],[1W Return vs Nifty]]-AVERAGE(Table2[1W Return vs Nifty]))/_xlfn.STDEV.P(Table2[1W Return vs Nifty])</f>
        <v>-0.77738208983186241</v>
      </c>
      <c r="O428">
        <v>697.14</v>
      </c>
      <c r="P428">
        <v>702.05718076208905</v>
      </c>
      <c r="Q428">
        <v>639.27826247442204</v>
      </c>
      <c r="R428">
        <v>28.255875376718699</v>
      </c>
      <c r="S428" s="1">
        <f>(Table2[[#This Row],[Close Price]]-Table2[[#This Row],[20D EMA]])/Table2[[#This Row],[20D EMA]]</f>
        <v>-6.173795794245053E-2</v>
      </c>
      <c r="T428" s="1">
        <f>(Table2[[#This Row],[Close Price]]-Table2[[#This Row],[50D EMA]])/Table2[[#This Row],[50D EMA]]</f>
        <v>-6.830950822272211E-2</v>
      </c>
      <c r="U428" s="1">
        <f>(Table2[[#This Row],[Close Price]]-Table2[[#This Row],[200D EMA]])/Table2[[#This Row],[200D EMA]]</f>
        <v>2.3185111078559494E-2</v>
      </c>
      <c r="V428">
        <v>0.59083060251958897</v>
      </c>
      <c r="W428">
        <v>651.25</v>
      </c>
      <c r="X428">
        <v>670.25</v>
      </c>
      <c r="Y428">
        <v>651.25</v>
      </c>
      <c r="Z428">
        <v>687</v>
      </c>
      <c r="AA428">
        <v>651.25</v>
      </c>
      <c r="AB428">
        <v>733.8</v>
      </c>
      <c r="AC428" s="1">
        <f>(Table2[[#This Row],[Close Price]]/Table2[[#This Row],[Day Low]])-1</f>
        <v>4.3761996161229E-3</v>
      </c>
      <c r="AD428" s="1">
        <f>(Table2[[#This Row],[Day High]]/Table2[[#This Row],[Close Price]])-1</f>
        <v>2.4690414309738618E-2</v>
      </c>
      <c r="AE428" s="1">
        <f>(Table2[[#This Row],[Close Price]]/Table2[[#This Row],[Current Week Low]])-1</f>
        <v>4.3761996161229E-3</v>
      </c>
      <c r="AF428" s="1">
        <f>(Table2[[#This Row],[Current Week High]]/Table2[[#This Row],[Close Price]])-1</f>
        <v>5.0298119553584986E-2</v>
      </c>
      <c r="AG428" s="1">
        <f>(Table2[[#This Row],[Close Price]]/Table2[[#This Row],[Current Month Low]])-1</f>
        <v>4.3761996161229E-3</v>
      </c>
      <c r="AH428" s="1">
        <f>(Table2[[#This Row],[Current Month High]]/Table2[[#This Row],[Close Price]])-1</f>
        <v>0.12184681241400397</v>
      </c>
      <c r="AI428">
        <v>26.272741171074699</v>
      </c>
      <c r="AJ428">
        <v>51.306962757344401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-0.13</v>
      </c>
      <c r="AM428" t="s">
        <v>3107</v>
      </c>
      <c r="AN428">
        <v>-13.84</v>
      </c>
      <c r="AO428" t="s">
        <v>3107</v>
      </c>
      <c r="AP428">
        <v>9.6359590516285995E-2</v>
      </c>
      <c r="AQ428">
        <f>(Table2[[#This Row],[Sharpe Ratio]]-AVERAGE(Table2[Sharpe Ratio]))/_xlfn.STDEV.P(Table2[Sharpe Ratio])</f>
        <v>0.37291146849141743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373</v>
      </c>
      <c r="AT428">
        <f>_xlfn.RANK.AVG(Table2[[#This Row],[6M Return vs Nifty Z-Score]],Table2[6M Return vs Nifty Z-Score])</f>
        <v>653</v>
      </c>
      <c r="AU428">
        <f>_xlfn.RANK.AVG(Table2[[#This Row],[Sharpe Ratio Z-Score]],Table2[Sharpe Ratio Z-Score])</f>
        <v>240</v>
      </c>
      <c r="AV428">
        <f>(Table2[[#This Row],[Rank 1Y]]+Table2[[#This Row],[Rank 6M]]+Table2[[#This Row],[Rank Sharpe]])/3</f>
        <v>422</v>
      </c>
    </row>
    <row r="429" spans="1:48" x14ac:dyDescent="0.3">
      <c r="A429" t="s">
        <v>1074</v>
      </c>
      <c r="B429" t="s">
        <v>1075</v>
      </c>
      <c r="C429" t="s">
        <v>3063</v>
      </c>
      <c r="D429" t="s">
        <v>24</v>
      </c>
      <c r="E429">
        <v>11894.972965326</v>
      </c>
      <c r="F429">
        <v>108.02</v>
      </c>
      <c r="G429">
        <v>14.790806010155</v>
      </c>
      <c r="H429">
        <f>(Table2[[#This Row],[1Y Return vs Nifty]]-AVERAGE(Table2[1Y Return vs Nifty]))/_xlfn.STDEV.P(Table2[1Y Return vs Nifty])</f>
        <v>-0.26979847107836685</v>
      </c>
      <c r="I429">
        <v>3.4989909845699301</v>
      </c>
      <c r="J429">
        <f>(Table2[[#This Row],[1M Return vs Nifty]]-AVERAGE(Table2[1M Return vs Nifty]))/_xlfn.STDEV.P(Table2[1M Return vs Nifty])</f>
        <v>0.38636174851046473</v>
      </c>
      <c r="K429">
        <v>-32.357679991397802</v>
      </c>
      <c r="L429">
        <f>(Table2[[#This Row],[6M Return vs Nifty]]-AVERAGE(Table2[6M Return vs Nifty]))/_xlfn.STDEV.P(Table2[6M Return vs Nifty])</f>
        <v>-1.3293820963861174</v>
      </c>
      <c r="M429">
        <v>-2.7651061736195501</v>
      </c>
      <c r="N429">
        <f>(Table2[[#This Row],[1W Return vs Nifty]]-AVERAGE(Table2[1W Return vs Nifty]))/_xlfn.STDEV.P(Table2[1W Return vs Nifty])</f>
        <v>-0.60126330596368105</v>
      </c>
      <c r="O429">
        <v>111.64</v>
      </c>
      <c r="P429">
        <v>115.112274242005</v>
      </c>
      <c r="Q429">
        <v>116.328703142134</v>
      </c>
      <c r="R429">
        <v>38.119840197296497</v>
      </c>
      <c r="S429" s="1">
        <f>(Table2[[#This Row],[Close Price]]-Table2[[#This Row],[20D EMA]])/Table2[[#This Row],[20D EMA]]</f>
        <v>-3.2425653887495562E-2</v>
      </c>
      <c r="T429" s="1">
        <f>(Table2[[#This Row],[Close Price]]-Table2[[#This Row],[50D EMA]])/Table2[[#This Row],[50D EMA]]</f>
        <v>-6.1611798469854227E-2</v>
      </c>
      <c r="U429" s="1">
        <f>(Table2[[#This Row],[Close Price]]-Table2[[#This Row],[200D EMA]])/Table2[[#This Row],[200D EMA]]</f>
        <v>-7.1424359747070995E-2</v>
      </c>
      <c r="V429">
        <v>1.81851350078799</v>
      </c>
      <c r="W429">
        <v>107.65</v>
      </c>
      <c r="X429">
        <v>111.7</v>
      </c>
      <c r="Y429">
        <v>107.65</v>
      </c>
      <c r="Z429">
        <v>113.55</v>
      </c>
      <c r="AA429">
        <v>107.65</v>
      </c>
      <c r="AB429">
        <v>123.7</v>
      </c>
      <c r="AC429" s="1">
        <f>(Table2[[#This Row],[Close Price]]/Table2[[#This Row],[Day Low]])-1</f>
        <v>3.4370645610775075E-3</v>
      </c>
      <c r="AD429" s="1">
        <f>(Table2[[#This Row],[Day High]]/Table2[[#This Row],[Close Price]])-1</f>
        <v>3.4067765228661395E-2</v>
      </c>
      <c r="AE429" s="1">
        <f>(Table2[[#This Row],[Close Price]]/Table2[[#This Row],[Current Week Low]])-1</f>
        <v>3.4370645610775075E-3</v>
      </c>
      <c r="AF429" s="1">
        <f>(Table2[[#This Row],[Current Week High]]/Table2[[#This Row],[Close Price]])-1</f>
        <v>5.1194223291983088E-2</v>
      </c>
      <c r="AG429" s="1">
        <f>(Table2[[#This Row],[Close Price]]/Table2[[#This Row],[Current Month Low]])-1</f>
        <v>3.4370645610775075E-3</v>
      </c>
      <c r="AH429" s="1">
        <f>(Table2[[#This Row],[Current Month High]]/Table2[[#This Row],[Close Price]])-1</f>
        <v>0.14515830401777463</v>
      </c>
      <c r="AI429">
        <v>41.177559711164598</v>
      </c>
      <c r="AJ429">
        <v>45.579514824797798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-0.18</v>
      </c>
      <c r="AM429" t="s">
        <v>3107</v>
      </c>
      <c r="AN429">
        <v>-4.1399999999999997</v>
      </c>
      <c r="AO429" t="s">
        <v>3107</v>
      </c>
      <c r="AP429">
        <v>0.12267489023561901</v>
      </c>
      <c r="AQ429">
        <f>(Table2[[#This Row],[Sharpe Ratio]]-AVERAGE(Table2[Sharpe Ratio]))/_xlfn.STDEV.P(Table2[Sharpe Ratio])</f>
        <v>0.6726412447892246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377</v>
      </c>
      <c r="AT429">
        <f>_xlfn.RANK.AVG(Table2[[#This Row],[6M Return vs Nifty Z-Score]],Table2[6M Return vs Nifty Z-Score])</f>
        <v>706</v>
      </c>
      <c r="AU429">
        <f>_xlfn.RANK.AVG(Table2[[#This Row],[Sharpe Ratio Z-Score]],Table2[Sharpe Ratio Z-Score])</f>
        <v>184</v>
      </c>
      <c r="AV429">
        <f>(Table2[[#This Row],[Rank 1Y]]+Table2[[#This Row],[Rank 6M]]+Table2[[#This Row],[Rank Sharpe]])/3</f>
        <v>422.33333333333331</v>
      </c>
    </row>
    <row r="430" spans="1:48" x14ac:dyDescent="0.3">
      <c r="A430" t="s">
        <v>568</v>
      </c>
      <c r="B430" t="s">
        <v>569</v>
      </c>
      <c r="C430" t="s">
        <v>3067</v>
      </c>
      <c r="D430" t="s">
        <v>51</v>
      </c>
      <c r="E430">
        <v>34225.967529289999</v>
      </c>
      <c r="F430">
        <v>1349.05</v>
      </c>
      <c r="G430">
        <v>28.2987477808589</v>
      </c>
      <c r="H430">
        <f>(Table2[[#This Row],[1Y Return vs Nifty]]-AVERAGE(Table2[1Y Return vs Nifty]))/_xlfn.STDEV.P(Table2[1Y Return vs Nifty])</f>
        <v>-6.1878009053390713E-2</v>
      </c>
      <c r="I430">
        <v>15.027769431350199</v>
      </c>
      <c r="J430">
        <f>(Table2[[#This Row],[1M Return vs Nifty]]-AVERAGE(Table2[1M Return vs Nifty]))/_xlfn.STDEV.P(Table2[1M Return vs Nifty])</f>
        <v>1.4855662612360614</v>
      </c>
      <c r="K430">
        <v>6.2831587955003201</v>
      </c>
      <c r="L430">
        <f>(Table2[[#This Row],[6M Return vs Nifty]]-AVERAGE(Table2[6M Return vs Nifty]))/_xlfn.STDEV.P(Table2[6M Return vs Nifty])</f>
        <v>-1.7028149841353472E-2</v>
      </c>
      <c r="M430">
        <v>6.0792973426695296</v>
      </c>
      <c r="N430">
        <f>(Table2[[#This Row],[1W Return vs Nifty]]-AVERAGE(Table2[1W Return vs Nifty]))/_xlfn.STDEV.P(Table2[1W Return vs Nifty])</f>
        <v>1.0152145380472275</v>
      </c>
      <c r="O430">
        <v>1307.5899999999999</v>
      </c>
      <c r="P430">
        <v>1261.2627296645801</v>
      </c>
      <c r="Q430">
        <v>1169.9776463963799</v>
      </c>
      <c r="R430">
        <v>58.4020086246787</v>
      </c>
      <c r="S430" s="1">
        <f>(Table2[[#This Row],[Close Price]]-Table2[[#This Row],[20D EMA]])/Table2[[#This Row],[20D EMA]]</f>
        <v>3.1707186503414711E-2</v>
      </c>
      <c r="T430" s="1">
        <f>(Table2[[#This Row],[Close Price]]-Table2[[#This Row],[50D EMA]])/Table2[[#This Row],[50D EMA]]</f>
        <v>6.9602683303554042E-2</v>
      </c>
      <c r="U430" s="1">
        <f>(Table2[[#This Row],[Close Price]]-Table2[[#This Row],[200D EMA]])/Table2[[#This Row],[200D EMA]]</f>
        <v>0.15305621791593757</v>
      </c>
      <c r="V430">
        <v>1.23159523730482</v>
      </c>
      <c r="W430">
        <v>1338.85</v>
      </c>
      <c r="X430">
        <v>1410</v>
      </c>
      <c r="Y430">
        <v>1338.85</v>
      </c>
      <c r="Z430">
        <v>1413.7</v>
      </c>
      <c r="AA430">
        <v>1276.05</v>
      </c>
      <c r="AB430">
        <v>1413.7</v>
      </c>
      <c r="AC430" s="1">
        <f>(Table2[[#This Row],[Close Price]]/Table2[[#This Row],[Day Low]])-1</f>
        <v>7.6184785450199577E-3</v>
      </c>
      <c r="AD430" s="1">
        <f>(Table2[[#This Row],[Day High]]/Table2[[#This Row],[Close Price]])-1</f>
        <v>4.517994144027293E-2</v>
      </c>
      <c r="AE430" s="1">
        <f>(Table2[[#This Row],[Close Price]]/Table2[[#This Row],[Current Week Low]])-1</f>
        <v>7.6184785450199577E-3</v>
      </c>
      <c r="AF430" s="1">
        <f>(Table2[[#This Row],[Current Week High]]/Table2[[#This Row],[Close Price]])-1</f>
        <v>4.7922612208591397E-2</v>
      </c>
      <c r="AG430" s="1">
        <f>(Table2[[#This Row],[Close Price]]/Table2[[#This Row],[Current Month Low]])-1</f>
        <v>5.7207789663414443E-2</v>
      </c>
      <c r="AH430" s="1">
        <f>(Table2[[#This Row],[Current Month High]]/Table2[[#This Row],[Close Price]])-1</f>
        <v>4.7922612208591397E-2</v>
      </c>
      <c r="AI430">
        <v>4.7922612208591397</v>
      </c>
      <c r="AJ430">
        <v>59.217514457689099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-0.1</v>
      </c>
      <c r="AM430" t="s">
        <v>3107</v>
      </c>
      <c r="AN430">
        <v>4.4000000000000004</v>
      </c>
      <c r="AO430" t="s">
        <v>3108</v>
      </c>
      <c r="AP430">
        <v>-3.8403580361340998E-2</v>
      </c>
      <c r="AQ430">
        <f>(Table2[[#This Row],[Sharpe Ratio]]-AVERAGE(Table2[Sharpe Ratio]))/_xlfn.STDEV.P(Table2[Sharpe Ratio])</f>
        <v>-1.1620334301471182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1.2598412102414263</v>
      </c>
      <c r="AS430">
        <f>_xlfn.RANK.AVG(Table2[[#This Row],[1Y Return vs Nifty Z-Score]],Table2[1Y Return vs Nifty Z-Score])</f>
        <v>310</v>
      </c>
      <c r="AT430">
        <f>_xlfn.RANK.AVG(Table2[[#This Row],[6M Return vs Nifty Z-Score]],Table2[6M Return vs Nifty Z-Score])</f>
        <v>314</v>
      </c>
      <c r="AU430">
        <f>_xlfn.RANK.AVG(Table2[[#This Row],[Sharpe Ratio Z-Score]],Table2[Sharpe Ratio Z-Score])</f>
        <v>643</v>
      </c>
      <c r="AV430">
        <f>(Table2[[#This Row],[Rank 1Y]]+Table2[[#This Row],[Rank 6M]]+Table2[[#This Row],[Rank Sharpe]])/3</f>
        <v>422.33333333333331</v>
      </c>
    </row>
    <row r="431" spans="1:48" x14ac:dyDescent="0.3">
      <c r="A431" t="s">
        <v>861</v>
      </c>
      <c r="B431" t="s">
        <v>862</v>
      </c>
      <c r="C431" t="s">
        <v>3063</v>
      </c>
      <c r="D431" t="s">
        <v>57</v>
      </c>
      <c r="E431">
        <v>17056.506224078999</v>
      </c>
      <c r="F431">
        <v>201.51</v>
      </c>
      <c r="G431">
        <v>12.5713709801293</v>
      </c>
      <c r="H431">
        <f>(Table2[[#This Row],[1Y Return vs Nifty]]-AVERAGE(Table2[1Y Return vs Nifty]))/_xlfn.STDEV.P(Table2[1Y Return vs Nifty])</f>
        <v>-0.30396103741976094</v>
      </c>
      <c r="I431">
        <v>-6.3342291565200304</v>
      </c>
      <c r="J431">
        <f>(Table2[[#This Row],[1M Return vs Nifty]]-AVERAGE(Table2[1M Return vs Nifty]))/_xlfn.STDEV.P(Table2[1M Return vs Nifty])</f>
        <v>-0.55118076768984869</v>
      </c>
      <c r="K431">
        <v>-0.161857211744978</v>
      </c>
      <c r="L431">
        <f>(Table2[[#This Row],[6M Return vs Nifty]]-AVERAGE(Table2[6M Return vs Nifty]))/_xlfn.STDEV.P(Table2[6M Return vs Nifty])</f>
        <v>-0.23591941768620237</v>
      </c>
      <c r="M431">
        <v>2.9847320316867498</v>
      </c>
      <c r="N431">
        <f>(Table2[[#This Row],[1W Return vs Nifty]]-AVERAGE(Table2[1W Return vs Nifty]))/_xlfn.STDEV.P(Table2[1W Return vs Nifty])</f>
        <v>0.44962565996907683</v>
      </c>
      <c r="O431">
        <v>206.4</v>
      </c>
      <c r="P431">
        <v>202.298693663482</v>
      </c>
      <c r="Q431">
        <v>180.86828199306899</v>
      </c>
      <c r="R431">
        <v>42.2209354698144</v>
      </c>
      <c r="S431" s="1">
        <f>(Table2[[#This Row],[Close Price]]-Table2[[#This Row],[20D EMA]])/Table2[[#This Row],[20D EMA]]</f>
        <v>-2.369186046511635E-2</v>
      </c>
      <c r="T431" s="1">
        <f>(Table2[[#This Row],[Close Price]]-Table2[[#This Row],[50D EMA]])/Table2[[#This Row],[50D EMA]]</f>
        <v>-3.8986592013983859E-3</v>
      </c>
      <c r="U431" s="1">
        <f>(Table2[[#This Row],[Close Price]]-Table2[[#This Row],[200D EMA]])/Table2[[#This Row],[200D EMA]]</f>
        <v>0.114125692904641</v>
      </c>
      <c r="V431">
        <v>0.70684478532086303</v>
      </c>
      <c r="W431">
        <v>198.76</v>
      </c>
      <c r="X431">
        <v>208.3</v>
      </c>
      <c r="Y431">
        <v>198.76</v>
      </c>
      <c r="Z431">
        <v>212.94</v>
      </c>
      <c r="AA431">
        <v>195.36</v>
      </c>
      <c r="AB431">
        <v>217.61</v>
      </c>
      <c r="AC431" s="1">
        <f>(Table2[[#This Row],[Close Price]]/Table2[[#This Row],[Day Low]])-1</f>
        <v>1.3835781847454154E-2</v>
      </c>
      <c r="AD431" s="1">
        <f>(Table2[[#This Row],[Day High]]/Table2[[#This Row],[Close Price]])-1</f>
        <v>3.3695598233338453E-2</v>
      </c>
      <c r="AE431" s="1">
        <f>(Table2[[#This Row],[Close Price]]/Table2[[#This Row],[Current Week Low]])-1</f>
        <v>1.3835781847454154E-2</v>
      </c>
      <c r="AF431" s="1">
        <f>(Table2[[#This Row],[Current Week High]]/Table2[[#This Row],[Close Price]])-1</f>
        <v>5.6721750781598912E-2</v>
      </c>
      <c r="AG431" s="1">
        <f>(Table2[[#This Row],[Close Price]]/Table2[[#This Row],[Current Month Low]])-1</f>
        <v>3.1480343980343939E-2</v>
      </c>
      <c r="AH431" s="1">
        <f>(Table2[[#This Row],[Current Month High]]/Table2[[#This Row],[Close Price]])-1</f>
        <v>7.9896779316163125E-2</v>
      </c>
      <c r="AI431">
        <v>14.336757481018299</v>
      </c>
      <c r="AJ431">
        <v>60.757877941762999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0.11</v>
      </c>
      <c r="AM431" t="s">
        <v>3108</v>
      </c>
      <c r="AN431">
        <v>-5.49</v>
      </c>
      <c r="AO431" t="s">
        <v>3107</v>
      </c>
      <c r="AP431">
        <v>9.2675429607830002E-3</v>
      </c>
      <c r="AQ431">
        <f>(Table2[[#This Row],[Sharpe Ratio]]-AVERAGE(Table2[Sharpe Ratio]))/_xlfn.STDEV.P(Table2[Sharpe Ratio])</f>
        <v>-0.61906203017829597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-1.2604975930050311</v>
      </c>
      <c r="AS431">
        <f>_xlfn.RANK.AVG(Table2[[#This Row],[1Y Return vs Nifty Z-Score]],Table2[1Y Return vs Nifty Z-Score])</f>
        <v>384</v>
      </c>
      <c r="AT431">
        <f>_xlfn.RANK.AVG(Table2[[#This Row],[6M Return vs Nifty Z-Score]],Table2[6M Return vs Nifty Z-Score])</f>
        <v>384</v>
      </c>
      <c r="AU431">
        <f>_xlfn.RANK.AVG(Table2[[#This Row],[Sharpe Ratio Z-Score]],Table2[Sharpe Ratio Z-Score])</f>
        <v>499</v>
      </c>
      <c r="AV431">
        <f>(Table2[[#This Row],[Rank 1Y]]+Table2[[#This Row],[Rank 6M]]+Table2[[#This Row],[Rank Sharpe]])/3</f>
        <v>422.33333333333331</v>
      </c>
    </row>
    <row r="432" spans="1:48" x14ac:dyDescent="0.3">
      <c r="A432" t="s">
        <v>1102</v>
      </c>
      <c r="B432" t="s">
        <v>1103</v>
      </c>
      <c r="C432" t="s">
        <v>3073</v>
      </c>
      <c r="D432" t="s">
        <v>782</v>
      </c>
      <c r="E432">
        <v>11278.1161095649</v>
      </c>
      <c r="F432">
        <v>2402.15</v>
      </c>
      <c r="G432">
        <v>17.180006048734001</v>
      </c>
      <c r="H432">
        <f>(Table2[[#This Row],[1Y Return vs Nifty]]-AVERAGE(Table2[1Y Return vs Nifty]))/_xlfn.STDEV.P(Table2[1Y Return vs Nifty])</f>
        <v>-0.23302280352486734</v>
      </c>
      <c r="I432">
        <v>-1.66793653416962</v>
      </c>
      <c r="J432">
        <f>(Table2[[#This Row],[1M Return vs Nifty]]-AVERAGE(Table2[1M Return vs Nifty]))/_xlfn.STDEV.P(Table2[1M Return vs Nifty])</f>
        <v>-0.10627587756090319</v>
      </c>
      <c r="K432">
        <v>-8.9278146038237303</v>
      </c>
      <c r="L432">
        <f>(Table2[[#This Row],[6M Return vs Nifty]]-AVERAGE(Table2[6M Return vs Nifty]))/_xlfn.STDEV.P(Table2[6M Return vs Nifty])</f>
        <v>-0.53363652580028531</v>
      </c>
      <c r="M432">
        <v>0.142172795964701</v>
      </c>
      <c r="N432">
        <f>(Table2[[#This Row],[1W Return vs Nifty]]-AVERAGE(Table2[1W Return vs Nifty]))/_xlfn.STDEV.P(Table2[1W Return vs Nifty])</f>
        <v>-6.9904460560883772E-2</v>
      </c>
      <c r="O432">
        <v>2457.17</v>
      </c>
      <c r="P432">
        <v>2431.5919045585601</v>
      </c>
      <c r="Q432">
        <v>2321.32582952642</v>
      </c>
      <c r="R432">
        <v>39.978094580509797</v>
      </c>
      <c r="S432" s="1">
        <f>(Table2[[#This Row],[Close Price]]-Table2[[#This Row],[20D EMA]])/Table2[[#This Row],[20D EMA]]</f>
        <v>-2.2391613115901619E-2</v>
      </c>
      <c r="T432" s="1">
        <f>(Table2[[#This Row],[Close Price]]-Table2[[#This Row],[50D EMA]])/Table2[[#This Row],[50D EMA]]</f>
        <v>-1.2108078046881408E-2</v>
      </c>
      <c r="U432" s="1">
        <f>(Table2[[#This Row],[Close Price]]-Table2[[#This Row],[200D EMA]])/Table2[[#This Row],[200D EMA]]</f>
        <v>3.4818106723979066E-2</v>
      </c>
      <c r="V432">
        <v>0.87307112304835299</v>
      </c>
      <c r="W432">
        <v>2371</v>
      </c>
      <c r="X432">
        <v>2469.9499999999998</v>
      </c>
      <c r="Y432">
        <v>2371</v>
      </c>
      <c r="Z432">
        <v>2585.6999999999998</v>
      </c>
      <c r="AA432">
        <v>2325.85</v>
      </c>
      <c r="AB432">
        <v>2585.6999999999998</v>
      </c>
      <c r="AC432" s="1">
        <f>(Table2[[#This Row],[Close Price]]/Table2[[#This Row],[Day Low]])-1</f>
        <v>1.3137916490932211E-2</v>
      </c>
      <c r="AD432" s="1">
        <f>(Table2[[#This Row],[Day High]]/Table2[[#This Row],[Close Price]])-1</f>
        <v>2.8224715359157271E-2</v>
      </c>
      <c r="AE432" s="1">
        <f>(Table2[[#This Row],[Close Price]]/Table2[[#This Row],[Current Week Low]])-1</f>
        <v>1.3137916490932211E-2</v>
      </c>
      <c r="AF432" s="1">
        <f>(Table2[[#This Row],[Current Week High]]/Table2[[#This Row],[Close Price]])-1</f>
        <v>7.64107154007867E-2</v>
      </c>
      <c r="AG432" s="1">
        <f>(Table2[[#This Row],[Close Price]]/Table2[[#This Row],[Current Month Low]])-1</f>
        <v>3.280521099812983E-2</v>
      </c>
      <c r="AH432" s="1">
        <f>(Table2[[#This Row],[Current Month High]]/Table2[[#This Row],[Close Price]])-1</f>
        <v>7.64107154007867E-2</v>
      </c>
      <c r="AI432">
        <v>17.727868784214099</v>
      </c>
      <c r="AJ432">
        <v>51.842604298356498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-0.06</v>
      </c>
      <c r="AM432" t="s">
        <v>3107</v>
      </c>
      <c r="AN432">
        <v>1.55</v>
      </c>
      <c r="AO432" t="s">
        <v>3108</v>
      </c>
      <c r="AP432">
        <v>3.8185406068089997E-2</v>
      </c>
      <c r="AQ432">
        <f>(Table2[[#This Row],[Sharpe Ratio]]-AVERAGE(Table2[Sharpe Ratio]))/_xlfn.STDEV.P(Table2[Sharpe Ratio])</f>
        <v>-0.28968920400463216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-1.2325288714515719</v>
      </c>
      <c r="AS432">
        <f>_xlfn.RANK.AVG(Table2[[#This Row],[1Y Return vs Nifty Z-Score]],Table2[1Y Return vs Nifty Z-Score])</f>
        <v>361</v>
      </c>
      <c r="AT432">
        <f>_xlfn.RANK.AVG(Table2[[#This Row],[6M Return vs Nifty Z-Score]],Table2[6M Return vs Nifty Z-Score])</f>
        <v>490</v>
      </c>
      <c r="AU432">
        <f>_xlfn.RANK.AVG(Table2[[#This Row],[Sharpe Ratio Z-Score]],Table2[Sharpe Ratio Z-Score])</f>
        <v>419</v>
      </c>
      <c r="AV432">
        <f>(Table2[[#This Row],[Rank 1Y]]+Table2[[#This Row],[Rank 6M]]+Table2[[#This Row],[Rank Sharpe]])/3</f>
        <v>423.33333333333331</v>
      </c>
    </row>
    <row r="433" spans="1:48" x14ac:dyDescent="0.3">
      <c r="A433" t="s">
        <v>181</v>
      </c>
      <c r="B433" t="s">
        <v>182</v>
      </c>
      <c r="C433" t="s">
        <v>3065</v>
      </c>
      <c r="D433" t="s">
        <v>183</v>
      </c>
      <c r="E433">
        <v>140249.12618316899</v>
      </c>
      <c r="F433">
        <v>1371.1</v>
      </c>
      <c r="G433">
        <v>8.1719978202010797</v>
      </c>
      <c r="H433">
        <f>(Table2[[#This Row],[1Y Return vs Nifty]]-AVERAGE(Table2[1Y Return vs Nifty]))/_xlfn.STDEV.P(Table2[1Y Return vs Nifty])</f>
        <v>-0.37167821562202452</v>
      </c>
      <c r="I433">
        <v>-2.8545368359807899</v>
      </c>
      <c r="J433">
        <f>(Table2[[#This Row],[1M Return vs Nifty]]-AVERAGE(Table2[1M Return vs Nifty]))/_xlfn.STDEV.P(Table2[1M Return vs Nifty])</f>
        <v>-0.21941157641863082</v>
      </c>
      <c r="K433">
        <v>3.6531799423703801</v>
      </c>
      <c r="L433">
        <f>(Table2[[#This Row],[6M Return vs Nifty]]-AVERAGE(Table2[6M Return vs Nifty]))/_xlfn.STDEV.P(Table2[6M Return vs Nifty])</f>
        <v>-0.10634979076817076</v>
      </c>
      <c r="M433">
        <v>-6.1261081489405704</v>
      </c>
      <c r="N433">
        <f>(Table2[[#This Row],[1W Return vs Nifty]]-AVERAGE(Table2[1W Return vs Nifty]))/_xlfn.STDEV.P(Table2[1W Return vs Nifty])</f>
        <v>-1.2155483978613075</v>
      </c>
      <c r="O433">
        <v>1437.01</v>
      </c>
      <c r="P433">
        <v>1410.4339305378701</v>
      </c>
      <c r="Q433">
        <v>1260.7054034395201</v>
      </c>
      <c r="R433">
        <v>27.640571494157498</v>
      </c>
      <c r="S433" s="1">
        <f>(Table2[[#This Row],[Close Price]]-Table2[[#This Row],[20D EMA]])/Table2[[#This Row],[20D EMA]]</f>
        <v>-4.5866069129651209E-2</v>
      </c>
      <c r="T433" s="1">
        <f>(Table2[[#This Row],[Close Price]]-Table2[[#This Row],[50D EMA]])/Table2[[#This Row],[50D EMA]]</f>
        <v>-2.7887822099451443E-2</v>
      </c>
      <c r="U433" s="1">
        <f>(Table2[[#This Row],[Close Price]]-Table2[[#This Row],[200D EMA]])/Table2[[#This Row],[200D EMA]]</f>
        <v>8.7565736023099236E-2</v>
      </c>
      <c r="V433">
        <v>1.07572357865434</v>
      </c>
      <c r="W433">
        <v>1358.15</v>
      </c>
      <c r="X433">
        <v>1392.7</v>
      </c>
      <c r="Y433">
        <v>1358.15</v>
      </c>
      <c r="Z433">
        <v>1445</v>
      </c>
      <c r="AA433">
        <v>1358.15</v>
      </c>
      <c r="AB433">
        <v>1509</v>
      </c>
      <c r="AC433" s="1">
        <f>(Table2[[#This Row],[Close Price]]/Table2[[#This Row],[Day Low]])-1</f>
        <v>9.5350292677538473E-3</v>
      </c>
      <c r="AD433" s="1">
        <f>(Table2[[#This Row],[Day High]]/Table2[[#This Row],[Close Price]])-1</f>
        <v>1.57537743417695E-2</v>
      </c>
      <c r="AE433" s="1">
        <f>(Table2[[#This Row],[Close Price]]/Table2[[#This Row],[Current Week Low]])-1</f>
        <v>9.5350292677538473E-3</v>
      </c>
      <c r="AF433" s="1">
        <f>(Table2[[#This Row],[Current Week High]]/Table2[[#This Row],[Close Price]])-1</f>
        <v>5.389832980818321E-2</v>
      </c>
      <c r="AG433" s="1">
        <f>(Table2[[#This Row],[Close Price]]/Table2[[#This Row],[Current Month Low]])-1</f>
        <v>9.5350292677538473E-3</v>
      </c>
      <c r="AH433" s="1">
        <f>(Table2[[#This Row],[Current Month High]]/Table2[[#This Row],[Close Price]])-1</f>
        <v>0.10057617970972221</v>
      </c>
      <c r="AI433">
        <v>11.2245642185107</v>
      </c>
      <c r="AJ433">
        <v>42.852677641175198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-7.0000000000000007E-2</v>
      </c>
      <c r="AM433" t="s">
        <v>3107</v>
      </c>
      <c r="AN433">
        <v>-7.23</v>
      </c>
      <c r="AO433" t="s">
        <v>3107</v>
      </c>
      <c r="AP433">
        <v>9.2043629477399998E-4</v>
      </c>
      <c r="AQ433">
        <f>(Table2[[#This Row],[Sharpe Ratio]]-AVERAGE(Table2[Sharpe Ratio]))/_xlfn.STDEV.P(Table2[Sharpe Ratio])</f>
        <v>-0.71413510327344165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-2.6271230839435753</v>
      </c>
      <c r="AS433">
        <f>_xlfn.RANK.AVG(Table2[[#This Row],[1Y Return vs Nifty Z-Score]],Table2[1Y Return vs Nifty Z-Score])</f>
        <v>409</v>
      </c>
      <c r="AT433">
        <f>_xlfn.RANK.AVG(Table2[[#This Row],[6M Return vs Nifty Z-Score]],Table2[6M Return vs Nifty Z-Score])</f>
        <v>340</v>
      </c>
      <c r="AU433">
        <f>_xlfn.RANK.AVG(Table2[[#This Row],[Sharpe Ratio Z-Score]],Table2[Sharpe Ratio Z-Score])</f>
        <v>521</v>
      </c>
      <c r="AV433">
        <f>(Table2[[#This Row],[Rank 1Y]]+Table2[[#This Row],[Rank 6M]]+Table2[[#This Row],[Rank Sharpe]])/3</f>
        <v>423.33333333333331</v>
      </c>
    </row>
    <row r="434" spans="1:48" x14ac:dyDescent="0.3">
      <c r="A434" t="s">
        <v>1986</v>
      </c>
      <c r="B434" t="s">
        <v>1987</v>
      </c>
      <c r="C434" t="s">
        <v>3075</v>
      </c>
      <c r="D434" t="s">
        <v>46</v>
      </c>
      <c r="E434">
        <v>3155.0508496000002</v>
      </c>
      <c r="F434">
        <v>1861.6</v>
      </c>
      <c r="G434">
        <v>-8.4959160331725307</v>
      </c>
      <c r="H434">
        <f>(Table2[[#This Row],[1Y Return vs Nifty]]-AVERAGE(Table2[1Y Return vs Nifty]))/_xlfn.STDEV.P(Table2[1Y Return vs Nifty])</f>
        <v>-0.62823842355112269</v>
      </c>
      <c r="I434">
        <v>-4.7889774707625303</v>
      </c>
      <c r="J434">
        <f>(Table2[[#This Row],[1M Return vs Nifty]]-AVERAGE(Table2[1M Return vs Nifty]))/_xlfn.STDEV.P(Table2[1M Return vs Nifty])</f>
        <v>-0.40384966629672175</v>
      </c>
      <c r="K434">
        <v>4.3265268434264499</v>
      </c>
      <c r="L434">
        <f>(Table2[[#This Row],[6M Return vs Nifty]]-AVERAGE(Table2[6M Return vs Nifty]))/_xlfn.STDEV.P(Table2[6M Return vs Nifty])</f>
        <v>-8.3480994677381876E-2</v>
      </c>
      <c r="M434">
        <v>-0.64005541955121703</v>
      </c>
      <c r="N434">
        <f>(Table2[[#This Row],[1W Return vs Nifty]]-AVERAGE(Table2[1W Return vs Nifty]))/_xlfn.STDEV.P(Table2[1W Return vs Nifty])</f>
        <v>-0.21287109217293954</v>
      </c>
      <c r="O434">
        <v>1900.13</v>
      </c>
      <c r="P434">
        <v>1849.7416645717699</v>
      </c>
      <c r="Q434">
        <v>1703.36250122348</v>
      </c>
      <c r="R434">
        <v>34.673107022913896</v>
      </c>
      <c r="S434" s="1">
        <f>(Table2[[#This Row],[Close Price]]-Table2[[#This Row],[20D EMA]])/Table2[[#This Row],[20D EMA]]</f>
        <v>-2.0277559956424138E-2</v>
      </c>
      <c r="T434" s="1">
        <f>(Table2[[#This Row],[Close Price]]-Table2[[#This Row],[50D EMA]])/Table2[[#This Row],[50D EMA]]</f>
        <v>6.4108062522208048E-3</v>
      </c>
      <c r="U434" s="1">
        <f>(Table2[[#This Row],[Close Price]]-Table2[[#This Row],[200D EMA]])/Table2[[#This Row],[200D EMA]]</f>
        <v>9.2897136494939955E-2</v>
      </c>
      <c r="V434">
        <v>0.31589502660022301</v>
      </c>
      <c r="W434">
        <v>1858.05</v>
      </c>
      <c r="X434">
        <v>1900.95</v>
      </c>
      <c r="Y434">
        <v>1858.05</v>
      </c>
      <c r="Z434">
        <v>1918.6</v>
      </c>
      <c r="AA434">
        <v>1847.05</v>
      </c>
      <c r="AB434">
        <v>2005.85</v>
      </c>
      <c r="AC434" s="1">
        <f>(Table2[[#This Row],[Close Price]]/Table2[[#This Row],[Day Low]])-1</f>
        <v>1.9106052043809107E-3</v>
      </c>
      <c r="AD434" s="1">
        <f>(Table2[[#This Row],[Day High]]/Table2[[#This Row],[Close Price]])-1</f>
        <v>2.1137730984099878E-2</v>
      </c>
      <c r="AE434" s="1">
        <f>(Table2[[#This Row],[Close Price]]/Table2[[#This Row],[Current Week Low]])-1</f>
        <v>1.9106052043809107E-3</v>
      </c>
      <c r="AF434" s="1">
        <f>(Table2[[#This Row],[Current Week High]]/Table2[[#This Row],[Close Price]])-1</f>
        <v>3.0618822518263755E-2</v>
      </c>
      <c r="AG434" s="1">
        <f>(Table2[[#This Row],[Close Price]]/Table2[[#This Row],[Current Month Low]])-1</f>
        <v>7.8774261660485845E-3</v>
      </c>
      <c r="AH434" s="1">
        <f>(Table2[[#This Row],[Current Month High]]/Table2[[#This Row],[Close Price]])-1</f>
        <v>7.7487107864202764E-2</v>
      </c>
      <c r="AI434">
        <v>12.269015900300801</v>
      </c>
      <c r="AJ434">
        <v>31.654879773691601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0.17</v>
      </c>
      <c r="AM434" t="s">
        <v>3108</v>
      </c>
      <c r="AN434">
        <v>-3.16</v>
      </c>
      <c r="AO434" t="s">
        <v>3107</v>
      </c>
      <c r="AP434">
        <v>4.7692145539381003E-2</v>
      </c>
      <c r="AQ434">
        <f>(Table2[[#This Row],[Sharpe Ratio]]-AVERAGE(Table2[Sharpe Ratio]))/_xlfn.STDEV.P(Table2[Sharpe Ratio])</f>
        <v>-0.18140797880702647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-1.5098481555051921</v>
      </c>
      <c r="AS434">
        <f>_xlfn.RANK.AVG(Table2[[#This Row],[1Y Return vs Nifty Z-Score]],Table2[1Y Return vs Nifty Z-Score])</f>
        <v>542</v>
      </c>
      <c r="AT434">
        <f>_xlfn.RANK.AVG(Table2[[#This Row],[6M Return vs Nifty Z-Score]],Table2[6M Return vs Nifty Z-Score])</f>
        <v>335</v>
      </c>
      <c r="AU434">
        <f>_xlfn.RANK.AVG(Table2[[#This Row],[Sharpe Ratio Z-Score]],Table2[Sharpe Ratio Z-Score])</f>
        <v>394</v>
      </c>
      <c r="AV434">
        <f>(Table2[[#This Row],[Rank 1Y]]+Table2[[#This Row],[Rank 6M]]+Table2[[#This Row],[Rank Sharpe]])/3</f>
        <v>423.66666666666669</v>
      </c>
    </row>
    <row r="435" spans="1:48" x14ac:dyDescent="0.3">
      <c r="A435" t="s">
        <v>1296</v>
      </c>
      <c r="B435" t="s">
        <v>1297</v>
      </c>
      <c r="C435" t="s">
        <v>3072</v>
      </c>
      <c r="D435" t="s">
        <v>80</v>
      </c>
      <c r="E435">
        <v>8461.5170298949997</v>
      </c>
      <c r="F435">
        <v>209.35</v>
      </c>
      <c r="G435">
        <v>4.7982027972128396</v>
      </c>
      <c r="H435">
        <f>(Table2[[#This Row],[1Y Return vs Nifty]]-AVERAGE(Table2[1Y Return vs Nifty]))/_xlfn.STDEV.P(Table2[1Y Return vs Nifty])</f>
        <v>-0.42360922271880191</v>
      </c>
      <c r="I435">
        <v>4.0776839741271997</v>
      </c>
      <c r="J435">
        <f>(Table2[[#This Row],[1M Return vs Nifty]]-AVERAGE(Table2[1M Return vs Nifty]))/_xlfn.STDEV.P(Table2[1M Return vs Nifty])</f>
        <v>0.44153688684280612</v>
      </c>
      <c r="K435">
        <v>-6.3419801016328297</v>
      </c>
      <c r="L435">
        <f>(Table2[[#This Row],[6M Return vs Nifty]]-AVERAGE(Table2[6M Return vs Nifty]))/_xlfn.STDEV.P(Table2[6M Return vs Nifty])</f>
        <v>-0.4458141539108717</v>
      </c>
      <c r="M435">
        <v>4.0376664204943502</v>
      </c>
      <c r="N435">
        <f>(Table2[[#This Row],[1W Return vs Nifty]]-AVERAGE(Table2[1W Return vs Nifty]))/_xlfn.STDEV.P(Table2[1W Return vs Nifty])</f>
        <v>0.64206883689671601</v>
      </c>
      <c r="O435">
        <v>207.18</v>
      </c>
      <c r="P435">
        <v>210.208353817172</v>
      </c>
      <c r="Q435">
        <v>198.357680078106</v>
      </c>
      <c r="R435">
        <v>56.152006942586198</v>
      </c>
      <c r="S435" s="1">
        <f>(Table2[[#This Row],[Close Price]]-Table2[[#This Row],[20D EMA]])/Table2[[#This Row],[20D EMA]]</f>
        <v>1.047398397528713E-2</v>
      </c>
      <c r="T435" s="1">
        <f>(Table2[[#This Row],[Close Price]]-Table2[[#This Row],[50D EMA]])/Table2[[#This Row],[50D EMA]]</f>
        <v>-4.0833477908235397E-3</v>
      </c>
      <c r="U435" s="1">
        <f>(Table2[[#This Row],[Close Price]]-Table2[[#This Row],[200D EMA]])/Table2[[#This Row],[200D EMA]]</f>
        <v>5.5416659025078439E-2</v>
      </c>
      <c r="V435">
        <v>0.71000059800013904</v>
      </c>
      <c r="W435">
        <v>204.47</v>
      </c>
      <c r="X435">
        <v>213.4</v>
      </c>
      <c r="Y435">
        <v>189.92</v>
      </c>
      <c r="Z435">
        <v>216.65</v>
      </c>
      <c r="AA435">
        <v>189.92</v>
      </c>
      <c r="AB435">
        <v>216.65</v>
      </c>
      <c r="AC435" s="1">
        <f>(Table2[[#This Row],[Close Price]]/Table2[[#This Row],[Day Low]])-1</f>
        <v>2.3866581894654404E-2</v>
      </c>
      <c r="AD435" s="1">
        <f>(Table2[[#This Row],[Day High]]/Table2[[#This Row],[Close Price]])-1</f>
        <v>1.9345593503701908E-2</v>
      </c>
      <c r="AE435" s="1">
        <f>(Table2[[#This Row],[Close Price]]/Table2[[#This Row],[Current Week Low]])-1</f>
        <v>0.10230623420387541</v>
      </c>
      <c r="AF435" s="1">
        <f>(Table2[[#This Row],[Current Week High]]/Table2[[#This Row],[Close Price]])-1</f>
        <v>3.4869835204203614E-2</v>
      </c>
      <c r="AG435" s="1">
        <f>(Table2[[#This Row],[Close Price]]/Table2[[#This Row],[Current Month Low]])-1</f>
        <v>0.10230623420387541</v>
      </c>
      <c r="AH435" s="1">
        <f>(Table2[[#This Row],[Current Month High]]/Table2[[#This Row],[Close Price]])-1</f>
        <v>3.4869835204203614E-2</v>
      </c>
      <c r="AI435">
        <v>22.2832577024122</v>
      </c>
      <c r="AJ435">
        <v>42.414965986394499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-0.05</v>
      </c>
      <c r="AM435" t="s">
        <v>3107</v>
      </c>
      <c r="AN435">
        <v>-1.73</v>
      </c>
      <c r="AO435" t="s">
        <v>3107</v>
      </c>
      <c r="AP435">
        <v>5.5523952553061001E-2</v>
      </c>
      <c r="AQ435">
        <f>(Table2[[#This Row],[Sharpe Ratio]]-AVERAGE(Table2[Sharpe Ratio]))/_xlfn.STDEV.P(Table2[Sharpe Ratio])</f>
        <v>-9.2204139623947592E-2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436</v>
      </c>
      <c r="AT435">
        <f>_xlfn.RANK.AVG(Table2[[#This Row],[6M Return vs Nifty Z-Score]],Table2[6M Return vs Nifty Z-Score])</f>
        <v>464</v>
      </c>
      <c r="AU435">
        <f>_xlfn.RANK.AVG(Table2[[#This Row],[Sharpe Ratio Z-Score]],Table2[Sharpe Ratio Z-Score])</f>
        <v>376</v>
      </c>
      <c r="AV435">
        <f>(Table2[[#This Row],[Rank 1Y]]+Table2[[#This Row],[Rank 6M]]+Table2[[#This Row],[Rank Sharpe]])/3</f>
        <v>425.33333333333331</v>
      </c>
    </row>
    <row r="436" spans="1:48" x14ac:dyDescent="0.3">
      <c r="A436" t="s">
        <v>1897</v>
      </c>
      <c r="B436" t="s">
        <v>1898</v>
      </c>
      <c r="C436" t="s">
        <v>3074</v>
      </c>
      <c r="D436" t="s">
        <v>567</v>
      </c>
      <c r="E436">
        <v>3520.8294799999999</v>
      </c>
      <c r="F436">
        <v>813.35</v>
      </c>
      <c r="G436">
        <v>3.3232279370723901</v>
      </c>
      <c r="H436">
        <f>(Table2[[#This Row],[1Y Return vs Nifty]]-AVERAGE(Table2[1Y Return vs Nifty]))/_xlfn.STDEV.P(Table2[1Y Return vs Nifty])</f>
        <v>-0.44631271519763022</v>
      </c>
      <c r="I436">
        <v>-20.422793104578101</v>
      </c>
      <c r="J436">
        <f>(Table2[[#This Row],[1M Return vs Nifty]]-AVERAGE(Table2[1M Return vs Nifty]))/_xlfn.STDEV.P(Table2[1M Return vs Nifty])</f>
        <v>-1.8944465040396987</v>
      </c>
      <c r="K436">
        <v>-36.496065703088</v>
      </c>
      <c r="L436">
        <f>(Table2[[#This Row],[6M Return vs Nifty]]-AVERAGE(Table2[6M Return vs Nifty]))/_xlfn.STDEV.P(Table2[6M Return vs Nifty])</f>
        <v>-1.4699335696864997</v>
      </c>
      <c r="M436">
        <v>-16.923884235768799</v>
      </c>
      <c r="N436">
        <f>(Table2[[#This Row],[1W Return vs Nifty]]-AVERAGE(Table2[1W Return vs Nifty]))/_xlfn.STDEV.P(Table2[1W Return vs Nifty])</f>
        <v>-3.1890411016713789</v>
      </c>
      <c r="O436">
        <v>987.05</v>
      </c>
      <c r="P436">
        <v>1059.8354668285799</v>
      </c>
      <c r="Q436">
        <v>999.754286805844</v>
      </c>
      <c r="R436">
        <v>19.627921512254701</v>
      </c>
      <c r="S436" s="1">
        <f>(Table2[[#This Row],[Close Price]]-Table2[[#This Row],[20D EMA]])/Table2[[#This Row],[20D EMA]]</f>
        <v>-0.17597892710602295</v>
      </c>
      <c r="T436" s="1">
        <f>(Table2[[#This Row],[Close Price]]-Table2[[#This Row],[50D EMA]])/Table2[[#This Row],[50D EMA]]</f>
        <v>-0.23256955871287802</v>
      </c>
      <c r="U436" s="1">
        <f>(Table2[[#This Row],[Close Price]]-Table2[[#This Row],[200D EMA]])/Table2[[#This Row],[200D EMA]]</f>
        <v>-0.18645010005547932</v>
      </c>
      <c r="V436">
        <v>1.84346351438806</v>
      </c>
      <c r="W436">
        <v>808.55</v>
      </c>
      <c r="X436">
        <v>867.15</v>
      </c>
      <c r="Y436">
        <v>808.55</v>
      </c>
      <c r="Z436">
        <v>904.4</v>
      </c>
      <c r="AA436">
        <v>800</v>
      </c>
      <c r="AB436">
        <v>1205</v>
      </c>
      <c r="AC436" s="1">
        <f>(Table2[[#This Row],[Close Price]]/Table2[[#This Row],[Day Low]])-1</f>
        <v>5.9365530888628726E-3</v>
      </c>
      <c r="AD436" s="1">
        <f>(Table2[[#This Row],[Day High]]/Table2[[#This Row],[Close Price]])-1</f>
        <v>6.6146185528985102E-2</v>
      </c>
      <c r="AE436" s="1">
        <f>(Table2[[#This Row],[Close Price]]/Table2[[#This Row],[Current Week Low]])-1</f>
        <v>5.9365530888628726E-3</v>
      </c>
      <c r="AF436" s="1">
        <f>(Table2[[#This Row],[Current Week High]]/Table2[[#This Row],[Close Price]])-1</f>
        <v>0.11194442736829147</v>
      </c>
      <c r="AG436" s="1">
        <f>(Table2[[#This Row],[Close Price]]/Table2[[#This Row],[Current Month Low]])-1</f>
        <v>1.6687499999999966E-2</v>
      </c>
      <c r="AH436" s="1">
        <f>(Table2[[#This Row],[Current Month High]]/Table2[[#This Row],[Close Price]])-1</f>
        <v>0.48152701788897767</v>
      </c>
      <c r="AI436">
        <v>83.801561443412993</v>
      </c>
      <c r="AJ436">
        <v>34.438016528925601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-0.3</v>
      </c>
      <c r="AM436" t="s">
        <v>3107</v>
      </c>
      <c r="AN436">
        <v>-27.87</v>
      </c>
      <c r="AO436" t="s">
        <v>3107</v>
      </c>
      <c r="AP436">
        <v>0.15066632437337499</v>
      </c>
      <c r="AQ436">
        <f>(Table2[[#This Row],[Sharpe Ratio]]-AVERAGE(Table2[Sharpe Ratio]))/_xlfn.STDEV.P(Table2[Sharpe Ratio])</f>
        <v>0.99146209736726443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451</v>
      </c>
      <c r="AT436">
        <f>_xlfn.RANK.AVG(Table2[[#This Row],[6M Return vs Nifty Z-Score]],Table2[6M Return vs Nifty Z-Score])</f>
        <v>713</v>
      </c>
      <c r="AU436">
        <f>_xlfn.RANK.AVG(Table2[[#This Row],[Sharpe Ratio Z-Score]],Table2[Sharpe Ratio Z-Score])</f>
        <v>117</v>
      </c>
      <c r="AV436">
        <f>(Table2[[#This Row],[Rank 1Y]]+Table2[[#This Row],[Rank 6M]]+Table2[[#This Row],[Rank Sharpe]])/3</f>
        <v>427</v>
      </c>
    </row>
    <row r="437" spans="1:48" x14ac:dyDescent="0.3">
      <c r="A437" t="s">
        <v>678</v>
      </c>
      <c r="B437" t="s">
        <v>679</v>
      </c>
      <c r="C437" t="s">
        <v>3065</v>
      </c>
      <c r="D437" t="s">
        <v>183</v>
      </c>
      <c r="E437">
        <v>25275.375270389999</v>
      </c>
      <c r="F437">
        <v>7756.7</v>
      </c>
      <c r="G437">
        <v>17.797912495522301</v>
      </c>
      <c r="H437">
        <f>(Table2[[#This Row],[1Y Return vs Nifty]]-AVERAGE(Table2[1Y Return vs Nifty]))/_xlfn.STDEV.P(Table2[1Y Return vs Nifty])</f>
        <v>-0.22351170286384192</v>
      </c>
      <c r="I437">
        <v>5.7814445741342704</v>
      </c>
      <c r="J437">
        <f>(Table2[[#This Row],[1M Return vs Nifty]]-AVERAGE(Table2[1M Return vs Nifty]))/_xlfn.STDEV.P(Table2[1M Return vs Nifty])</f>
        <v>0.6039809262331951</v>
      </c>
      <c r="K437">
        <v>4.5518863864110903</v>
      </c>
      <c r="L437">
        <f>(Table2[[#This Row],[6M Return vs Nifty]]-AVERAGE(Table2[6M Return vs Nifty]))/_xlfn.STDEV.P(Table2[6M Return vs Nifty])</f>
        <v>-7.582713687014149E-2</v>
      </c>
      <c r="M437">
        <v>0.511854304564346</v>
      </c>
      <c r="N437">
        <f>(Table2[[#This Row],[1W Return vs Nifty]]-AVERAGE(Table2[1W Return vs Nifty]))/_xlfn.STDEV.P(Table2[1W Return vs Nifty])</f>
        <v>-2.3383474938731522E-3</v>
      </c>
      <c r="O437">
        <v>7769.88</v>
      </c>
      <c r="P437">
        <v>7564.0459124930903</v>
      </c>
      <c r="Q437">
        <v>6841.5072923139496</v>
      </c>
      <c r="R437">
        <v>47.003788817092797</v>
      </c>
      <c r="S437" s="1">
        <f>(Table2[[#This Row],[Close Price]]-Table2[[#This Row],[20D EMA]])/Table2[[#This Row],[20D EMA]]</f>
        <v>-1.6962938938568279E-3</v>
      </c>
      <c r="T437" s="1">
        <f>(Table2[[#This Row],[Close Price]]-Table2[[#This Row],[50D EMA]])/Table2[[#This Row],[50D EMA]]</f>
        <v>2.5469714189427915E-2</v>
      </c>
      <c r="U437" s="1">
        <f>(Table2[[#This Row],[Close Price]]-Table2[[#This Row],[200D EMA]])/Table2[[#This Row],[200D EMA]]</f>
        <v>0.13377062518287716</v>
      </c>
      <c r="V437">
        <v>0.60888248903466902</v>
      </c>
      <c r="W437">
        <v>7628</v>
      </c>
      <c r="X437">
        <v>7774.95</v>
      </c>
      <c r="Y437">
        <v>7628</v>
      </c>
      <c r="Z437">
        <v>8033.15</v>
      </c>
      <c r="AA437">
        <v>7551.2</v>
      </c>
      <c r="AB437">
        <v>8195</v>
      </c>
      <c r="AC437" s="1">
        <f>(Table2[[#This Row],[Close Price]]/Table2[[#This Row],[Day Low]])-1</f>
        <v>1.6872050340849487E-2</v>
      </c>
      <c r="AD437" s="1">
        <f>(Table2[[#This Row],[Day High]]/Table2[[#This Row],[Close Price]])-1</f>
        <v>2.3528046720899809E-3</v>
      </c>
      <c r="AE437" s="1">
        <f>(Table2[[#This Row],[Close Price]]/Table2[[#This Row],[Current Week Low]])-1</f>
        <v>1.6872050340849487E-2</v>
      </c>
      <c r="AF437" s="1">
        <f>(Table2[[#This Row],[Current Week High]]/Table2[[#This Row],[Close Price]])-1</f>
        <v>3.5640156252014332E-2</v>
      </c>
      <c r="AG437" s="1">
        <f>(Table2[[#This Row],[Close Price]]/Table2[[#This Row],[Current Month Low]])-1</f>
        <v>2.7214217607797409E-2</v>
      </c>
      <c r="AH437" s="1">
        <f>(Table2[[#This Row],[Current Month High]]/Table2[[#This Row],[Close Price]])-1</f>
        <v>5.6505988371343463E-2</v>
      </c>
      <c r="AI437">
        <v>5.6505988371343401</v>
      </c>
      <c r="AJ437">
        <v>43.576122165664003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-0.02</v>
      </c>
      <c r="AM437" t="s">
        <v>3107</v>
      </c>
      <c r="AN437">
        <v>-0.99</v>
      </c>
      <c r="AO437" t="s">
        <v>3107</v>
      </c>
      <c r="AP437">
        <v>-1.263645955026E-2</v>
      </c>
      <c r="AQ437">
        <f>(Table2[[#This Row],[Sharpe Ratio]]-AVERAGE(Table2[Sharpe Ratio]))/_xlfn.STDEV.P(Table2[Sharpe Ratio])</f>
        <v>-0.86854738062779979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-0.56624364162246132</v>
      </c>
      <c r="AS437">
        <f>_xlfn.RANK.AVG(Table2[[#This Row],[1Y Return vs Nifty Z-Score]],Table2[1Y Return vs Nifty Z-Score])</f>
        <v>355</v>
      </c>
      <c r="AT437">
        <f>_xlfn.RANK.AVG(Table2[[#This Row],[6M Return vs Nifty Z-Score]],Table2[6M Return vs Nifty Z-Score])</f>
        <v>332</v>
      </c>
      <c r="AU437">
        <f>_xlfn.RANK.AVG(Table2[[#This Row],[Sharpe Ratio Z-Score]],Table2[Sharpe Ratio Z-Score])</f>
        <v>595</v>
      </c>
      <c r="AV437">
        <f>(Table2[[#This Row],[Rank 1Y]]+Table2[[#This Row],[Rank 6M]]+Table2[[#This Row],[Rank Sharpe]])/3</f>
        <v>427.33333333333331</v>
      </c>
    </row>
    <row r="438" spans="1:48" x14ac:dyDescent="0.3">
      <c r="A438" t="s">
        <v>1432</v>
      </c>
      <c r="B438" t="s">
        <v>1433</v>
      </c>
      <c r="C438" t="s">
        <v>3063</v>
      </c>
      <c r="D438" t="s">
        <v>251</v>
      </c>
      <c r="E438">
        <v>7203.5984171199998</v>
      </c>
      <c r="F438">
        <v>6491.45</v>
      </c>
      <c r="G438">
        <v>19.6349332159058</v>
      </c>
      <c r="H438">
        <f>(Table2[[#This Row],[1Y Return vs Nifty]]-AVERAGE(Table2[1Y Return vs Nifty]))/_xlfn.STDEV.P(Table2[1Y Return vs Nifty])</f>
        <v>-0.19523543373156182</v>
      </c>
      <c r="I438">
        <v>-6.5915445439968297</v>
      </c>
      <c r="J438">
        <f>(Table2[[#This Row],[1M Return vs Nifty]]-AVERAGE(Table2[1M Return vs Nifty]))/_xlfn.STDEV.P(Table2[1M Return vs Nifty])</f>
        <v>-0.57571435001289395</v>
      </c>
      <c r="K438">
        <v>-5.8472463229915501</v>
      </c>
      <c r="L438">
        <f>(Table2[[#This Row],[6M Return vs Nifty]]-AVERAGE(Table2[6M Return vs Nifty]))/_xlfn.STDEV.P(Table2[6M Return vs Nifty])</f>
        <v>-0.42901157282639918</v>
      </c>
      <c r="M438">
        <v>0.35590732134869202</v>
      </c>
      <c r="N438">
        <f>(Table2[[#This Row],[1W Return vs Nifty]]-AVERAGE(Table2[1W Return vs Nifty]))/_xlfn.STDEV.P(Table2[1W Return vs Nifty])</f>
        <v>-3.084053452595183E-2</v>
      </c>
      <c r="O438">
        <v>6785.82</v>
      </c>
      <c r="P438">
        <v>6845.2209615318297</v>
      </c>
      <c r="Q438">
        <v>6254.2667336588702</v>
      </c>
      <c r="R438">
        <v>27.782855940323302</v>
      </c>
      <c r="S438" s="1">
        <f>(Table2[[#This Row],[Close Price]]-Table2[[#This Row],[20D EMA]])/Table2[[#This Row],[20D EMA]]</f>
        <v>-4.3380166287935708E-2</v>
      </c>
      <c r="T438" s="1">
        <f>(Table2[[#This Row],[Close Price]]-Table2[[#This Row],[50D EMA]])/Table2[[#This Row],[50D EMA]]</f>
        <v>-5.1681452435198345E-2</v>
      </c>
      <c r="U438" s="1">
        <f>(Table2[[#This Row],[Close Price]]-Table2[[#This Row],[200D EMA]])/Table2[[#This Row],[200D EMA]]</f>
        <v>3.7923433144395606E-2</v>
      </c>
      <c r="V438">
        <v>0.40234902403824702</v>
      </c>
      <c r="W438">
        <v>6455</v>
      </c>
      <c r="X438">
        <v>6627.9</v>
      </c>
      <c r="Y438">
        <v>6455</v>
      </c>
      <c r="Z438">
        <v>6750</v>
      </c>
      <c r="AA438">
        <v>6455</v>
      </c>
      <c r="AB438">
        <v>7088.1</v>
      </c>
      <c r="AC438" s="1">
        <f>(Table2[[#This Row],[Close Price]]/Table2[[#This Row],[Day Low]])-1</f>
        <v>5.6467854376451854E-3</v>
      </c>
      <c r="AD438" s="1">
        <f>(Table2[[#This Row],[Day High]]/Table2[[#This Row],[Close Price]])-1</f>
        <v>2.1019957020388391E-2</v>
      </c>
      <c r="AE438" s="1">
        <f>(Table2[[#This Row],[Close Price]]/Table2[[#This Row],[Current Week Low]])-1</f>
        <v>5.6467854376451854E-3</v>
      </c>
      <c r="AF438" s="1">
        <f>(Table2[[#This Row],[Current Week High]]/Table2[[#This Row],[Close Price]])-1</f>
        <v>3.9829313943726019E-2</v>
      </c>
      <c r="AG438" s="1">
        <f>(Table2[[#This Row],[Close Price]]/Table2[[#This Row],[Current Month Low]])-1</f>
        <v>5.6467854376451854E-3</v>
      </c>
      <c r="AH438" s="1">
        <f>(Table2[[#This Row],[Current Month High]]/Table2[[#This Row],[Close Price]])-1</f>
        <v>9.1913208913262823E-2</v>
      </c>
      <c r="AI438">
        <v>20.543176023846701</v>
      </c>
      <c r="AJ438">
        <v>50.540339973562702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-0.04</v>
      </c>
      <c r="AM438" t="s">
        <v>3107</v>
      </c>
      <c r="AN438">
        <v>-7.61</v>
      </c>
      <c r="AO438" t="s">
        <v>3107</v>
      </c>
      <c r="AP438">
        <v>1.3539954951790001E-2</v>
      </c>
      <c r="AQ438">
        <f>(Table2[[#This Row],[Sharpe Ratio]]-AVERAGE(Table2[Sharpe Ratio]))/_xlfn.STDEV.P(Table2[Sharpe Ratio])</f>
        <v>-0.57039949910418464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344</v>
      </c>
      <c r="AT438">
        <f>_xlfn.RANK.AVG(Table2[[#This Row],[6M Return vs Nifty Z-Score]],Table2[6M Return vs Nifty Z-Score])</f>
        <v>453</v>
      </c>
      <c r="AU438">
        <f>_xlfn.RANK.AVG(Table2[[#This Row],[Sharpe Ratio Z-Score]],Table2[Sharpe Ratio Z-Score])</f>
        <v>486</v>
      </c>
      <c r="AV438">
        <f>(Table2[[#This Row],[Rank 1Y]]+Table2[[#This Row],[Rank 6M]]+Table2[[#This Row],[Rank Sharpe]])/3</f>
        <v>427.66666666666669</v>
      </c>
    </row>
    <row r="439" spans="1:48" x14ac:dyDescent="0.3">
      <c r="A439" t="s">
        <v>359</v>
      </c>
      <c r="B439" t="s">
        <v>360</v>
      </c>
      <c r="C439" t="s">
        <v>3077</v>
      </c>
      <c r="D439" t="s">
        <v>166</v>
      </c>
      <c r="E439">
        <v>65751.744492219994</v>
      </c>
      <c r="F439">
        <v>4334.3</v>
      </c>
      <c r="G439">
        <v>-8.7482849908351099</v>
      </c>
      <c r="H439">
        <f>(Table2[[#This Row],[1Y Return vs Nifty]]-AVERAGE(Table2[1Y Return vs Nifty]))/_xlfn.STDEV.P(Table2[1Y Return vs Nifty])</f>
        <v>-0.63212300279855227</v>
      </c>
      <c r="I439">
        <v>12.883110946548801</v>
      </c>
      <c r="J439">
        <f>(Table2[[#This Row],[1M Return vs Nifty]]-AVERAGE(Table2[1M Return vs Nifty]))/_xlfn.STDEV.P(Table2[1M Return vs Nifty])</f>
        <v>1.2810850756853658</v>
      </c>
      <c r="K439">
        <v>16.254457355144002</v>
      </c>
      <c r="L439">
        <f>(Table2[[#This Row],[6M Return vs Nifty]]-AVERAGE(Table2[6M Return vs Nifty]))/_xlfn.STDEV.P(Table2[6M Return vs Nifty])</f>
        <v>0.32162580870991658</v>
      </c>
      <c r="M439">
        <v>-0.608129377655654</v>
      </c>
      <c r="N439">
        <f>(Table2[[#This Row],[1W Return vs Nifty]]-AVERAGE(Table2[1W Return vs Nifty]))/_xlfn.STDEV.P(Table2[1W Return vs Nifty])</f>
        <v>-0.20703601926201978</v>
      </c>
      <c r="O439">
        <v>4252.26</v>
      </c>
      <c r="P439">
        <v>4036.1622645202701</v>
      </c>
      <c r="Q439">
        <v>3740.3059365333202</v>
      </c>
      <c r="R439">
        <v>52.435461051696201</v>
      </c>
      <c r="S439" s="1">
        <f>(Table2[[#This Row],[Close Price]]-Table2[[#This Row],[20D EMA]])/Table2[[#This Row],[20D EMA]]</f>
        <v>1.9293269931753929E-2</v>
      </c>
      <c r="T439" s="1">
        <f>(Table2[[#This Row],[Close Price]]-Table2[[#This Row],[50D EMA]])/Table2[[#This Row],[50D EMA]]</f>
        <v>7.3866637647474781E-2</v>
      </c>
      <c r="U439" s="1">
        <f>(Table2[[#This Row],[Close Price]]-Table2[[#This Row],[200D EMA]])/Table2[[#This Row],[200D EMA]]</f>
        <v>0.15880895133867573</v>
      </c>
      <c r="V439">
        <v>0.97756024637550298</v>
      </c>
      <c r="W439">
        <v>4294</v>
      </c>
      <c r="X439">
        <v>4372.75</v>
      </c>
      <c r="Y439">
        <v>4294</v>
      </c>
      <c r="Z439">
        <v>4517.8500000000004</v>
      </c>
      <c r="AA439">
        <v>4185.1499999999996</v>
      </c>
      <c r="AB439">
        <v>4600</v>
      </c>
      <c r="AC439" s="1">
        <f>(Table2[[#This Row],[Close Price]]/Table2[[#This Row],[Day Low]])-1</f>
        <v>9.3851886353051306E-3</v>
      </c>
      <c r="AD439" s="1">
        <f>(Table2[[#This Row],[Day High]]/Table2[[#This Row],[Close Price]])-1</f>
        <v>8.8710979858339645E-3</v>
      </c>
      <c r="AE439" s="1">
        <f>(Table2[[#This Row],[Close Price]]/Table2[[#This Row],[Current Week Low]])-1</f>
        <v>9.3851886353051306E-3</v>
      </c>
      <c r="AF439" s="1">
        <f>(Table2[[#This Row],[Current Week High]]/Table2[[#This Row],[Close Price]])-1</f>
        <v>4.2348245391412798E-2</v>
      </c>
      <c r="AG439" s="1">
        <f>(Table2[[#This Row],[Close Price]]/Table2[[#This Row],[Current Month Low]])-1</f>
        <v>3.5637910230218894E-2</v>
      </c>
      <c r="AH439" s="1">
        <f>(Table2[[#This Row],[Current Month High]]/Table2[[#This Row],[Close Price]])-1</f>
        <v>6.1301709618623468E-2</v>
      </c>
      <c r="AI439">
        <v>6.1301709618623397</v>
      </c>
      <c r="AJ439">
        <v>34.605590062111801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0.2</v>
      </c>
      <c r="AM439" t="s">
        <v>3108</v>
      </c>
      <c r="AN439">
        <v>-1.42</v>
      </c>
      <c r="AO439" t="s">
        <v>3107</v>
      </c>
      <c r="AP439">
        <v>8.5520922219689995E-3</v>
      </c>
      <c r="AQ439">
        <f>(Table2[[#This Row],[Sharpe Ratio]]-AVERAGE(Table2[Sharpe Ratio]))/_xlfn.STDEV.P(Table2[Sharpe Ratio])</f>
        <v>-0.62721097365163514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0.13634088868307517</v>
      </c>
      <c r="AS439">
        <f>_xlfn.RANK.AVG(Table2[[#This Row],[1Y Return vs Nifty Z-Score]],Table2[1Y Return vs Nifty Z-Score])</f>
        <v>545</v>
      </c>
      <c r="AT439">
        <f>_xlfn.RANK.AVG(Table2[[#This Row],[6M Return vs Nifty Z-Score]],Table2[6M Return vs Nifty Z-Score])</f>
        <v>237</v>
      </c>
      <c r="AU439">
        <f>_xlfn.RANK.AVG(Table2[[#This Row],[Sharpe Ratio Z-Score]],Table2[Sharpe Ratio Z-Score])</f>
        <v>501</v>
      </c>
      <c r="AV439">
        <f>(Table2[[#This Row],[Rank 1Y]]+Table2[[#This Row],[Rank 6M]]+Table2[[#This Row],[Rank Sharpe]])/3</f>
        <v>427.66666666666669</v>
      </c>
    </row>
    <row r="440" spans="1:48" x14ac:dyDescent="0.3">
      <c r="A440" t="s">
        <v>760</v>
      </c>
      <c r="B440" t="s">
        <v>761</v>
      </c>
      <c r="C440" t="s">
        <v>3067</v>
      </c>
      <c r="D440" t="s">
        <v>51</v>
      </c>
      <c r="E440">
        <v>20877.95221566</v>
      </c>
      <c r="F440">
        <v>1062.1500000000001</v>
      </c>
      <c r="G440">
        <v>10.116258129181601</v>
      </c>
      <c r="H440">
        <f>(Table2[[#This Row],[1Y Return vs Nifty]]-AVERAGE(Table2[1Y Return vs Nifty]))/_xlfn.STDEV.P(Table2[1Y Return vs Nifty])</f>
        <v>-0.34175126534327838</v>
      </c>
      <c r="I440">
        <v>9.0307046117594307</v>
      </c>
      <c r="J440">
        <f>(Table2[[#This Row],[1M Return vs Nifty]]-AVERAGE(Table2[1M Return vs Nifty]))/_xlfn.STDEV.P(Table2[1M Return vs Nifty])</f>
        <v>0.91377968877026061</v>
      </c>
      <c r="K440">
        <v>-2.2482821908675099</v>
      </c>
      <c r="L440">
        <f>(Table2[[#This Row],[6M Return vs Nifty]]-AVERAGE(Table2[6M Return vs Nifty]))/_xlfn.STDEV.P(Table2[6M Return vs Nifty])</f>
        <v>-0.30678040677139384</v>
      </c>
      <c r="M440">
        <v>-10.116717512777401</v>
      </c>
      <c r="N440">
        <f>(Table2[[#This Row],[1W Return vs Nifty]]-AVERAGE(Table2[1W Return vs Nifty]))/_xlfn.STDEV.P(Table2[1W Return vs Nifty])</f>
        <v>-1.9449058507256121</v>
      </c>
      <c r="O440">
        <v>1127.54</v>
      </c>
      <c r="P440">
        <v>1063.9580449698401</v>
      </c>
      <c r="Q440">
        <v>938.19288673082099</v>
      </c>
      <c r="R440">
        <v>30.9784453959624</v>
      </c>
      <c r="S440" s="1">
        <f>(Table2[[#This Row],[Close Price]]-Table2[[#This Row],[20D EMA]])/Table2[[#This Row],[20D EMA]]</f>
        <v>-5.7993507990847223E-2</v>
      </c>
      <c r="T440" s="1">
        <f>(Table2[[#This Row],[Close Price]]-Table2[[#This Row],[50D EMA]])/Table2[[#This Row],[50D EMA]]</f>
        <v>-1.6993573932619346E-3</v>
      </c>
      <c r="U440" s="1">
        <f>(Table2[[#This Row],[Close Price]]-Table2[[#This Row],[200D EMA]])/Table2[[#This Row],[200D EMA]]</f>
        <v>0.13212327126153528</v>
      </c>
      <c r="V440">
        <v>0.72734745963929104</v>
      </c>
      <c r="W440">
        <v>1051.8499999999999</v>
      </c>
      <c r="X440">
        <v>1093.95</v>
      </c>
      <c r="Y440">
        <v>1051.8499999999999</v>
      </c>
      <c r="Z440">
        <v>1134.75</v>
      </c>
      <c r="AA440">
        <v>1051.8499999999999</v>
      </c>
      <c r="AB440">
        <v>1284.95</v>
      </c>
      <c r="AC440" s="1">
        <f>(Table2[[#This Row],[Close Price]]/Table2[[#This Row],[Day Low]])-1</f>
        <v>9.7922707610402782E-3</v>
      </c>
      <c r="AD440" s="1">
        <f>(Table2[[#This Row],[Day High]]/Table2[[#This Row],[Close Price]])-1</f>
        <v>2.9939274113825576E-2</v>
      </c>
      <c r="AE440" s="1">
        <f>(Table2[[#This Row],[Close Price]]/Table2[[#This Row],[Current Week Low]])-1</f>
        <v>9.7922707610402782E-3</v>
      </c>
      <c r="AF440" s="1">
        <f>(Table2[[#This Row],[Current Week High]]/Table2[[#This Row],[Close Price]])-1</f>
        <v>6.8351927693828474E-2</v>
      </c>
      <c r="AG440" s="1">
        <f>(Table2[[#This Row],[Close Price]]/Table2[[#This Row],[Current Month Low]])-1</f>
        <v>9.7922707610402782E-3</v>
      </c>
      <c r="AH440" s="1">
        <f>(Table2[[#This Row],[Current Month High]]/Table2[[#This Row],[Close Price]])-1</f>
        <v>0.20976321611825055</v>
      </c>
      <c r="AI440">
        <v>20.976321611825</v>
      </c>
      <c r="AJ440">
        <v>50.201513116029098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-0.03</v>
      </c>
      <c r="AM440" t="s">
        <v>3107</v>
      </c>
      <c r="AN440">
        <v>-14.28</v>
      </c>
      <c r="AO440" t="s">
        <v>3107</v>
      </c>
      <c r="AP440">
        <v>1.6497579063094001E-2</v>
      </c>
      <c r="AQ440">
        <f>(Table2[[#This Row],[Sharpe Ratio]]-AVERAGE(Table2[Sharpe Ratio]))/_xlfn.STDEV.P(Table2[Sharpe Ratio])</f>
        <v>-0.53671232765985277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-2.2163701617298766</v>
      </c>
      <c r="AS440">
        <f>_xlfn.RANK.AVG(Table2[[#This Row],[1Y Return vs Nifty Z-Score]],Table2[1Y Return vs Nifty Z-Score])</f>
        <v>393</v>
      </c>
      <c r="AT440">
        <f>_xlfn.RANK.AVG(Table2[[#This Row],[6M Return vs Nifty Z-Score]],Table2[6M Return vs Nifty Z-Score])</f>
        <v>412</v>
      </c>
      <c r="AU440">
        <f>_xlfn.RANK.AVG(Table2[[#This Row],[Sharpe Ratio Z-Score]],Table2[Sharpe Ratio Z-Score])</f>
        <v>479</v>
      </c>
      <c r="AV440">
        <f>(Table2[[#This Row],[Rank 1Y]]+Table2[[#This Row],[Rank 6M]]+Table2[[#This Row],[Rank Sharpe]])/3</f>
        <v>428</v>
      </c>
    </row>
    <row r="441" spans="1:48" x14ac:dyDescent="0.3">
      <c r="A441" t="s">
        <v>785</v>
      </c>
      <c r="B441" t="s">
        <v>786</v>
      </c>
      <c r="C441" t="s">
        <v>3068</v>
      </c>
      <c r="D441" t="s">
        <v>203</v>
      </c>
      <c r="E441">
        <v>19872.898119145</v>
      </c>
      <c r="F441">
        <v>523.85</v>
      </c>
      <c r="G441">
        <v>-16.276410466644101</v>
      </c>
      <c r="H441">
        <f>(Table2[[#This Row],[1Y Return vs Nifty]]-AVERAGE(Table2[1Y Return vs Nifty]))/_xlfn.STDEV.P(Table2[1Y Return vs Nifty])</f>
        <v>-0.74799937787346749</v>
      </c>
      <c r="I441">
        <v>-10.3580924550579</v>
      </c>
      <c r="J441">
        <f>(Table2[[#This Row],[1M Return vs Nifty]]-AVERAGE(Table2[1M Return vs Nifty]))/_xlfn.STDEV.P(Table2[1M Return vs Nifty])</f>
        <v>-0.93483361666787634</v>
      </c>
      <c r="K441">
        <v>-2.2138577585771499</v>
      </c>
      <c r="L441">
        <f>(Table2[[#This Row],[6M Return vs Nifty]]-AVERAGE(Table2[6M Return vs Nifty]))/_xlfn.STDEV.P(Table2[6M Return vs Nifty])</f>
        <v>-0.30561125410824991</v>
      </c>
      <c r="M441">
        <v>-3.0809869656179201</v>
      </c>
      <c r="N441">
        <f>(Table2[[#This Row],[1W Return vs Nifty]]-AVERAGE(Table2[1W Return vs Nifty]))/_xlfn.STDEV.P(Table2[1W Return vs Nifty])</f>
        <v>-0.65899634592206435</v>
      </c>
      <c r="O441">
        <v>562.95000000000005</v>
      </c>
      <c r="P441">
        <v>563.31083894005599</v>
      </c>
      <c r="Q441">
        <v>513.996225964725</v>
      </c>
      <c r="R441">
        <v>24.166093727714301</v>
      </c>
      <c r="S441" s="1">
        <f>(Table2[[#This Row],[Close Price]]-Table2[[#This Row],[20D EMA]])/Table2[[#This Row],[20D EMA]]</f>
        <v>-6.9455546673772128E-2</v>
      </c>
      <c r="T441" s="1">
        <f>(Table2[[#This Row],[Close Price]]-Table2[[#This Row],[50D EMA]])/Table2[[#This Row],[50D EMA]]</f>
        <v>-7.0051623743485503E-2</v>
      </c>
      <c r="U441" s="1">
        <f>(Table2[[#This Row],[Close Price]]-Table2[[#This Row],[200D EMA]])/Table2[[#This Row],[200D EMA]]</f>
        <v>1.9170907367618058E-2</v>
      </c>
      <c r="V441">
        <v>0.528191037469108</v>
      </c>
      <c r="W441">
        <v>520.20000000000005</v>
      </c>
      <c r="X441">
        <v>533.6</v>
      </c>
      <c r="Y441">
        <v>520.20000000000005</v>
      </c>
      <c r="Z441">
        <v>547.45000000000005</v>
      </c>
      <c r="AA441">
        <v>520.20000000000005</v>
      </c>
      <c r="AB441">
        <v>593.15</v>
      </c>
      <c r="AC441" s="1">
        <f>(Table2[[#This Row],[Close Price]]/Table2[[#This Row],[Day Low]])-1</f>
        <v>7.0165321030373207E-3</v>
      </c>
      <c r="AD441" s="1">
        <f>(Table2[[#This Row],[Day High]]/Table2[[#This Row],[Close Price]])-1</f>
        <v>1.8612198148324932E-2</v>
      </c>
      <c r="AE441" s="1">
        <f>(Table2[[#This Row],[Close Price]]/Table2[[#This Row],[Current Week Low]])-1</f>
        <v>7.0165321030373207E-3</v>
      </c>
      <c r="AF441" s="1">
        <f>(Table2[[#This Row],[Current Week High]]/Table2[[#This Row],[Close Price]])-1</f>
        <v>4.5051064235945404E-2</v>
      </c>
      <c r="AG441" s="1">
        <f>(Table2[[#This Row],[Close Price]]/Table2[[#This Row],[Current Month Low]])-1</f>
        <v>7.0165321030373207E-3</v>
      </c>
      <c r="AH441" s="1">
        <f>(Table2[[#This Row],[Current Month High]]/Table2[[#This Row],[Close Price]])-1</f>
        <v>0.13228977760809379</v>
      </c>
      <c r="AI441">
        <v>18.8126372053068</v>
      </c>
      <c r="AJ441">
        <v>28.773352999016701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-0.08</v>
      </c>
      <c r="AM441" t="s">
        <v>3107</v>
      </c>
      <c r="AN441">
        <v>-9.84</v>
      </c>
      <c r="AO441" t="s">
        <v>3107</v>
      </c>
      <c r="AP441">
        <v>8.5466245218016004E-2</v>
      </c>
      <c r="AQ441">
        <f>(Table2[[#This Row],[Sharpe Ratio]]-AVERAGE(Table2[Sharpe Ratio]))/_xlfn.STDEV.P(Table2[Sharpe Ratio])</f>
        <v>0.24883688130415854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595</v>
      </c>
      <c r="AT441">
        <f>_xlfn.RANK.AVG(Table2[[#This Row],[6M Return vs Nifty Z-Score]],Table2[6M Return vs Nifty Z-Score])</f>
        <v>411</v>
      </c>
      <c r="AU441">
        <f>_xlfn.RANK.AVG(Table2[[#This Row],[Sharpe Ratio Z-Score]],Table2[Sharpe Ratio Z-Score])</f>
        <v>279</v>
      </c>
      <c r="AV441">
        <f>(Table2[[#This Row],[Rank 1Y]]+Table2[[#This Row],[Rank 6M]]+Table2[[#This Row],[Rank Sharpe]])/3</f>
        <v>428.33333333333331</v>
      </c>
    </row>
    <row r="442" spans="1:48" x14ac:dyDescent="0.3">
      <c r="A442" t="s">
        <v>189</v>
      </c>
      <c r="B442" t="s">
        <v>190</v>
      </c>
      <c r="C442" t="s">
        <v>3069</v>
      </c>
      <c r="D442" t="s">
        <v>191</v>
      </c>
      <c r="E442">
        <v>133786.84783953999</v>
      </c>
      <c r="F442">
        <v>1113.7</v>
      </c>
      <c r="G442">
        <v>13.551928349156899</v>
      </c>
      <c r="H442">
        <f>(Table2[[#This Row],[1Y Return vs Nifty]]-AVERAGE(Table2[1Y Return vs Nifty]))/_xlfn.STDEV.P(Table2[1Y Return vs Nifty])</f>
        <v>-0.28886784671232213</v>
      </c>
      <c r="I442">
        <v>7.7111790660912503</v>
      </c>
      <c r="J442">
        <f>(Table2[[#This Row],[1M Return vs Nifty]]-AVERAGE(Table2[1M Return vs Nifty]))/_xlfn.STDEV.P(Table2[1M Return vs Nifty])</f>
        <v>0.78797031172734922</v>
      </c>
      <c r="K442">
        <v>-3.1465387189605001</v>
      </c>
      <c r="L442">
        <f>(Table2[[#This Row],[6M Return vs Nifty]]-AVERAGE(Table2[6M Return vs Nifty]))/_xlfn.STDEV.P(Table2[6M Return vs Nifty])</f>
        <v>-0.33728778023069195</v>
      </c>
      <c r="M442">
        <v>-7.2721363187267896</v>
      </c>
      <c r="N442">
        <f>(Table2[[#This Row],[1W Return vs Nifty]]-AVERAGE(Table2[1W Return vs Nifty]))/_xlfn.STDEV.P(Table2[1W Return vs Nifty])</f>
        <v>-1.4250061800237699</v>
      </c>
      <c r="O442">
        <v>1095.7</v>
      </c>
      <c r="P442">
        <v>1068.66537366322</v>
      </c>
      <c r="Q442">
        <v>1059.69721652373</v>
      </c>
      <c r="R442">
        <v>52.498014887296598</v>
      </c>
      <c r="S442" s="1">
        <f>(Table2[[#This Row],[Close Price]]-Table2[[#This Row],[20D EMA]])/Table2[[#This Row],[20D EMA]]</f>
        <v>1.642785433969152E-2</v>
      </c>
      <c r="T442" s="1">
        <f>(Table2[[#This Row],[Close Price]]-Table2[[#This Row],[50D EMA]])/Table2[[#This Row],[50D EMA]]</f>
        <v>4.2140998900720761E-2</v>
      </c>
      <c r="U442" s="1">
        <f>(Table2[[#This Row],[Close Price]]-Table2[[#This Row],[200D EMA]])/Table2[[#This Row],[200D EMA]]</f>
        <v>5.0960578771191575E-2</v>
      </c>
      <c r="V442">
        <v>2.3620329327476099</v>
      </c>
      <c r="W442">
        <v>1070.0999999999999</v>
      </c>
      <c r="X442">
        <v>1119</v>
      </c>
      <c r="Y442">
        <v>1036.05</v>
      </c>
      <c r="Z442">
        <v>1129.9000000000001</v>
      </c>
      <c r="AA442">
        <v>1036.05</v>
      </c>
      <c r="AB442">
        <v>1348</v>
      </c>
      <c r="AC442" s="1">
        <f>(Table2[[#This Row],[Close Price]]/Table2[[#This Row],[Day Low]])-1</f>
        <v>4.0743855714419297E-2</v>
      </c>
      <c r="AD442" s="1">
        <f>(Table2[[#This Row],[Day High]]/Table2[[#This Row],[Close Price]])-1</f>
        <v>4.7589117356559019E-3</v>
      </c>
      <c r="AE442" s="1">
        <f>(Table2[[#This Row],[Close Price]]/Table2[[#This Row],[Current Week Low]])-1</f>
        <v>7.4948120264466178E-2</v>
      </c>
      <c r="AF442" s="1">
        <f>(Table2[[#This Row],[Current Week High]]/Table2[[#This Row],[Close Price]])-1</f>
        <v>1.4546107569363365E-2</v>
      </c>
      <c r="AG442" s="1">
        <f>(Table2[[#This Row],[Close Price]]/Table2[[#This Row],[Current Month Low]])-1</f>
        <v>7.4948120264466178E-2</v>
      </c>
      <c r="AH442" s="1">
        <f>(Table2[[#This Row],[Current Month High]]/Table2[[#This Row],[Close Price]])-1</f>
        <v>0.21037981503097769</v>
      </c>
      <c r="AI442">
        <v>21.037981503097701</v>
      </c>
      <c r="AJ442">
        <v>62.346938775510203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-0.02</v>
      </c>
      <c r="AM442" t="s">
        <v>3107</v>
      </c>
      <c r="AN442">
        <v>5.87</v>
      </c>
      <c r="AO442" t="s">
        <v>3108</v>
      </c>
      <c r="AP442">
        <v>1.4983191145048E-2</v>
      </c>
      <c r="AQ442">
        <f>(Table2[[#This Row],[Sharpe Ratio]]-AVERAGE(Table2[Sharpe Ratio]))/_xlfn.STDEV.P(Table2[Sharpe Ratio])</f>
        <v>-0.55396112044371593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-1.8171526156831508</v>
      </c>
      <c r="AS442">
        <f>_xlfn.RANK.AVG(Table2[[#This Row],[1Y Return vs Nifty Z-Score]],Table2[1Y Return vs Nifty Z-Score])</f>
        <v>382</v>
      </c>
      <c r="AT442">
        <f>_xlfn.RANK.AVG(Table2[[#This Row],[6M Return vs Nifty Z-Score]],Table2[6M Return vs Nifty Z-Score])</f>
        <v>420</v>
      </c>
      <c r="AU442">
        <f>_xlfn.RANK.AVG(Table2[[#This Row],[Sharpe Ratio Z-Score]],Table2[Sharpe Ratio Z-Score])</f>
        <v>483</v>
      </c>
      <c r="AV442">
        <f>(Table2[[#This Row],[Rank 1Y]]+Table2[[#This Row],[Rank 6M]]+Table2[[#This Row],[Rank Sharpe]])/3</f>
        <v>428.33333333333331</v>
      </c>
    </row>
    <row r="443" spans="1:48" x14ac:dyDescent="0.3">
      <c r="A443" t="s">
        <v>421</v>
      </c>
      <c r="B443" t="s">
        <v>422</v>
      </c>
      <c r="C443" t="s">
        <v>3063</v>
      </c>
      <c r="D443" t="s">
        <v>423</v>
      </c>
      <c r="E443">
        <v>52987.925247908002</v>
      </c>
      <c r="F443">
        <v>203.47</v>
      </c>
      <c r="G443">
        <v>-12.8322227516637</v>
      </c>
      <c r="H443">
        <f>(Table2[[#This Row],[1Y Return vs Nifty]]-AVERAGE(Table2[1Y Return vs Nifty]))/_xlfn.STDEV.P(Table2[1Y Return vs Nifty])</f>
        <v>-0.69498485403589882</v>
      </c>
      <c r="I443">
        <v>-6.5983601964799199</v>
      </c>
      <c r="J443">
        <f>(Table2[[#This Row],[1M Return vs Nifty]]-AVERAGE(Table2[1M Return vs Nifty]))/_xlfn.STDEV.P(Table2[1M Return vs Nifty])</f>
        <v>-0.57636418433846159</v>
      </c>
      <c r="K443">
        <v>0.94235818429965101</v>
      </c>
      <c r="L443">
        <f>(Table2[[#This Row],[6M Return vs Nifty]]-AVERAGE(Table2[6M Return vs Nifty]))/_xlfn.STDEV.P(Table2[6M Return vs Nifty])</f>
        <v>-0.1984170891051259</v>
      </c>
      <c r="M443">
        <v>1.3260808691256201</v>
      </c>
      <c r="N443">
        <f>(Table2[[#This Row],[1W Return vs Nifty]]-AVERAGE(Table2[1W Return vs Nifty]))/_xlfn.STDEV.P(Table2[1W Return vs Nifty])</f>
        <v>0.14647657249415758</v>
      </c>
      <c r="O443">
        <v>215.03</v>
      </c>
      <c r="P443">
        <v>219.82766975562001</v>
      </c>
      <c r="Q443">
        <v>202.85672049693201</v>
      </c>
      <c r="R443">
        <v>29.574424940261199</v>
      </c>
      <c r="S443" s="1">
        <f>(Table2[[#This Row],[Close Price]]-Table2[[#This Row],[20D EMA]])/Table2[[#This Row],[20D EMA]]</f>
        <v>-5.3759940473422321E-2</v>
      </c>
      <c r="T443" s="1">
        <f>(Table2[[#This Row],[Close Price]]-Table2[[#This Row],[50D EMA]])/Table2[[#This Row],[50D EMA]]</f>
        <v>-7.441133217581139E-2</v>
      </c>
      <c r="U443" s="1">
        <f>(Table2[[#This Row],[Close Price]]-Table2[[#This Row],[200D EMA]])/Table2[[#This Row],[200D EMA]]</f>
        <v>3.0232151124481034E-3</v>
      </c>
      <c r="V443">
        <v>0.99790389359391496</v>
      </c>
      <c r="W443">
        <v>201.6</v>
      </c>
      <c r="X443">
        <v>210.35</v>
      </c>
      <c r="Y443">
        <v>201.6</v>
      </c>
      <c r="Z443">
        <v>214.52</v>
      </c>
      <c r="AA443">
        <v>200.05</v>
      </c>
      <c r="AB443">
        <v>229.4</v>
      </c>
      <c r="AC443" s="1">
        <f>(Table2[[#This Row],[Close Price]]/Table2[[#This Row],[Day Low]])-1</f>
        <v>9.2757936507936734E-3</v>
      </c>
      <c r="AD443" s="1">
        <f>(Table2[[#This Row],[Day High]]/Table2[[#This Row],[Close Price]])-1</f>
        <v>3.3813338575711338E-2</v>
      </c>
      <c r="AE443" s="1">
        <f>(Table2[[#This Row],[Close Price]]/Table2[[#This Row],[Current Week Low]])-1</f>
        <v>9.2757936507936734E-3</v>
      </c>
      <c r="AF443" s="1">
        <f>(Table2[[#This Row],[Current Week High]]/Table2[[#This Row],[Close Price]])-1</f>
        <v>5.430776035779239E-2</v>
      </c>
      <c r="AG443" s="1">
        <f>(Table2[[#This Row],[Close Price]]/Table2[[#This Row],[Current Month Low]])-1</f>
        <v>1.7095726068482753E-2</v>
      </c>
      <c r="AH443" s="1">
        <f>(Table2[[#This Row],[Current Month High]]/Table2[[#This Row],[Close Price]])-1</f>
        <v>0.12743893448665644</v>
      </c>
      <c r="AI443">
        <v>21.3446699759178</v>
      </c>
      <c r="AJ443">
        <v>31.270967741935401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-0.13</v>
      </c>
      <c r="AM443" t="s">
        <v>3107</v>
      </c>
      <c r="AN443">
        <v>-9.09</v>
      </c>
      <c r="AO443" t="s">
        <v>3107</v>
      </c>
      <c r="AP443">
        <v>6.6139222176450005E-2</v>
      </c>
      <c r="AQ443">
        <f>(Table2[[#This Row],[Sharpe Ratio]]-AVERAGE(Table2[Sharpe Ratio]))/_xlfn.STDEV.P(Table2[Sharpe Ratio])</f>
        <v>2.8703181344993944E-2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578</v>
      </c>
      <c r="AT443">
        <f>_xlfn.RANK.AVG(Table2[[#This Row],[6M Return vs Nifty Z-Score]],Table2[6M Return vs Nifty Z-Score])</f>
        <v>373</v>
      </c>
      <c r="AU443">
        <f>_xlfn.RANK.AVG(Table2[[#This Row],[Sharpe Ratio Z-Score]],Table2[Sharpe Ratio Z-Score])</f>
        <v>336</v>
      </c>
      <c r="AV443">
        <f>(Table2[[#This Row],[Rank 1Y]]+Table2[[#This Row],[Rank 6M]]+Table2[[#This Row],[Rank Sharpe]])/3</f>
        <v>429</v>
      </c>
    </row>
    <row r="444" spans="1:48" x14ac:dyDescent="0.3">
      <c r="A444" t="s">
        <v>1444</v>
      </c>
      <c r="B444" t="s">
        <v>1445</v>
      </c>
      <c r="C444" t="s">
        <v>3079</v>
      </c>
      <c r="D444" t="s">
        <v>1446</v>
      </c>
      <c r="E444">
        <v>7054.0775424000003</v>
      </c>
      <c r="F444">
        <v>921.6</v>
      </c>
      <c r="G444">
        <v>14.962402294121</v>
      </c>
      <c r="H444">
        <f>(Table2[[#This Row],[1Y Return vs Nifty]]-AVERAGE(Table2[1Y Return vs Nifty]))/_xlfn.STDEV.P(Table2[1Y Return vs Nifty])</f>
        <v>-0.26715718203155159</v>
      </c>
      <c r="I444">
        <v>5.5154361223234103</v>
      </c>
      <c r="J444">
        <f>(Table2[[#This Row],[1M Return vs Nifty]]-AVERAGE(Table2[1M Return vs Nifty]))/_xlfn.STDEV.P(Table2[1M Return vs Nifty])</f>
        <v>0.57861850887012167</v>
      </c>
      <c r="K444">
        <v>-1.4958696010155299</v>
      </c>
      <c r="L444">
        <f>(Table2[[#This Row],[6M Return vs Nifty]]-AVERAGE(Table2[6M Return vs Nifty]))/_xlfn.STDEV.P(Table2[6M Return vs Nifty])</f>
        <v>-0.28122631263881459</v>
      </c>
      <c r="M444">
        <v>2.5912252451540301</v>
      </c>
      <c r="N444">
        <f>(Table2[[#This Row],[1W Return vs Nifty]]-AVERAGE(Table2[1W Return vs Nifty]))/_xlfn.STDEV.P(Table2[1W Return vs Nifty])</f>
        <v>0.37770503799309502</v>
      </c>
      <c r="O444">
        <v>919.29</v>
      </c>
      <c r="P444">
        <v>873.51165847320397</v>
      </c>
      <c r="Q444">
        <v>791.71466179786205</v>
      </c>
      <c r="R444">
        <v>48.138525585281698</v>
      </c>
      <c r="S444" s="1">
        <f>(Table2[[#This Row],[Close Price]]-Table2[[#This Row],[20D EMA]])/Table2[[#This Row],[20D EMA]]</f>
        <v>2.5128087980942457E-3</v>
      </c>
      <c r="T444" s="1">
        <f>(Table2[[#This Row],[Close Price]]-Table2[[#This Row],[50D EMA]])/Table2[[#This Row],[50D EMA]]</f>
        <v>5.5051745515164438E-2</v>
      </c>
      <c r="U444" s="1">
        <f>(Table2[[#This Row],[Close Price]]-Table2[[#This Row],[200D EMA]])/Table2[[#This Row],[200D EMA]]</f>
        <v>0.16405574441073048</v>
      </c>
      <c r="V444">
        <v>1.4175720524158799</v>
      </c>
      <c r="W444">
        <v>915</v>
      </c>
      <c r="X444">
        <v>940.5</v>
      </c>
      <c r="Y444">
        <v>915</v>
      </c>
      <c r="Z444">
        <v>981.5</v>
      </c>
      <c r="AA444">
        <v>895.15</v>
      </c>
      <c r="AB444">
        <v>1034.9000000000001</v>
      </c>
      <c r="AC444" s="1">
        <f>(Table2[[#This Row],[Close Price]]/Table2[[#This Row],[Day Low]])-1</f>
        <v>7.2131147540983598E-3</v>
      </c>
      <c r="AD444" s="1">
        <f>(Table2[[#This Row],[Day High]]/Table2[[#This Row],[Close Price]])-1</f>
        <v>2.05078125E-2</v>
      </c>
      <c r="AE444" s="1">
        <f>(Table2[[#This Row],[Close Price]]/Table2[[#This Row],[Current Week Low]])-1</f>
        <v>7.2131147540983598E-3</v>
      </c>
      <c r="AF444" s="1">
        <f>(Table2[[#This Row],[Current Week High]]/Table2[[#This Row],[Close Price]])-1</f>
        <v>6.4995659722222099E-2</v>
      </c>
      <c r="AG444" s="1">
        <f>(Table2[[#This Row],[Close Price]]/Table2[[#This Row],[Current Month Low]])-1</f>
        <v>2.9548120426744262E-2</v>
      </c>
      <c r="AH444" s="1">
        <f>(Table2[[#This Row],[Current Month High]]/Table2[[#This Row],[Close Price]])-1</f>
        <v>0.12293836805555558</v>
      </c>
      <c r="AI444">
        <v>12.2938368055555</v>
      </c>
      <c r="AJ444">
        <v>55.807269653423504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0.17</v>
      </c>
      <c r="AM444" t="s">
        <v>3108</v>
      </c>
      <c r="AN444">
        <v>1.94</v>
      </c>
      <c r="AO444" t="s">
        <v>3108</v>
      </c>
      <c r="AP444">
        <v>5.3563242128210004E-3</v>
      </c>
      <c r="AQ444">
        <f>(Table2[[#This Row],[Sharpe Ratio]]-AVERAGE(Table2[Sharpe Ratio]))/_xlfn.STDEV.P(Table2[Sharpe Ratio])</f>
        <v>-0.6636105906310269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-0.25567053843817639</v>
      </c>
      <c r="AS444">
        <f>_xlfn.RANK.AVG(Table2[[#This Row],[1Y Return vs Nifty Z-Score]],Table2[1Y Return vs Nifty Z-Score])</f>
        <v>376</v>
      </c>
      <c r="AT444">
        <f>_xlfn.RANK.AVG(Table2[[#This Row],[6M Return vs Nifty Z-Score]],Table2[6M Return vs Nifty Z-Score])</f>
        <v>402</v>
      </c>
      <c r="AU444">
        <f>_xlfn.RANK.AVG(Table2[[#This Row],[Sharpe Ratio Z-Score]],Table2[Sharpe Ratio Z-Score])</f>
        <v>509</v>
      </c>
      <c r="AV444">
        <f>(Table2[[#This Row],[Rank 1Y]]+Table2[[#This Row],[Rank 6M]]+Table2[[#This Row],[Rank Sharpe]])/3</f>
        <v>429</v>
      </c>
    </row>
    <row r="445" spans="1:48" x14ac:dyDescent="0.3">
      <c r="A445" t="s">
        <v>137</v>
      </c>
      <c r="B445" t="s">
        <v>138</v>
      </c>
      <c r="C445" t="s">
        <v>3063</v>
      </c>
      <c r="D445" t="s">
        <v>57</v>
      </c>
      <c r="E445">
        <v>203432.15969976</v>
      </c>
      <c r="F445">
        <v>320.2</v>
      </c>
      <c r="G445">
        <v>4.4149695756605096</v>
      </c>
      <c r="H445">
        <f>(Table2[[#This Row],[1Y Return vs Nifty]]-AVERAGE(Table2[1Y Return vs Nifty]))/_xlfn.STDEV.P(Table2[1Y Return vs Nifty])</f>
        <v>-0.42950812499725965</v>
      </c>
      <c r="I445">
        <v>-7.41551248173948</v>
      </c>
      <c r="J445">
        <f>(Table2[[#This Row],[1M Return vs Nifty]]-AVERAGE(Table2[1M Return vs Nifty]))/_xlfn.STDEV.P(Table2[1M Return vs Nifty])</f>
        <v>-0.65427508215714547</v>
      </c>
      <c r="K445">
        <v>6.7413245147728196</v>
      </c>
      <c r="L445">
        <f>(Table2[[#This Row],[6M Return vs Nifty]]-AVERAGE(Table2[6M Return vs Nifty]))/_xlfn.STDEV.P(Table2[6M Return vs Nifty])</f>
        <v>-1.4675251568122447E-3</v>
      </c>
      <c r="M445">
        <v>2.7328916824573799</v>
      </c>
      <c r="N445">
        <f>(Table2[[#This Row],[1W Return vs Nifty]]-AVERAGE(Table2[1W Return vs Nifty]))/_xlfn.STDEV.P(Table2[1W Return vs Nifty])</f>
        <v>0.40359719190930493</v>
      </c>
      <c r="O445">
        <v>329.62</v>
      </c>
      <c r="P445">
        <v>338.64536040581601</v>
      </c>
      <c r="Q445">
        <v>301.71160190732297</v>
      </c>
      <c r="R445">
        <v>38.660224267641297</v>
      </c>
      <c r="S445" s="1">
        <f>(Table2[[#This Row],[Close Price]]-Table2[[#This Row],[20D EMA]])/Table2[[#This Row],[20D EMA]]</f>
        <v>-2.8578362963412464E-2</v>
      </c>
      <c r="T445" s="1">
        <f>(Table2[[#This Row],[Close Price]]-Table2[[#This Row],[50D EMA]])/Table2[[#This Row],[50D EMA]]</f>
        <v>-5.4468073573227173E-2</v>
      </c>
      <c r="U445" s="1">
        <f>(Table2[[#This Row],[Close Price]]-Table2[[#This Row],[200D EMA]])/Table2[[#This Row],[200D EMA]]</f>
        <v>6.1278379670517656E-2</v>
      </c>
      <c r="V445">
        <v>0.737992670275889</v>
      </c>
      <c r="W445">
        <v>319.2</v>
      </c>
      <c r="X445">
        <v>326.35000000000002</v>
      </c>
      <c r="Y445">
        <v>319.2</v>
      </c>
      <c r="Z445">
        <v>336.5</v>
      </c>
      <c r="AA445">
        <v>310</v>
      </c>
      <c r="AB445">
        <v>337.2</v>
      </c>
      <c r="AC445" s="1">
        <f>(Table2[[#This Row],[Close Price]]/Table2[[#This Row],[Day Low]])-1</f>
        <v>3.1328320802004317E-3</v>
      </c>
      <c r="AD445" s="1">
        <f>(Table2[[#This Row],[Day High]]/Table2[[#This Row],[Close Price]])-1</f>
        <v>1.9206745783885149E-2</v>
      </c>
      <c r="AE445" s="1">
        <f>(Table2[[#This Row],[Close Price]]/Table2[[#This Row],[Current Week Low]])-1</f>
        <v>3.1328320802004317E-3</v>
      </c>
      <c r="AF445" s="1">
        <f>(Table2[[#This Row],[Current Week High]]/Table2[[#This Row],[Close Price]])-1</f>
        <v>5.0905683947532809E-2</v>
      </c>
      <c r="AG445" s="1">
        <f>(Table2[[#This Row],[Close Price]]/Table2[[#This Row],[Current Month Low]])-1</f>
        <v>3.2903225806451664E-2</v>
      </c>
      <c r="AH445" s="1">
        <f>(Table2[[#This Row],[Current Month High]]/Table2[[#This Row],[Close Price]])-1</f>
        <v>5.3091817613991177E-2</v>
      </c>
      <c r="AI445">
        <v>23.266708307307901</v>
      </c>
      <c r="AJ445">
        <v>57.889546351084803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-0.14000000000000001</v>
      </c>
      <c r="AM445" t="s">
        <v>3107</v>
      </c>
      <c r="AN445">
        <v>-3.03</v>
      </c>
      <c r="AO445" t="s">
        <v>3107</v>
      </c>
      <c r="AQ445">
        <f>(Table2[[#This Row],[Sharpe Ratio]]-AVERAGE(Table2[Sharpe Ratio]))/_xlfn.STDEV.P(Table2[Sharpe Ratio])</f>
        <v>-0.72461882064209882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439</v>
      </c>
      <c r="AT445">
        <f>_xlfn.RANK.AVG(Table2[[#This Row],[6M Return vs Nifty Z-Score]],Table2[6M Return vs Nifty Z-Score])</f>
        <v>307</v>
      </c>
      <c r="AU445">
        <f>_xlfn.RANK.AVG(Table2[[#This Row],[Sharpe Ratio Z-Score]],Table2[Sharpe Ratio Z-Score])</f>
        <v>545.5</v>
      </c>
      <c r="AV445">
        <f>(Table2[[#This Row],[Rank 1Y]]+Table2[[#This Row],[Rank 6M]]+Table2[[#This Row],[Rank Sharpe]])/3</f>
        <v>430.5</v>
      </c>
    </row>
    <row r="446" spans="1:48" x14ac:dyDescent="0.3">
      <c r="A446" t="s">
        <v>660</v>
      </c>
      <c r="B446" t="s">
        <v>661</v>
      </c>
      <c r="C446" t="s">
        <v>3074</v>
      </c>
      <c r="D446" t="s">
        <v>258</v>
      </c>
      <c r="E446">
        <v>26650.857599999999</v>
      </c>
      <c r="F446">
        <v>2407.0500000000002</v>
      </c>
      <c r="G446">
        <v>-15.9273609757284</v>
      </c>
      <c r="H446">
        <f>(Table2[[#This Row],[1Y Return vs Nifty]]-AVERAGE(Table2[1Y Return vs Nifty]))/_xlfn.STDEV.P(Table2[1Y Return vs Nifty])</f>
        <v>-0.74262664732334205</v>
      </c>
      <c r="I446">
        <v>-9.2406635713848004</v>
      </c>
      <c r="J446">
        <f>(Table2[[#This Row],[1M Return vs Nifty]]-AVERAGE(Table2[1M Return vs Nifty]))/_xlfn.STDEV.P(Table2[1M Return vs Nifty])</f>
        <v>-0.82829302546357331</v>
      </c>
      <c r="K446">
        <v>-0.87496927990117901</v>
      </c>
      <c r="L446">
        <f>(Table2[[#This Row],[6M Return vs Nifty]]-AVERAGE(Table2[6M Return vs Nifty]))/_xlfn.STDEV.P(Table2[6M Return vs Nifty])</f>
        <v>-0.26013875314459328</v>
      </c>
      <c r="M446">
        <v>-0.53029678619036402</v>
      </c>
      <c r="N446">
        <f>(Table2[[#This Row],[1W Return vs Nifty]]-AVERAGE(Table2[1W Return vs Nifty]))/_xlfn.STDEV.P(Table2[1W Return vs Nifty])</f>
        <v>-0.19281067784539671</v>
      </c>
      <c r="O446">
        <v>2514.6999999999998</v>
      </c>
      <c r="P446">
        <v>2545.53684169899</v>
      </c>
      <c r="Q446">
        <v>2344.4656325617002</v>
      </c>
      <c r="R446">
        <v>32.095930782444597</v>
      </c>
      <c r="S446" s="1">
        <f>(Table2[[#This Row],[Close Price]]-Table2[[#This Row],[20D EMA]])/Table2[[#This Row],[20D EMA]]</f>
        <v>-4.2808287270847276E-2</v>
      </c>
      <c r="T446" s="1">
        <f>(Table2[[#This Row],[Close Price]]-Table2[[#This Row],[50D EMA]])/Table2[[#This Row],[50D EMA]]</f>
        <v>-5.4403786042459441E-2</v>
      </c>
      <c r="U446" s="1">
        <f>(Table2[[#This Row],[Close Price]]-Table2[[#This Row],[200D EMA]])/Table2[[#This Row],[200D EMA]]</f>
        <v>2.6694512629693207E-2</v>
      </c>
      <c r="V446">
        <v>0.44180603583303901</v>
      </c>
      <c r="W446">
        <v>2394.8000000000002</v>
      </c>
      <c r="X446">
        <v>2424</v>
      </c>
      <c r="Y446">
        <v>2382.15</v>
      </c>
      <c r="Z446">
        <v>2444</v>
      </c>
      <c r="AA446">
        <v>2367.8000000000002</v>
      </c>
      <c r="AB446">
        <v>2615</v>
      </c>
      <c r="AC446" s="1">
        <f>(Table2[[#This Row],[Close Price]]/Table2[[#This Row],[Day Low]])-1</f>
        <v>5.1152497077000536E-3</v>
      </c>
      <c r="AD446" s="1">
        <f>(Table2[[#This Row],[Day High]]/Table2[[#This Row],[Close Price]])-1</f>
        <v>7.0418146694084527E-3</v>
      </c>
      <c r="AE446" s="1">
        <f>(Table2[[#This Row],[Close Price]]/Table2[[#This Row],[Current Week Low]])-1</f>
        <v>1.0452742270637971E-2</v>
      </c>
      <c r="AF446" s="1">
        <f>(Table2[[#This Row],[Current Week High]]/Table2[[#This Row],[Close Price]])-1</f>
        <v>1.5350740533017548E-2</v>
      </c>
      <c r="AG446" s="1">
        <f>(Table2[[#This Row],[Close Price]]/Table2[[#This Row],[Current Month Low]])-1</f>
        <v>1.6576568966973459E-2</v>
      </c>
      <c r="AH446" s="1">
        <f>(Table2[[#This Row],[Current Month High]]/Table2[[#This Row],[Close Price]])-1</f>
        <v>8.6392056666874328E-2</v>
      </c>
      <c r="AI446">
        <v>22.9721027814129</v>
      </c>
      <c r="AJ446">
        <v>28.362308020477801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0.01</v>
      </c>
      <c r="AM446" t="s">
        <v>3108</v>
      </c>
      <c r="AN446">
        <v>-12.03</v>
      </c>
      <c r="AO446" t="s">
        <v>3107</v>
      </c>
      <c r="AP446">
        <v>7.4121611744379007E-2</v>
      </c>
      <c r="AQ446">
        <f>(Table2[[#This Row],[Sharpe Ratio]]-AVERAGE(Table2[Sharpe Ratio]))/_xlfn.STDEV.P(Table2[Sharpe Ratio])</f>
        <v>0.11962214730910081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593</v>
      </c>
      <c r="AT446">
        <f>_xlfn.RANK.AVG(Table2[[#This Row],[6M Return vs Nifty Z-Score]],Table2[6M Return vs Nifty Z-Score])</f>
        <v>389</v>
      </c>
      <c r="AU446">
        <f>_xlfn.RANK.AVG(Table2[[#This Row],[Sharpe Ratio Z-Score]],Table2[Sharpe Ratio Z-Score])</f>
        <v>311</v>
      </c>
      <c r="AV446">
        <f>(Table2[[#This Row],[Rank 1Y]]+Table2[[#This Row],[Rank 6M]]+Table2[[#This Row],[Rank Sharpe]])/3</f>
        <v>431</v>
      </c>
    </row>
    <row r="447" spans="1:48" x14ac:dyDescent="0.3">
      <c r="A447" t="s">
        <v>341</v>
      </c>
      <c r="B447" t="s">
        <v>342</v>
      </c>
      <c r="C447" t="s">
        <v>3071</v>
      </c>
      <c r="D447" t="s">
        <v>130</v>
      </c>
      <c r="E447">
        <v>72788</v>
      </c>
      <c r="F447">
        <v>909.85</v>
      </c>
      <c r="G447">
        <v>15.8212628614385</v>
      </c>
      <c r="H447">
        <f>(Table2[[#This Row],[1Y Return vs Nifty]]-AVERAGE(Table2[1Y Return vs Nifty]))/_xlfn.STDEV.P(Table2[1Y Return vs Nifty])</f>
        <v>-0.25393720455437724</v>
      </c>
      <c r="I447">
        <v>-10.668340341275799</v>
      </c>
      <c r="J447">
        <f>(Table2[[#This Row],[1M Return vs Nifty]]-AVERAGE(Table2[1M Return vs Nifty]))/_xlfn.STDEV.P(Table2[1M Return vs Nifty])</f>
        <v>-0.96441401654879644</v>
      </c>
      <c r="K447">
        <v>-12.630489279124401</v>
      </c>
      <c r="L447">
        <f>(Table2[[#This Row],[6M Return vs Nifty]]-AVERAGE(Table2[6M Return vs Nifty]))/_xlfn.STDEV.P(Table2[6M Return vs Nifty])</f>
        <v>-0.65938999998599035</v>
      </c>
      <c r="M447">
        <v>-0.67813057803778198</v>
      </c>
      <c r="N447">
        <f>(Table2[[#This Row],[1W Return vs Nifty]]-AVERAGE(Table2[1W Return vs Nifty]))/_xlfn.STDEV.P(Table2[1W Return vs Nifty])</f>
        <v>-0.21983002953795022</v>
      </c>
      <c r="O447">
        <v>954.4</v>
      </c>
      <c r="P447">
        <v>981.22110191556203</v>
      </c>
      <c r="Q447">
        <v>924.68227934733704</v>
      </c>
      <c r="R447">
        <v>21.1763947499417</v>
      </c>
      <c r="S447" s="1">
        <f>(Table2[[#This Row],[Close Price]]-Table2[[#This Row],[20D EMA]])/Table2[[#This Row],[20D EMA]]</f>
        <v>-4.6678541492036832E-2</v>
      </c>
      <c r="T447" s="1">
        <f>(Table2[[#This Row],[Close Price]]-Table2[[#This Row],[50D EMA]])/Table2[[#This Row],[50D EMA]]</f>
        <v>-7.273702305854382E-2</v>
      </c>
      <c r="U447" s="1">
        <f>(Table2[[#This Row],[Close Price]]-Table2[[#This Row],[200D EMA]])/Table2[[#This Row],[200D EMA]]</f>
        <v>-1.6040406179088886E-2</v>
      </c>
      <c r="V447">
        <v>0.45569698441166301</v>
      </c>
      <c r="W447">
        <v>906.3</v>
      </c>
      <c r="X447">
        <v>929</v>
      </c>
      <c r="Y447">
        <v>906.3</v>
      </c>
      <c r="Z447">
        <v>933.25</v>
      </c>
      <c r="AA447">
        <v>906.3</v>
      </c>
      <c r="AB447">
        <v>995</v>
      </c>
      <c r="AC447" s="1">
        <f>(Table2[[#This Row],[Close Price]]/Table2[[#This Row],[Day Low]])-1</f>
        <v>3.9170252675715389E-3</v>
      </c>
      <c r="AD447" s="1">
        <f>(Table2[[#This Row],[Day High]]/Table2[[#This Row],[Close Price]])-1</f>
        <v>2.1047425399791209E-2</v>
      </c>
      <c r="AE447" s="1">
        <f>(Table2[[#This Row],[Close Price]]/Table2[[#This Row],[Current Week Low]])-1</f>
        <v>3.9170252675715389E-3</v>
      </c>
      <c r="AF447" s="1">
        <f>(Table2[[#This Row],[Current Week High]]/Table2[[#This Row],[Close Price]])-1</f>
        <v>2.5718525031598549E-2</v>
      </c>
      <c r="AG447" s="1">
        <f>(Table2[[#This Row],[Close Price]]/Table2[[#This Row],[Current Month Low]])-1</f>
        <v>3.9170252675715389E-3</v>
      </c>
      <c r="AH447" s="1">
        <f>(Table2[[#This Row],[Current Month High]]/Table2[[#This Row],[Close Price]])-1</f>
        <v>9.358685497609498E-2</v>
      </c>
      <c r="AI447">
        <v>25.174479309776299</v>
      </c>
      <c r="AJ447">
        <v>43.159468177169401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-0.23</v>
      </c>
      <c r="AM447" t="s">
        <v>3107</v>
      </c>
      <c r="AN447">
        <v>-8.23</v>
      </c>
      <c r="AO447" t="s">
        <v>3107</v>
      </c>
      <c r="AP447">
        <v>5.0631633734472999E-2</v>
      </c>
      <c r="AQ447">
        <f>(Table2[[#This Row],[Sharpe Ratio]]-AVERAGE(Table2[Sharpe Ratio]))/_xlfn.STDEV.P(Table2[Sharpe Ratio])</f>
        <v>-0.14792737442319392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371</v>
      </c>
      <c r="AT447">
        <f>_xlfn.RANK.AVG(Table2[[#This Row],[6M Return vs Nifty Z-Score]],Table2[6M Return vs Nifty Z-Score])</f>
        <v>539</v>
      </c>
      <c r="AU447">
        <f>_xlfn.RANK.AVG(Table2[[#This Row],[Sharpe Ratio Z-Score]],Table2[Sharpe Ratio Z-Score])</f>
        <v>387</v>
      </c>
      <c r="AV447">
        <f>(Table2[[#This Row],[Rank 1Y]]+Table2[[#This Row],[Rank 6M]]+Table2[[#This Row],[Rank Sharpe]])/3</f>
        <v>432.33333333333331</v>
      </c>
    </row>
    <row r="448" spans="1:48" x14ac:dyDescent="0.3">
      <c r="A448" t="s">
        <v>939</v>
      </c>
      <c r="B448" t="s">
        <v>940</v>
      </c>
      <c r="C448" t="s">
        <v>3066</v>
      </c>
      <c r="D448" t="s">
        <v>46</v>
      </c>
      <c r="E448">
        <v>15245.923096799999</v>
      </c>
      <c r="F448">
        <v>1576.8</v>
      </c>
      <c r="G448">
        <v>0.31377118874204502</v>
      </c>
      <c r="H448">
        <f>(Table2[[#This Row],[1Y Return vs Nifty]]-AVERAGE(Table2[1Y Return vs Nifty]))/_xlfn.STDEV.P(Table2[1Y Return vs Nifty])</f>
        <v>-0.49263565974230611</v>
      </c>
      <c r="I448">
        <v>-7.6365917337302598</v>
      </c>
      <c r="J448">
        <f>(Table2[[#This Row],[1M Return vs Nifty]]-AVERAGE(Table2[1M Return vs Nifty]))/_xlfn.STDEV.P(Table2[1M Return vs Nifty])</f>
        <v>-0.67535375172999446</v>
      </c>
      <c r="K448">
        <v>22.0452872859404</v>
      </c>
      <c r="L448">
        <f>(Table2[[#This Row],[6M Return vs Nifty]]-AVERAGE(Table2[6M Return vs Nifty]))/_xlfn.STDEV.P(Table2[6M Return vs Nifty])</f>
        <v>0.51829903713960024</v>
      </c>
      <c r="M448">
        <v>-3.5547112305121602</v>
      </c>
      <c r="N448">
        <f>(Table2[[#This Row],[1W Return vs Nifty]]-AVERAGE(Table2[1W Return vs Nifty]))/_xlfn.STDEV.P(Table2[1W Return vs Nifty])</f>
        <v>-0.74557819137513015</v>
      </c>
      <c r="O448">
        <v>1655.6</v>
      </c>
      <c r="P448">
        <v>1650.83732687721</v>
      </c>
      <c r="Q448">
        <v>1446.5648296345801</v>
      </c>
      <c r="R448">
        <v>27.632270334880801</v>
      </c>
      <c r="S448" s="1">
        <f>(Table2[[#This Row],[Close Price]]-Table2[[#This Row],[20D EMA]])/Table2[[#This Row],[20D EMA]]</f>
        <v>-4.7596037690263326E-2</v>
      </c>
      <c r="T448" s="1">
        <f>(Table2[[#This Row],[Close Price]]-Table2[[#This Row],[50D EMA]])/Table2[[#This Row],[50D EMA]]</f>
        <v>-4.4848347969731223E-2</v>
      </c>
      <c r="U448" s="1">
        <f>(Table2[[#This Row],[Close Price]]-Table2[[#This Row],[200D EMA]])/Table2[[#This Row],[200D EMA]]</f>
        <v>9.0030648953575682E-2</v>
      </c>
      <c r="V448">
        <v>0.56794275748065903</v>
      </c>
      <c r="W448">
        <v>1544.45</v>
      </c>
      <c r="X448">
        <v>1595.5</v>
      </c>
      <c r="Y448">
        <v>1544.45</v>
      </c>
      <c r="Z448">
        <v>1621.6</v>
      </c>
      <c r="AA448">
        <v>1544.45</v>
      </c>
      <c r="AB448">
        <v>1810</v>
      </c>
      <c r="AC448" s="1">
        <f>(Table2[[#This Row],[Close Price]]/Table2[[#This Row],[Day Low]])-1</f>
        <v>2.0945967820259481E-2</v>
      </c>
      <c r="AD448" s="1">
        <f>(Table2[[#This Row],[Day High]]/Table2[[#This Row],[Close Price]])-1</f>
        <v>1.1859462201927906E-2</v>
      </c>
      <c r="AE448" s="1">
        <f>(Table2[[#This Row],[Close Price]]/Table2[[#This Row],[Current Week Low]])-1</f>
        <v>2.0945967820259481E-2</v>
      </c>
      <c r="AF448" s="1">
        <f>(Table2[[#This Row],[Current Week High]]/Table2[[#This Row],[Close Price]])-1</f>
        <v>2.8411973617453068E-2</v>
      </c>
      <c r="AG448" s="1">
        <f>(Table2[[#This Row],[Close Price]]/Table2[[#This Row],[Current Month Low]])-1</f>
        <v>2.0945967820259481E-2</v>
      </c>
      <c r="AH448" s="1">
        <f>(Table2[[#This Row],[Current Month High]]/Table2[[#This Row],[Close Price]])-1</f>
        <v>0.14789446981227816</v>
      </c>
      <c r="AI448">
        <v>17.960426179604202</v>
      </c>
      <c r="AJ448">
        <v>53.841650812234697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-0.01</v>
      </c>
      <c r="AM448" t="s">
        <v>3107</v>
      </c>
      <c r="AN448">
        <v>-7.67</v>
      </c>
      <c r="AO448" t="s">
        <v>3107</v>
      </c>
      <c r="AP448">
        <v>-3.0257293425211999E-2</v>
      </c>
      <c r="AQ448">
        <f>(Table2[[#This Row],[Sharpe Ratio]]-AVERAGE(Table2[Sharpe Ratio]))/_xlfn.STDEV.P(Table2[Sharpe Ratio])</f>
        <v>-1.0692476824237183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-2.4645162481315488</v>
      </c>
      <c r="AS448">
        <f>_xlfn.RANK.AVG(Table2[[#This Row],[1Y Return vs Nifty Z-Score]],Table2[1Y Return vs Nifty Z-Score])</f>
        <v>478</v>
      </c>
      <c r="AT448">
        <f>_xlfn.RANK.AVG(Table2[[#This Row],[6M Return vs Nifty Z-Score]],Table2[6M Return vs Nifty Z-Score])</f>
        <v>189</v>
      </c>
      <c r="AU448">
        <f>_xlfn.RANK.AVG(Table2[[#This Row],[Sharpe Ratio Z-Score]],Table2[Sharpe Ratio Z-Score])</f>
        <v>630</v>
      </c>
      <c r="AV448">
        <f>(Table2[[#This Row],[Rank 1Y]]+Table2[[#This Row],[Rank 6M]]+Table2[[#This Row],[Rank Sharpe]])/3</f>
        <v>432.33333333333331</v>
      </c>
    </row>
    <row r="449" spans="1:48" x14ac:dyDescent="0.3">
      <c r="A449" t="s">
        <v>599</v>
      </c>
      <c r="B449" t="s">
        <v>600</v>
      </c>
      <c r="C449" t="s">
        <v>3068</v>
      </c>
      <c r="D449" t="s">
        <v>400</v>
      </c>
      <c r="E449">
        <v>30891.310013440001</v>
      </c>
      <c r="F449">
        <v>486.4</v>
      </c>
      <c r="G449">
        <v>-2.4788827739267298</v>
      </c>
      <c r="H449">
        <f>(Table2[[#This Row],[1Y Return vs Nifty]]-AVERAGE(Table2[1Y Return vs Nifty]))/_xlfn.STDEV.P(Table2[1Y Return vs Nifty])</f>
        <v>-0.53562147594217224</v>
      </c>
      <c r="I449">
        <v>-6.6837372991016997</v>
      </c>
      <c r="J449">
        <f>(Table2[[#This Row],[1M Return vs Nifty]]-AVERAGE(Table2[1M Return vs Nifty]))/_xlfn.STDEV.P(Table2[1M Return vs Nifty])</f>
        <v>-0.5845044133244307</v>
      </c>
      <c r="K449">
        <v>-16.639374330739201</v>
      </c>
      <c r="L449">
        <f>(Table2[[#This Row],[6M Return vs Nifty]]-AVERAGE(Table2[6M Return vs Nifty]))/_xlfn.STDEV.P(Table2[6M Return vs Nifty])</f>
        <v>-0.7955432586599418</v>
      </c>
      <c r="M449">
        <v>-6.0748875023762503</v>
      </c>
      <c r="N449">
        <f>(Table2[[#This Row],[1W Return vs Nifty]]-AVERAGE(Table2[1W Return vs Nifty]))/_xlfn.STDEV.P(Table2[1W Return vs Nifty])</f>
        <v>-1.2061868801315196</v>
      </c>
      <c r="O449">
        <v>517</v>
      </c>
      <c r="P449">
        <v>514.99170560703999</v>
      </c>
      <c r="Q449">
        <v>478.996771983619</v>
      </c>
      <c r="R449">
        <v>23.707062122408999</v>
      </c>
      <c r="S449" s="1">
        <f>(Table2[[#This Row],[Close Price]]-Table2[[#This Row],[20D EMA]])/Table2[[#This Row],[20D EMA]]</f>
        <v>-5.9187620889748591E-2</v>
      </c>
      <c r="T449" s="1">
        <f>(Table2[[#This Row],[Close Price]]-Table2[[#This Row],[50D EMA]])/Table2[[#This Row],[50D EMA]]</f>
        <v>-5.5518769129180245E-2</v>
      </c>
      <c r="U449" s="1">
        <f>(Table2[[#This Row],[Close Price]]-Table2[[#This Row],[200D EMA]])/Table2[[#This Row],[200D EMA]]</f>
        <v>1.5455695005464794E-2</v>
      </c>
      <c r="V449">
        <v>0.59808154537352898</v>
      </c>
      <c r="W449">
        <v>477.15</v>
      </c>
      <c r="X449">
        <v>489.3</v>
      </c>
      <c r="Y449">
        <v>477.15</v>
      </c>
      <c r="Z449">
        <v>497.4</v>
      </c>
      <c r="AA449">
        <v>477.15</v>
      </c>
      <c r="AB449">
        <v>560</v>
      </c>
      <c r="AC449" s="1">
        <f>(Table2[[#This Row],[Close Price]]/Table2[[#This Row],[Day Low]])-1</f>
        <v>1.9385937336267478E-2</v>
      </c>
      <c r="AD449" s="1">
        <f>(Table2[[#This Row],[Day High]]/Table2[[#This Row],[Close Price]])-1</f>
        <v>5.9621710526316374E-3</v>
      </c>
      <c r="AE449" s="1">
        <f>(Table2[[#This Row],[Close Price]]/Table2[[#This Row],[Current Week Low]])-1</f>
        <v>1.9385937336267478E-2</v>
      </c>
      <c r="AF449" s="1">
        <f>(Table2[[#This Row],[Current Week High]]/Table2[[#This Row],[Close Price]])-1</f>
        <v>2.2615131578947345E-2</v>
      </c>
      <c r="AG449" s="1">
        <f>(Table2[[#This Row],[Close Price]]/Table2[[#This Row],[Current Month Low]])-1</f>
        <v>1.9385937336267478E-2</v>
      </c>
      <c r="AH449" s="1">
        <f>(Table2[[#This Row],[Current Month High]]/Table2[[#This Row],[Close Price]])-1</f>
        <v>0.15131578947368429</v>
      </c>
      <c r="AI449">
        <v>16.7865953947368</v>
      </c>
      <c r="AJ449">
        <v>33.260273972602697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-0.03</v>
      </c>
      <c r="AM449" t="s">
        <v>3107</v>
      </c>
      <c r="AN449">
        <v>-11.84</v>
      </c>
      <c r="AO449" t="s">
        <v>3107</v>
      </c>
      <c r="AP449">
        <v>0.108550333071123</v>
      </c>
      <c r="AQ449">
        <f>(Table2[[#This Row],[Sharpe Ratio]]-AVERAGE(Table2[Sharpe Ratio]))/_xlfn.STDEV.P(Table2[Sharpe Ratio])</f>
        <v>0.51176333709396382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-2.6100926909641009</v>
      </c>
      <c r="AS449">
        <f>_xlfn.RANK.AVG(Table2[[#This Row],[1Y Return vs Nifty Z-Score]],Table2[1Y Return vs Nifty Z-Score])</f>
        <v>501</v>
      </c>
      <c r="AT449">
        <f>_xlfn.RANK.AVG(Table2[[#This Row],[6M Return vs Nifty Z-Score]],Table2[6M Return vs Nifty Z-Score])</f>
        <v>586</v>
      </c>
      <c r="AU449">
        <f>_xlfn.RANK.AVG(Table2[[#This Row],[Sharpe Ratio Z-Score]],Table2[Sharpe Ratio Z-Score])</f>
        <v>211</v>
      </c>
      <c r="AV449">
        <f>(Table2[[#This Row],[Rank 1Y]]+Table2[[#This Row],[Rank 6M]]+Table2[[#This Row],[Rank Sharpe]])/3</f>
        <v>432.66666666666669</v>
      </c>
    </row>
    <row r="450" spans="1:48" x14ac:dyDescent="0.3">
      <c r="A450" t="s">
        <v>395</v>
      </c>
      <c r="B450" t="s">
        <v>396</v>
      </c>
      <c r="C450" t="s">
        <v>3073</v>
      </c>
      <c r="D450" t="s">
        <v>397</v>
      </c>
      <c r="E450">
        <v>57968.264268719999</v>
      </c>
      <c r="F450">
        <v>951.4</v>
      </c>
      <c r="G450">
        <v>18.825840002335099</v>
      </c>
      <c r="H450">
        <f>(Table2[[#This Row],[1Y Return vs Nifty]]-AVERAGE(Table2[1Y Return vs Nifty]))/_xlfn.STDEV.P(Table2[1Y Return vs Nifty])</f>
        <v>-0.20768936917506103</v>
      </c>
      <c r="I450">
        <v>-8.0473440460684795</v>
      </c>
      <c r="J450">
        <f>(Table2[[#This Row],[1M Return vs Nifty]]-AVERAGE(Table2[1M Return vs Nifty]))/_xlfn.STDEV.P(Table2[1M Return vs Nifty])</f>
        <v>-0.71451668624373199</v>
      </c>
      <c r="K450">
        <v>-9.29758717571125</v>
      </c>
      <c r="L450">
        <f>(Table2[[#This Row],[6M Return vs Nifty]]-AVERAGE(Table2[6M Return vs Nifty]))/_xlfn.STDEV.P(Table2[6M Return vs Nifty])</f>
        <v>-0.54619506514040783</v>
      </c>
      <c r="M450">
        <v>-3.7830238349398901</v>
      </c>
      <c r="N450">
        <f>(Table2[[#This Row],[1W Return vs Nifty]]-AVERAGE(Table2[1W Return vs Nifty]))/_xlfn.STDEV.P(Table2[1W Return vs Nifty])</f>
        <v>-0.78730653019256835</v>
      </c>
      <c r="O450">
        <v>1004.99</v>
      </c>
      <c r="P450">
        <v>1023.5426335862099</v>
      </c>
      <c r="Q450">
        <v>942.98298940280995</v>
      </c>
      <c r="R450">
        <v>23.680714666325201</v>
      </c>
      <c r="S450" s="1">
        <f>(Table2[[#This Row],[Close Price]]-Table2[[#This Row],[20D EMA]])/Table2[[#This Row],[20D EMA]]</f>
        <v>-5.3323913670782826E-2</v>
      </c>
      <c r="T450" s="1">
        <f>(Table2[[#This Row],[Close Price]]-Table2[[#This Row],[50D EMA]])/Table2[[#This Row],[50D EMA]]</f>
        <v>-7.0483271745547291E-2</v>
      </c>
      <c r="U450" s="1">
        <f>(Table2[[#This Row],[Close Price]]-Table2[[#This Row],[200D EMA]])/Table2[[#This Row],[200D EMA]]</f>
        <v>8.9259410739959497E-3</v>
      </c>
      <c r="V450">
        <v>0.67976945108009001</v>
      </c>
      <c r="W450">
        <v>942.2</v>
      </c>
      <c r="X450">
        <v>963</v>
      </c>
      <c r="Y450">
        <v>942.2</v>
      </c>
      <c r="Z450">
        <v>985.95</v>
      </c>
      <c r="AA450">
        <v>942.2</v>
      </c>
      <c r="AB450">
        <v>1044.95</v>
      </c>
      <c r="AC450" s="1">
        <f>(Table2[[#This Row],[Close Price]]/Table2[[#This Row],[Day Low]])-1</f>
        <v>9.7643812354064607E-3</v>
      </c>
      <c r="AD450" s="1">
        <f>(Table2[[#This Row],[Day High]]/Table2[[#This Row],[Close Price]])-1</f>
        <v>1.2192558335085257E-2</v>
      </c>
      <c r="AE450" s="1">
        <f>(Table2[[#This Row],[Close Price]]/Table2[[#This Row],[Current Week Low]])-1</f>
        <v>9.7643812354064607E-3</v>
      </c>
      <c r="AF450" s="1">
        <f>(Table2[[#This Row],[Current Week High]]/Table2[[#This Row],[Close Price]])-1</f>
        <v>3.6314904351482102E-2</v>
      </c>
      <c r="AG450" s="1">
        <f>(Table2[[#This Row],[Close Price]]/Table2[[#This Row],[Current Month Low]])-1</f>
        <v>9.7643812354064607E-3</v>
      </c>
      <c r="AH450" s="1">
        <f>(Table2[[#This Row],[Current Month High]]/Table2[[#This Row],[Close Price]])-1</f>
        <v>9.8328778642001291E-2</v>
      </c>
      <c r="AI450">
        <v>24.027748581038399</v>
      </c>
      <c r="AJ450">
        <v>47.298343396810601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-0.15</v>
      </c>
      <c r="AM450" t="s">
        <v>3107</v>
      </c>
      <c r="AN450">
        <v>-8.51</v>
      </c>
      <c r="AO450" t="s">
        <v>3107</v>
      </c>
      <c r="AP450">
        <v>2.3988608140701001E-2</v>
      </c>
      <c r="AQ450">
        <f>(Table2[[#This Row],[Sharpe Ratio]]-AVERAGE(Table2[Sharpe Ratio]))/_xlfn.STDEV.P(Table2[Sharpe Ratio])</f>
        <v>-0.45138992990574411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349</v>
      </c>
      <c r="AT450">
        <f>_xlfn.RANK.AVG(Table2[[#This Row],[6M Return vs Nifty Z-Score]],Table2[6M Return vs Nifty Z-Score])</f>
        <v>494</v>
      </c>
      <c r="AU450">
        <f>_xlfn.RANK.AVG(Table2[[#This Row],[Sharpe Ratio Z-Score]],Table2[Sharpe Ratio Z-Score])</f>
        <v>459</v>
      </c>
      <c r="AV450">
        <f>(Table2[[#This Row],[Rank 1Y]]+Table2[[#This Row],[Rank 6M]]+Table2[[#This Row],[Rank Sharpe]])/3</f>
        <v>434</v>
      </c>
    </row>
    <row r="451" spans="1:48" x14ac:dyDescent="0.3">
      <c r="A451" t="s">
        <v>1249</v>
      </c>
      <c r="B451" t="s">
        <v>1250</v>
      </c>
      <c r="C451" t="s">
        <v>3077</v>
      </c>
      <c r="D451" t="s">
        <v>300</v>
      </c>
      <c r="E451">
        <v>8841.3928288499992</v>
      </c>
      <c r="F451">
        <v>716.5</v>
      </c>
      <c r="G451">
        <v>8.6632977570787801</v>
      </c>
      <c r="H451">
        <f>(Table2[[#This Row],[1Y Return vs Nifty]]-AVERAGE(Table2[1Y Return vs Nifty]))/_xlfn.STDEV.P(Table2[1Y Return vs Nifty])</f>
        <v>-0.3641159006814908</v>
      </c>
      <c r="I451">
        <v>1.81611064538643</v>
      </c>
      <c r="J451">
        <f>(Table2[[#This Row],[1M Return vs Nifty]]-AVERAGE(Table2[1M Return vs Nifty]))/_xlfn.STDEV.P(Table2[1M Return vs Nifty])</f>
        <v>0.2259085251488602</v>
      </c>
      <c r="K451">
        <v>1.9853224413528101</v>
      </c>
      <c r="L451">
        <f>(Table2[[#This Row],[6M Return vs Nifty]]-AVERAGE(Table2[6M Return vs Nifty]))/_xlfn.STDEV.P(Table2[6M Return vs Nifty])</f>
        <v>-0.16299502525197432</v>
      </c>
      <c r="M451">
        <v>-0.47461542301478798</v>
      </c>
      <c r="N451">
        <f>(Table2[[#This Row],[1W Return vs Nifty]]-AVERAGE(Table2[1W Return vs Nifty]))/_xlfn.STDEV.P(Table2[1W Return vs Nifty])</f>
        <v>-0.18263388189393737</v>
      </c>
      <c r="O451">
        <v>721.1</v>
      </c>
      <c r="P451">
        <v>703.29082072359301</v>
      </c>
      <c r="Q451">
        <v>656.20225039995205</v>
      </c>
      <c r="R451">
        <v>47.896280225836797</v>
      </c>
      <c r="S451" s="1">
        <f>(Table2[[#This Row],[Close Price]]-Table2[[#This Row],[20D EMA]])/Table2[[#This Row],[20D EMA]]</f>
        <v>-6.3791429760089065E-3</v>
      </c>
      <c r="T451" s="1">
        <f>(Table2[[#This Row],[Close Price]]-Table2[[#This Row],[50D EMA]])/Table2[[#This Row],[50D EMA]]</f>
        <v>1.8781958881272601E-2</v>
      </c>
      <c r="U451" s="1">
        <f>(Table2[[#This Row],[Close Price]]-Table2[[#This Row],[200D EMA]])/Table2[[#This Row],[200D EMA]]</f>
        <v>9.1888971065394495E-2</v>
      </c>
      <c r="V451">
        <v>1.11580828171404</v>
      </c>
      <c r="W451">
        <v>695.9</v>
      </c>
      <c r="X451">
        <v>720</v>
      </c>
      <c r="Y451">
        <v>695.9</v>
      </c>
      <c r="Z451">
        <v>739.9</v>
      </c>
      <c r="AA451">
        <v>674</v>
      </c>
      <c r="AB451">
        <v>806.9</v>
      </c>
      <c r="AC451" s="1">
        <f>(Table2[[#This Row],[Close Price]]/Table2[[#This Row],[Day Low]])-1</f>
        <v>2.9601954303779321E-2</v>
      </c>
      <c r="AD451" s="1">
        <f>(Table2[[#This Row],[Day High]]/Table2[[#This Row],[Close Price]])-1</f>
        <v>4.8848569434751798E-3</v>
      </c>
      <c r="AE451" s="1">
        <f>(Table2[[#This Row],[Close Price]]/Table2[[#This Row],[Current Week Low]])-1</f>
        <v>2.9601954303779321E-2</v>
      </c>
      <c r="AF451" s="1">
        <f>(Table2[[#This Row],[Current Week High]]/Table2[[#This Row],[Close Price]])-1</f>
        <v>3.2658757850662967E-2</v>
      </c>
      <c r="AG451" s="1">
        <f>(Table2[[#This Row],[Close Price]]/Table2[[#This Row],[Current Month Low]])-1</f>
        <v>6.3056379821958553E-2</v>
      </c>
      <c r="AH451" s="1">
        <f>(Table2[[#This Row],[Current Month High]]/Table2[[#This Row],[Close Price]])-1</f>
        <v>0.12616887648290298</v>
      </c>
      <c r="AI451">
        <v>16.915561758548499</v>
      </c>
      <c r="AJ451">
        <v>42.162698412698397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0.17</v>
      </c>
      <c r="AM451" t="s">
        <v>3108</v>
      </c>
      <c r="AN451">
        <v>-7.41</v>
      </c>
      <c r="AO451" t="s">
        <v>3107</v>
      </c>
      <c r="AQ451">
        <f>(Table2[[#This Row],[Sharpe Ratio]]-AVERAGE(Table2[Sharpe Ratio]))/_xlfn.STDEV.P(Table2[Sharpe Ratio])</f>
        <v>-0.72461882064209882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-1.2084551033206412</v>
      </c>
      <c r="AS451">
        <f>_xlfn.RANK.AVG(Table2[[#This Row],[1Y Return vs Nifty Z-Score]],Table2[1Y Return vs Nifty Z-Score])</f>
        <v>404</v>
      </c>
      <c r="AT451">
        <f>_xlfn.RANK.AVG(Table2[[#This Row],[6M Return vs Nifty Z-Score]],Table2[6M Return vs Nifty Z-Score])</f>
        <v>357</v>
      </c>
      <c r="AU451">
        <f>_xlfn.RANK.AVG(Table2[[#This Row],[Sharpe Ratio Z-Score]],Table2[Sharpe Ratio Z-Score])</f>
        <v>545.5</v>
      </c>
      <c r="AV451">
        <f>(Table2[[#This Row],[Rank 1Y]]+Table2[[#This Row],[Rank 6M]]+Table2[[#This Row],[Rank Sharpe]])/3</f>
        <v>435.5</v>
      </c>
    </row>
    <row r="452" spans="1:48" x14ac:dyDescent="0.3">
      <c r="A452" t="s">
        <v>501</v>
      </c>
      <c r="B452" t="s">
        <v>502</v>
      </c>
      <c r="C452" t="s">
        <v>3063</v>
      </c>
      <c r="D452" t="s">
        <v>57</v>
      </c>
      <c r="E452">
        <v>39997.751107791999</v>
      </c>
      <c r="F452">
        <v>160.46</v>
      </c>
      <c r="G452">
        <v>5.8013418991350196</v>
      </c>
      <c r="H452">
        <f>(Table2[[#This Row],[1Y Return vs Nifty]]-AVERAGE(Table2[1Y Return vs Nifty]))/_xlfn.STDEV.P(Table2[1Y Return vs Nifty])</f>
        <v>-0.40816844357661358</v>
      </c>
      <c r="I452">
        <v>-9.93824267569547</v>
      </c>
      <c r="J452">
        <f>(Table2[[#This Row],[1M Return vs Nifty]]-AVERAGE(Table2[1M Return vs Nifty]))/_xlfn.STDEV.P(Table2[1M Return vs Nifty])</f>
        <v>-0.89480328958054167</v>
      </c>
      <c r="K452">
        <v>-17.3115623620536</v>
      </c>
      <c r="L452">
        <f>(Table2[[#This Row],[6M Return vs Nifty]]-AVERAGE(Table2[6M Return vs Nifty]))/_xlfn.STDEV.P(Table2[6M Return vs Nifty])</f>
        <v>-0.81837269620348485</v>
      </c>
      <c r="M452">
        <v>-4.4315463350559998</v>
      </c>
      <c r="N452">
        <f>(Table2[[#This Row],[1W Return vs Nifty]]-AVERAGE(Table2[1W Return vs Nifty]))/_xlfn.STDEV.P(Table2[1W Return vs Nifty])</f>
        <v>-0.90583597662154669</v>
      </c>
      <c r="O452">
        <v>171.47</v>
      </c>
      <c r="P452">
        <v>173.03946260759301</v>
      </c>
      <c r="Q452">
        <v>160.38154679518499</v>
      </c>
      <c r="R452">
        <v>24.3339780307005</v>
      </c>
      <c r="S452" s="1">
        <f>(Table2[[#This Row],[Close Price]]-Table2[[#This Row],[20D EMA]])/Table2[[#This Row],[20D EMA]]</f>
        <v>-6.4209482708345436E-2</v>
      </c>
      <c r="T452" s="1">
        <f>(Table2[[#This Row],[Close Price]]-Table2[[#This Row],[50D EMA]])/Table2[[#This Row],[50D EMA]]</f>
        <v>-7.2697073939254203E-2</v>
      </c>
      <c r="U452" s="1">
        <f>(Table2[[#This Row],[Close Price]]-Table2[[#This Row],[200D EMA]])/Table2[[#This Row],[200D EMA]]</f>
        <v>4.8916603177052694E-4</v>
      </c>
      <c r="V452">
        <v>0.47905661944113298</v>
      </c>
      <c r="W452">
        <v>159.87</v>
      </c>
      <c r="X452">
        <v>162.78</v>
      </c>
      <c r="Y452">
        <v>159.87</v>
      </c>
      <c r="Z452">
        <v>168.75</v>
      </c>
      <c r="AA452">
        <v>159.87</v>
      </c>
      <c r="AB452">
        <v>182.06</v>
      </c>
      <c r="AC452" s="1">
        <f>(Table2[[#This Row],[Close Price]]/Table2[[#This Row],[Day Low]])-1</f>
        <v>3.6904985300556525E-3</v>
      </c>
      <c r="AD452" s="1">
        <f>(Table2[[#This Row],[Day High]]/Table2[[#This Row],[Close Price]])-1</f>
        <v>1.4458432007977029E-2</v>
      </c>
      <c r="AE452" s="1">
        <f>(Table2[[#This Row],[Close Price]]/Table2[[#This Row],[Current Week Low]])-1</f>
        <v>3.6904985300556525E-3</v>
      </c>
      <c r="AF452" s="1">
        <f>(Table2[[#This Row],[Current Week High]]/Table2[[#This Row],[Close Price]])-1</f>
        <v>5.1663966097469816E-2</v>
      </c>
      <c r="AG452" s="1">
        <f>(Table2[[#This Row],[Close Price]]/Table2[[#This Row],[Current Month Low]])-1</f>
        <v>3.6904985300556525E-3</v>
      </c>
      <c r="AH452" s="1">
        <f>(Table2[[#This Row],[Current Month High]]/Table2[[#This Row],[Close Price]])-1</f>
        <v>0.13461298766047602</v>
      </c>
      <c r="AI452">
        <v>21.058207652997599</v>
      </c>
      <c r="AJ452">
        <v>37.733905579399099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-0.01</v>
      </c>
      <c r="AM452" t="s">
        <v>3107</v>
      </c>
      <c r="AN452">
        <v>-10.63</v>
      </c>
      <c r="AO452" t="s">
        <v>3107</v>
      </c>
      <c r="AP452">
        <v>8.2552608981869002E-2</v>
      </c>
      <c r="AQ452">
        <f>(Table2[[#This Row],[Sharpe Ratio]]-AVERAGE(Table2[Sharpe Ratio]))/_xlfn.STDEV.P(Table2[Sharpe Ratio])</f>
        <v>0.21565072927139498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428</v>
      </c>
      <c r="AT452">
        <f>_xlfn.RANK.AVG(Table2[[#This Row],[6M Return vs Nifty Z-Score]],Table2[6M Return vs Nifty Z-Score])</f>
        <v>596</v>
      </c>
      <c r="AU452">
        <f>_xlfn.RANK.AVG(Table2[[#This Row],[Sharpe Ratio Z-Score]],Table2[Sharpe Ratio Z-Score])</f>
        <v>285</v>
      </c>
      <c r="AV452">
        <f>(Table2[[#This Row],[Rank 1Y]]+Table2[[#This Row],[Rank 6M]]+Table2[[#This Row],[Rank Sharpe]])/3</f>
        <v>436.33333333333331</v>
      </c>
    </row>
    <row r="453" spans="1:48" x14ac:dyDescent="0.3">
      <c r="A453" t="s">
        <v>1830</v>
      </c>
      <c r="B453" t="s">
        <v>1831</v>
      </c>
      <c r="C453" t="s">
        <v>3070</v>
      </c>
      <c r="D453" t="s">
        <v>133</v>
      </c>
      <c r="E453">
        <v>3863.9049651199998</v>
      </c>
      <c r="F453">
        <v>214.4</v>
      </c>
      <c r="G453">
        <v>-18.667311317976999</v>
      </c>
      <c r="H453">
        <f>(Table2[[#This Row],[1Y Return vs Nifty]]-AVERAGE(Table2[1Y Return vs Nifty]))/_xlfn.STDEV.P(Table2[1Y Return vs Nifty])</f>
        <v>-0.78480122512033634</v>
      </c>
      <c r="I453">
        <v>-16.0781623640083</v>
      </c>
      <c r="J453">
        <f>(Table2[[#This Row],[1M Return vs Nifty]]-AVERAGE(Table2[1M Return vs Nifty]))/_xlfn.STDEV.P(Table2[1M Return vs Nifty])</f>
        <v>-1.4802102743986993</v>
      </c>
      <c r="K453">
        <v>-4.0668012225806098</v>
      </c>
      <c r="L453">
        <f>(Table2[[#This Row],[6M Return vs Nifty]]-AVERAGE(Table2[6M Return vs Nifty]))/_xlfn.STDEV.P(Table2[6M Return vs Nifty])</f>
        <v>-0.36854253986837643</v>
      </c>
      <c r="M453">
        <v>-8.3713682272692491</v>
      </c>
      <c r="N453">
        <f>(Table2[[#This Row],[1W Return vs Nifty]]-AVERAGE(Table2[1W Return vs Nifty]))/_xlfn.STDEV.P(Table2[1W Return vs Nifty])</f>
        <v>-1.6259110824647491</v>
      </c>
      <c r="O453">
        <v>237.93</v>
      </c>
      <c r="P453">
        <v>234.33672120902401</v>
      </c>
      <c r="Q453">
        <v>213.389833037241</v>
      </c>
      <c r="R453">
        <v>22.112595232288001</v>
      </c>
      <c r="S453" s="1">
        <f>(Table2[[#This Row],[Close Price]]-Table2[[#This Row],[20D EMA]])/Table2[[#This Row],[20D EMA]]</f>
        <v>-9.8894632875215396E-2</v>
      </c>
      <c r="T453" s="1">
        <f>(Table2[[#This Row],[Close Price]]-Table2[[#This Row],[50D EMA]])/Table2[[#This Row],[50D EMA]]</f>
        <v>-8.5077238881569969E-2</v>
      </c>
      <c r="U453" s="1">
        <f>(Table2[[#This Row],[Close Price]]-Table2[[#This Row],[200D EMA]])/Table2[[#This Row],[200D EMA]]</f>
        <v>4.7339038996422386E-3</v>
      </c>
      <c r="V453">
        <v>0.91563105723692395</v>
      </c>
      <c r="W453">
        <v>213.45</v>
      </c>
      <c r="X453">
        <v>221.5</v>
      </c>
      <c r="Y453">
        <v>213.45</v>
      </c>
      <c r="Z453">
        <v>234.7</v>
      </c>
      <c r="AA453">
        <v>213.45</v>
      </c>
      <c r="AB453">
        <v>274.95</v>
      </c>
      <c r="AC453" s="1">
        <f>(Table2[[#This Row],[Close Price]]/Table2[[#This Row],[Day Low]])-1</f>
        <v>4.4506910283439449E-3</v>
      </c>
      <c r="AD453" s="1">
        <f>(Table2[[#This Row],[Day High]]/Table2[[#This Row],[Close Price]])-1</f>
        <v>3.3115671641791078E-2</v>
      </c>
      <c r="AE453" s="1">
        <f>(Table2[[#This Row],[Close Price]]/Table2[[#This Row],[Current Week Low]])-1</f>
        <v>4.4506910283439449E-3</v>
      </c>
      <c r="AF453" s="1">
        <f>(Table2[[#This Row],[Current Week High]]/Table2[[#This Row],[Close Price]])-1</f>
        <v>9.4682835820895539E-2</v>
      </c>
      <c r="AG453" s="1">
        <f>(Table2[[#This Row],[Close Price]]/Table2[[#This Row],[Current Month Low]])-1</f>
        <v>4.4506910283439449E-3</v>
      </c>
      <c r="AH453" s="1">
        <f>(Table2[[#This Row],[Current Month High]]/Table2[[#This Row],[Close Price]])-1</f>
        <v>0.28241604477611926</v>
      </c>
      <c r="AI453">
        <v>28.241604477611901</v>
      </c>
      <c r="AJ453">
        <v>34.800377239861596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0.11</v>
      </c>
      <c r="AM453" t="s">
        <v>3108</v>
      </c>
      <c r="AN453">
        <v>-13.08</v>
      </c>
      <c r="AO453" t="s">
        <v>3107</v>
      </c>
      <c r="AP453">
        <v>8.6257271575807995E-2</v>
      </c>
      <c r="AQ453">
        <f>(Table2[[#This Row],[Sharpe Ratio]]-AVERAGE(Table2[Sharpe Ratio]))/_xlfn.STDEV.P(Table2[Sharpe Ratio])</f>
        <v>0.25784662680565007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-4.001618495046511</v>
      </c>
      <c r="AS453">
        <f>_xlfn.RANK.AVG(Table2[[#This Row],[1Y Return vs Nifty Z-Score]],Table2[1Y Return vs Nifty Z-Score])</f>
        <v>606</v>
      </c>
      <c r="AT453">
        <f>_xlfn.RANK.AVG(Table2[[#This Row],[6M Return vs Nifty Z-Score]],Table2[6M Return vs Nifty Z-Score])</f>
        <v>428</v>
      </c>
      <c r="AU453">
        <f>_xlfn.RANK.AVG(Table2[[#This Row],[Sharpe Ratio Z-Score]],Table2[Sharpe Ratio Z-Score])</f>
        <v>276</v>
      </c>
      <c r="AV453">
        <f>(Table2[[#This Row],[Rank 1Y]]+Table2[[#This Row],[Rank 6M]]+Table2[[#This Row],[Rank Sharpe]])/3</f>
        <v>436.66666666666669</v>
      </c>
    </row>
    <row r="454" spans="1:48" x14ac:dyDescent="0.3">
      <c r="A454" t="s">
        <v>484</v>
      </c>
      <c r="B454" t="s">
        <v>485</v>
      </c>
      <c r="C454" t="s">
        <v>3071</v>
      </c>
      <c r="D454" t="s">
        <v>486</v>
      </c>
      <c r="E454">
        <v>41912.376001979901</v>
      </c>
      <c r="F454">
        <v>637.45000000000005</v>
      </c>
      <c r="G454">
        <v>5.5693749622120903</v>
      </c>
      <c r="H454">
        <f>(Table2[[#This Row],[1Y Return vs Nifty]]-AVERAGE(Table2[1Y Return vs Nifty]))/_xlfn.STDEV.P(Table2[1Y Return vs Nifty])</f>
        <v>-0.41173898552284377</v>
      </c>
      <c r="I454">
        <v>12.197580521381999</v>
      </c>
      <c r="J454">
        <f>(Table2[[#This Row],[1M Return vs Nifty]]-AVERAGE(Table2[1M Return vs Nifty]))/_xlfn.STDEV.P(Table2[1M Return vs Nifty])</f>
        <v>1.2157235857033555</v>
      </c>
      <c r="K454">
        <v>22.4341105715935</v>
      </c>
      <c r="L454">
        <f>(Table2[[#This Row],[6M Return vs Nifty]]-AVERAGE(Table2[6M Return vs Nifty]))/_xlfn.STDEV.P(Table2[6M Return vs Nifty])</f>
        <v>0.53150459347468593</v>
      </c>
      <c r="M454">
        <v>7.4033123511196601</v>
      </c>
      <c r="N454">
        <f>(Table2[[#This Row],[1W Return vs Nifty]]-AVERAGE(Table2[1W Return vs Nifty]))/_xlfn.STDEV.P(Table2[1W Return vs Nifty])</f>
        <v>1.2572026972663073</v>
      </c>
      <c r="O454">
        <v>601.66999999999996</v>
      </c>
      <c r="P454">
        <v>570.58669978876901</v>
      </c>
      <c r="Q454">
        <v>523.67347693555905</v>
      </c>
      <c r="R454">
        <v>66.4799550924334</v>
      </c>
      <c r="S454" s="1">
        <f>(Table2[[#This Row],[Close Price]]-Table2[[#This Row],[20D EMA]])/Table2[[#This Row],[20D EMA]]</f>
        <v>5.9467814582744839E-2</v>
      </c>
      <c r="T454" s="1">
        <f>(Table2[[#This Row],[Close Price]]-Table2[[#This Row],[50D EMA]])/Table2[[#This Row],[50D EMA]]</f>
        <v>0.11718341881432533</v>
      </c>
      <c r="U454" s="1">
        <f>(Table2[[#This Row],[Close Price]]-Table2[[#This Row],[200D EMA]])/Table2[[#This Row],[200D EMA]]</f>
        <v>0.21726615548727099</v>
      </c>
      <c r="V454">
        <v>1.1918072398014401</v>
      </c>
      <c r="W454">
        <v>633.75</v>
      </c>
      <c r="X454">
        <v>649</v>
      </c>
      <c r="Y454">
        <v>604.20000000000005</v>
      </c>
      <c r="Z454">
        <v>656</v>
      </c>
      <c r="AA454">
        <v>582</v>
      </c>
      <c r="AB454">
        <v>656</v>
      </c>
      <c r="AC454" s="1">
        <f>(Table2[[#This Row],[Close Price]]/Table2[[#This Row],[Day Low]])-1</f>
        <v>5.8382642998029421E-3</v>
      </c>
      <c r="AD454" s="1">
        <f>(Table2[[#This Row],[Day High]]/Table2[[#This Row],[Close Price]])-1</f>
        <v>1.8119068162208762E-2</v>
      </c>
      <c r="AE454" s="1">
        <f>(Table2[[#This Row],[Close Price]]/Table2[[#This Row],[Current Week Low]])-1</f>
        <v>5.5031446540880546E-2</v>
      </c>
      <c r="AF454" s="1">
        <f>(Table2[[#This Row],[Current Week High]]/Table2[[#This Row],[Close Price]])-1</f>
        <v>2.9100321593850342E-2</v>
      </c>
      <c r="AG454" s="1">
        <f>(Table2[[#This Row],[Close Price]]/Table2[[#This Row],[Current Month Low]])-1</f>
        <v>9.5274914089347185E-2</v>
      </c>
      <c r="AH454" s="1">
        <f>(Table2[[#This Row],[Current Month High]]/Table2[[#This Row],[Close Price]])-1</f>
        <v>2.9100321593850342E-2</v>
      </c>
      <c r="AI454">
        <v>2.9100321593850298</v>
      </c>
      <c r="AJ454">
        <v>51.395321220757602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0.17</v>
      </c>
      <c r="AM454" t="s">
        <v>3108</v>
      </c>
      <c r="AN454">
        <v>7.89</v>
      </c>
      <c r="AO454" t="s">
        <v>3108</v>
      </c>
      <c r="AP454">
        <v>-7.6559302468875004E-2</v>
      </c>
      <c r="AQ454">
        <f>(Table2[[#This Row],[Sharpe Ratio]]-AVERAGE(Table2[Sharpe Ratio]))/_xlfn.STDEV.P(Table2[Sharpe Ratio])</f>
        <v>-1.5966249481517756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0.99606694276972918</v>
      </c>
      <c r="AS454">
        <f>_xlfn.RANK.AVG(Table2[[#This Row],[1Y Return vs Nifty Z-Score]],Table2[1Y Return vs Nifty Z-Score])</f>
        <v>430</v>
      </c>
      <c r="AT454">
        <f>_xlfn.RANK.AVG(Table2[[#This Row],[6M Return vs Nifty Z-Score]],Table2[6M Return vs Nifty Z-Score])</f>
        <v>185</v>
      </c>
      <c r="AU454">
        <f>_xlfn.RANK.AVG(Table2[[#This Row],[Sharpe Ratio Z-Score]],Table2[Sharpe Ratio Z-Score])</f>
        <v>696</v>
      </c>
      <c r="AV454">
        <f>(Table2[[#This Row],[Rank 1Y]]+Table2[[#This Row],[Rank 6M]]+Table2[[#This Row],[Rank Sharpe]])/3</f>
        <v>437</v>
      </c>
    </row>
    <row r="455" spans="1:48" x14ac:dyDescent="0.3">
      <c r="A455" t="s">
        <v>619</v>
      </c>
      <c r="B455" t="s">
        <v>620</v>
      </c>
      <c r="C455" t="s">
        <v>3068</v>
      </c>
      <c r="D455" t="s">
        <v>203</v>
      </c>
      <c r="E455">
        <v>29494.024092479998</v>
      </c>
      <c r="F455">
        <v>15549.7</v>
      </c>
      <c r="G455">
        <v>-10.1128446905691</v>
      </c>
      <c r="H455">
        <f>(Table2[[#This Row],[1Y Return vs Nifty]]-AVERAGE(Table2[1Y Return vs Nifty]))/_xlfn.STDEV.P(Table2[1Y Return vs Nifty])</f>
        <v>-0.65312693426683022</v>
      </c>
      <c r="I455">
        <v>-1.8660520507165199</v>
      </c>
      <c r="J455">
        <f>(Table2[[#This Row],[1M Return vs Nifty]]-AVERAGE(Table2[1M Return vs Nifty]))/_xlfn.STDEV.P(Table2[1M Return vs Nifty])</f>
        <v>-0.12516508345852656</v>
      </c>
      <c r="K455">
        <v>-5.8947613482636099</v>
      </c>
      <c r="L455">
        <f>(Table2[[#This Row],[6M Return vs Nifty]]-AVERAGE(Table2[6M Return vs Nifty]))/_xlfn.STDEV.P(Table2[6M Return vs Nifty])</f>
        <v>-0.43062531965213069</v>
      </c>
      <c r="M455">
        <v>-3.7497435325031101</v>
      </c>
      <c r="N455">
        <f>(Table2[[#This Row],[1W Return vs Nifty]]-AVERAGE(Table2[1W Return vs Nifty]))/_xlfn.STDEV.P(Table2[1W Return vs Nifty])</f>
        <v>-0.78122394119355265</v>
      </c>
      <c r="O455">
        <v>15675.77</v>
      </c>
      <c r="P455">
        <v>15641.618353194201</v>
      </c>
      <c r="Q455">
        <v>14969.673008256401</v>
      </c>
      <c r="R455">
        <v>46.1004501716071</v>
      </c>
      <c r="S455" s="1">
        <f>(Table2[[#This Row],[Close Price]]-Table2[[#This Row],[20D EMA]])/Table2[[#This Row],[20D EMA]]</f>
        <v>-8.0423481589739897E-3</v>
      </c>
      <c r="T455" s="1">
        <f>(Table2[[#This Row],[Close Price]]-Table2[[#This Row],[50D EMA]])/Table2[[#This Row],[50D EMA]]</f>
        <v>-5.8765244822271915E-3</v>
      </c>
      <c r="U455" s="1">
        <f>(Table2[[#This Row],[Close Price]]-Table2[[#This Row],[200D EMA]])/Table2[[#This Row],[200D EMA]]</f>
        <v>3.8746804384016321E-2</v>
      </c>
      <c r="V455">
        <v>0.24746502404315601</v>
      </c>
      <c r="W455">
        <v>15050.2</v>
      </c>
      <c r="X455">
        <v>16016</v>
      </c>
      <c r="Y455">
        <v>15050.2</v>
      </c>
      <c r="Z455">
        <v>16016</v>
      </c>
      <c r="AA455">
        <v>15050.2</v>
      </c>
      <c r="AB455">
        <v>16359.8</v>
      </c>
      <c r="AC455" s="1">
        <f>(Table2[[#This Row],[Close Price]]/Table2[[#This Row],[Day Low]])-1</f>
        <v>3.3188927721890638E-2</v>
      </c>
      <c r="AD455" s="1">
        <f>(Table2[[#This Row],[Day High]]/Table2[[#This Row],[Close Price]])-1</f>
        <v>2.9987716804825704E-2</v>
      </c>
      <c r="AE455" s="1">
        <f>(Table2[[#This Row],[Close Price]]/Table2[[#This Row],[Current Week Low]])-1</f>
        <v>3.3188927721890638E-2</v>
      </c>
      <c r="AF455" s="1">
        <f>(Table2[[#This Row],[Current Week High]]/Table2[[#This Row],[Close Price]])-1</f>
        <v>2.9987716804825704E-2</v>
      </c>
      <c r="AG455" s="1">
        <f>(Table2[[#This Row],[Close Price]]/Table2[[#This Row],[Current Month Low]])-1</f>
        <v>3.3188927721890638E-2</v>
      </c>
      <c r="AH455" s="1">
        <f>(Table2[[#This Row],[Current Month High]]/Table2[[#This Row],[Close Price]])-1</f>
        <v>5.2097468118355916E-2</v>
      </c>
      <c r="AI455">
        <v>17.3656083397107</v>
      </c>
      <c r="AJ455">
        <v>22.4385826771653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-0.09</v>
      </c>
      <c r="AM455" t="s">
        <v>3107</v>
      </c>
      <c r="AN455">
        <v>-1.87</v>
      </c>
      <c r="AO455" t="s">
        <v>3107</v>
      </c>
      <c r="AP455">
        <v>7.6803391990750994E-2</v>
      </c>
      <c r="AQ455">
        <f>(Table2[[#This Row],[Sharpe Ratio]]-AVERAGE(Table2[Sharpe Ratio]))/_xlfn.STDEV.P(Table2[Sharpe Ratio])</f>
        <v>0.15016747272427824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-1.8399738058467618</v>
      </c>
      <c r="AS455">
        <f>_xlfn.RANK.AVG(Table2[[#This Row],[1Y Return vs Nifty Z-Score]],Table2[1Y Return vs Nifty Z-Score])</f>
        <v>555</v>
      </c>
      <c r="AT455">
        <f>_xlfn.RANK.AVG(Table2[[#This Row],[6M Return vs Nifty Z-Score]],Table2[6M Return vs Nifty Z-Score])</f>
        <v>455</v>
      </c>
      <c r="AU455">
        <f>_xlfn.RANK.AVG(Table2[[#This Row],[Sharpe Ratio Z-Score]],Table2[Sharpe Ratio Z-Score])</f>
        <v>302</v>
      </c>
      <c r="AV455">
        <f>(Table2[[#This Row],[Rank 1Y]]+Table2[[#This Row],[Rank 6M]]+Table2[[#This Row],[Rank Sharpe]])/3</f>
        <v>437.33333333333331</v>
      </c>
    </row>
    <row r="456" spans="1:48" x14ac:dyDescent="0.3">
      <c r="A456" t="s">
        <v>1015</v>
      </c>
      <c r="B456" t="s">
        <v>1016</v>
      </c>
      <c r="C456" t="s">
        <v>3062</v>
      </c>
      <c r="D456" t="s">
        <v>297</v>
      </c>
      <c r="E456">
        <v>12999.7257793399</v>
      </c>
      <c r="F456">
        <v>942.85</v>
      </c>
      <c r="G456">
        <v>9.6204318150789803</v>
      </c>
      <c r="H456">
        <f>(Table2[[#This Row],[1Y Return vs Nifty]]-AVERAGE(Table2[1Y Return vs Nifty]))/_xlfn.STDEV.P(Table2[1Y Return vs Nifty])</f>
        <v>-0.34938325236708578</v>
      </c>
      <c r="I456">
        <v>-12.055619842909399</v>
      </c>
      <c r="J456">
        <f>(Table2[[#This Row],[1M Return vs Nifty]]-AVERAGE(Table2[1M Return vs Nifty]))/_xlfn.STDEV.P(Table2[1M Return vs Nifty])</f>
        <v>-1.0966833541587355</v>
      </c>
      <c r="K456">
        <v>-8.3808533380763102</v>
      </c>
      <c r="L456">
        <f>(Table2[[#This Row],[6M Return vs Nifty]]-AVERAGE(Table2[6M Return vs Nifty]))/_xlfn.STDEV.P(Table2[6M Return vs Nifty])</f>
        <v>-0.5150601491416571</v>
      </c>
      <c r="M456">
        <v>2.1075645078783198</v>
      </c>
      <c r="N456">
        <f>(Table2[[#This Row],[1W Return vs Nifty]]-AVERAGE(Table2[1W Return vs Nifty]))/_xlfn.STDEV.P(Table2[1W Return vs Nifty])</f>
        <v>0.28930711897184663</v>
      </c>
      <c r="O456">
        <v>968.36</v>
      </c>
      <c r="P456">
        <v>993.31458483867402</v>
      </c>
      <c r="Q456">
        <v>923.19558991752297</v>
      </c>
      <c r="R456">
        <v>41.906927229054801</v>
      </c>
      <c r="S456" s="1">
        <f>(Table2[[#This Row],[Close Price]]-Table2[[#This Row],[20D EMA]])/Table2[[#This Row],[20D EMA]]</f>
        <v>-2.6343508612499473E-2</v>
      </c>
      <c r="T456" s="1">
        <f>(Table2[[#This Row],[Close Price]]-Table2[[#This Row],[50D EMA]])/Table2[[#This Row],[50D EMA]]</f>
        <v>-5.080423222303742E-2</v>
      </c>
      <c r="U456" s="1">
        <f>(Table2[[#This Row],[Close Price]]-Table2[[#This Row],[200D EMA]])/Table2[[#This Row],[200D EMA]]</f>
        <v>2.128954069660683E-2</v>
      </c>
      <c r="V456">
        <v>0.44817456427190799</v>
      </c>
      <c r="W456">
        <v>931.55</v>
      </c>
      <c r="X456">
        <v>953</v>
      </c>
      <c r="Y456">
        <v>922.25</v>
      </c>
      <c r="Z456">
        <v>953</v>
      </c>
      <c r="AA456">
        <v>890.1</v>
      </c>
      <c r="AB456">
        <v>984.35</v>
      </c>
      <c r="AC456" s="1">
        <f>(Table2[[#This Row],[Close Price]]/Table2[[#This Row],[Day Low]])-1</f>
        <v>1.2130320433685782E-2</v>
      </c>
      <c r="AD456" s="1">
        <f>(Table2[[#This Row],[Day High]]/Table2[[#This Row],[Close Price]])-1</f>
        <v>1.0765233069947477E-2</v>
      </c>
      <c r="AE456" s="1">
        <f>(Table2[[#This Row],[Close Price]]/Table2[[#This Row],[Current Week Low]])-1</f>
        <v>2.2336676606126371E-2</v>
      </c>
      <c r="AF456" s="1">
        <f>(Table2[[#This Row],[Current Week High]]/Table2[[#This Row],[Close Price]])-1</f>
        <v>1.0765233069947477E-2</v>
      </c>
      <c r="AG456" s="1">
        <f>(Table2[[#This Row],[Close Price]]/Table2[[#This Row],[Current Month Low]])-1</f>
        <v>5.9263004156836274E-2</v>
      </c>
      <c r="AH456" s="1">
        <f>(Table2[[#This Row],[Current Month High]]/Table2[[#This Row],[Close Price]])-1</f>
        <v>4.4015484965795215E-2</v>
      </c>
      <c r="AI456">
        <v>27.1676300578034</v>
      </c>
      <c r="AJ456">
        <v>50.856000000000002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-0.1</v>
      </c>
      <c r="AM456" t="s">
        <v>3107</v>
      </c>
      <c r="AN456">
        <v>-5.28</v>
      </c>
      <c r="AO456" t="s">
        <v>3107</v>
      </c>
      <c r="AP456">
        <v>3.3865614763024E-2</v>
      </c>
      <c r="AQ456">
        <f>(Table2[[#This Row],[Sharpe Ratio]]-AVERAGE(Table2[Sharpe Ratio]))/_xlfn.STDEV.P(Table2[Sharpe Ratio])</f>
        <v>-0.3388913827877002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397</v>
      </c>
      <c r="AT456">
        <f>_xlfn.RANK.AVG(Table2[[#This Row],[6M Return vs Nifty Z-Score]],Table2[6M Return vs Nifty Z-Score])</f>
        <v>483</v>
      </c>
      <c r="AU456">
        <f>_xlfn.RANK.AVG(Table2[[#This Row],[Sharpe Ratio Z-Score]],Table2[Sharpe Ratio Z-Score])</f>
        <v>434</v>
      </c>
      <c r="AV456">
        <f>(Table2[[#This Row],[Rank 1Y]]+Table2[[#This Row],[Rank 6M]]+Table2[[#This Row],[Rank Sharpe]])/3</f>
        <v>438</v>
      </c>
    </row>
    <row r="457" spans="1:48" x14ac:dyDescent="0.3">
      <c r="A457" t="s">
        <v>1070</v>
      </c>
      <c r="B457" t="s">
        <v>1071</v>
      </c>
      <c r="C457" t="s">
        <v>3063</v>
      </c>
      <c r="D457" t="s">
        <v>24</v>
      </c>
      <c r="E457">
        <v>11915.929591552</v>
      </c>
      <c r="F457">
        <v>160.88</v>
      </c>
      <c r="G457">
        <v>8.1804496220208804</v>
      </c>
      <c r="H457">
        <f>(Table2[[#This Row],[1Y Return vs Nifty]]-AVERAGE(Table2[1Y Return vs Nifty]))/_xlfn.STDEV.P(Table2[1Y Return vs Nifty])</f>
        <v>-0.37154812159518114</v>
      </c>
      <c r="I457">
        <v>2.26023656910571</v>
      </c>
      <c r="J457">
        <f>(Table2[[#This Row],[1M Return vs Nifty]]-AVERAGE(Table2[1M Return vs Nifty]))/_xlfn.STDEV.P(Table2[1M Return vs Nifty])</f>
        <v>0.26825344675735863</v>
      </c>
      <c r="K457">
        <v>7.4856963083008798</v>
      </c>
      <c r="L457">
        <f>(Table2[[#This Row],[6M Return vs Nifty]]-AVERAGE(Table2[6M Return vs Nifty]))/_xlfn.STDEV.P(Table2[6M Return vs Nifty])</f>
        <v>2.3813480421782562E-2</v>
      </c>
      <c r="M457">
        <v>-1.52627539639496</v>
      </c>
      <c r="N457">
        <f>(Table2[[#This Row],[1W Return vs Nifty]]-AVERAGE(Table2[1W Return vs Nifty]))/_xlfn.STDEV.P(Table2[1W Return vs Nifty])</f>
        <v>-0.37484413590046495</v>
      </c>
      <c r="O457">
        <v>163.55000000000001</v>
      </c>
      <c r="P457">
        <v>160.77580892143899</v>
      </c>
      <c r="Q457">
        <v>150.81409724239299</v>
      </c>
      <c r="R457">
        <v>39.830694914339901</v>
      </c>
      <c r="S457" s="1">
        <f>(Table2[[#This Row],[Close Price]]-Table2[[#This Row],[20D EMA]])/Table2[[#This Row],[20D EMA]]</f>
        <v>-1.632528278813828E-2</v>
      </c>
      <c r="T457" s="1">
        <f>(Table2[[#This Row],[Close Price]]-Table2[[#This Row],[50D EMA]])/Table2[[#This Row],[50D EMA]]</f>
        <v>6.4805196291634287E-4</v>
      </c>
      <c r="U457" s="1">
        <f>(Table2[[#This Row],[Close Price]]-Table2[[#This Row],[200D EMA]])/Table2[[#This Row],[200D EMA]]</f>
        <v>6.6743778875185539E-2</v>
      </c>
      <c r="V457">
        <v>0.64205854815458396</v>
      </c>
      <c r="W457">
        <v>159.62</v>
      </c>
      <c r="X457">
        <v>162.72999999999999</v>
      </c>
      <c r="Y457">
        <v>159.62</v>
      </c>
      <c r="Z457">
        <v>165.89</v>
      </c>
      <c r="AA457">
        <v>157.25</v>
      </c>
      <c r="AB457">
        <v>176.82</v>
      </c>
      <c r="AC457" s="1">
        <f>(Table2[[#This Row],[Close Price]]/Table2[[#This Row],[Day Low]])-1</f>
        <v>7.8937476506701909E-3</v>
      </c>
      <c r="AD457" s="1">
        <f>(Table2[[#This Row],[Day High]]/Table2[[#This Row],[Close Price]])-1</f>
        <v>1.1499254102436574E-2</v>
      </c>
      <c r="AE457" s="1">
        <f>(Table2[[#This Row],[Close Price]]/Table2[[#This Row],[Current Week Low]])-1</f>
        <v>7.8937476506701909E-3</v>
      </c>
      <c r="AF457" s="1">
        <f>(Table2[[#This Row],[Current Week High]]/Table2[[#This Row],[Close Price]])-1</f>
        <v>3.114122327200386E-2</v>
      </c>
      <c r="AG457" s="1">
        <f>(Table2[[#This Row],[Close Price]]/Table2[[#This Row],[Current Month Low]])-1</f>
        <v>2.3084260731319528E-2</v>
      </c>
      <c r="AH457" s="1">
        <f>(Table2[[#This Row],[Current Month High]]/Table2[[#This Row],[Close Price]])-1</f>
        <v>9.908005967180511E-2</v>
      </c>
      <c r="AI457">
        <v>9.9080059671805092</v>
      </c>
      <c r="AJ457">
        <v>34.010828821324402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0.1</v>
      </c>
      <c r="AM457" t="s">
        <v>3108</v>
      </c>
      <c r="AN457">
        <v>-4.93</v>
      </c>
      <c r="AO457" t="s">
        <v>3107</v>
      </c>
      <c r="AP457">
        <v>-1.9654421227960999E-2</v>
      </c>
      <c r="AQ457">
        <f>(Table2[[#This Row],[Sharpe Ratio]]-AVERAGE(Table2[Sharpe Ratio]))/_xlfn.STDEV.P(Table2[Sharpe Ratio])</f>
        <v>-0.94848156743770851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-1.4028068977542132</v>
      </c>
      <c r="AS457">
        <f>_xlfn.RANK.AVG(Table2[[#This Row],[1Y Return vs Nifty Z-Score]],Table2[1Y Return vs Nifty Z-Score])</f>
        <v>408</v>
      </c>
      <c r="AT457">
        <f>_xlfn.RANK.AVG(Table2[[#This Row],[6M Return vs Nifty Z-Score]],Table2[6M Return vs Nifty Z-Score])</f>
        <v>298</v>
      </c>
      <c r="AU457">
        <f>_xlfn.RANK.AVG(Table2[[#This Row],[Sharpe Ratio Z-Score]],Table2[Sharpe Ratio Z-Score])</f>
        <v>609</v>
      </c>
      <c r="AV457">
        <f>(Table2[[#This Row],[Rank 1Y]]+Table2[[#This Row],[Rank 6M]]+Table2[[#This Row],[Rank Sharpe]])/3</f>
        <v>438.33333333333331</v>
      </c>
    </row>
    <row r="458" spans="1:48" x14ac:dyDescent="0.3">
      <c r="A458" t="s">
        <v>187</v>
      </c>
      <c r="B458" t="s">
        <v>188</v>
      </c>
      <c r="C458" t="s">
        <v>3065</v>
      </c>
      <c r="D458" t="s">
        <v>119</v>
      </c>
      <c r="E458">
        <v>136310.98173083999</v>
      </c>
      <c r="F458">
        <v>5659.15</v>
      </c>
      <c r="G458">
        <v>1.5389954388049401</v>
      </c>
      <c r="H458">
        <f>(Table2[[#This Row],[1Y Return vs Nifty]]-AVERAGE(Table2[1Y Return vs Nifty]))/_xlfn.STDEV.P(Table2[1Y Return vs Nifty])</f>
        <v>-0.4737764436987647</v>
      </c>
      <c r="I458">
        <v>-1.1412588436695501</v>
      </c>
      <c r="J458">
        <f>(Table2[[#This Row],[1M Return vs Nifty]]-AVERAGE(Table2[1M Return vs Nifty]))/_xlfn.STDEV.P(Table2[1M Return vs Nifty])</f>
        <v>-5.6060106928997849E-2</v>
      </c>
      <c r="K458">
        <v>2.3943798439180899</v>
      </c>
      <c r="L458">
        <f>(Table2[[#This Row],[6M Return vs Nifty]]-AVERAGE(Table2[6M Return vs Nifty]))/_xlfn.STDEV.P(Table2[6M Return vs Nifty])</f>
        <v>-0.14910226014973443</v>
      </c>
      <c r="M458">
        <v>-3.4248536879376901</v>
      </c>
      <c r="N458">
        <f>(Table2[[#This Row],[1W Return vs Nifty]]-AVERAGE(Table2[1W Return vs Nifty]))/_xlfn.STDEV.P(Table2[1W Return vs Nifty])</f>
        <v>-0.72184433074080578</v>
      </c>
      <c r="O458">
        <v>5733.29</v>
      </c>
      <c r="P458">
        <v>5603.1996671158404</v>
      </c>
      <c r="Q458">
        <v>5171.6141686381497</v>
      </c>
      <c r="R458">
        <v>36.472461086189597</v>
      </c>
      <c r="S458" s="1">
        <f>(Table2[[#This Row],[Close Price]]-Table2[[#This Row],[20D EMA]])/Table2[[#This Row],[20D EMA]]</f>
        <v>-1.2931493086866412E-2</v>
      </c>
      <c r="T458" s="1">
        <f>(Table2[[#This Row],[Close Price]]-Table2[[#This Row],[50D EMA]])/Table2[[#This Row],[50D EMA]]</f>
        <v>9.9854255083076156E-3</v>
      </c>
      <c r="U458" s="1">
        <f>(Table2[[#This Row],[Close Price]]-Table2[[#This Row],[200D EMA]])/Table2[[#This Row],[200D EMA]]</f>
        <v>9.4271501211049075E-2</v>
      </c>
      <c r="V458">
        <v>1.26146829302568</v>
      </c>
      <c r="W458">
        <v>5594.15</v>
      </c>
      <c r="X458">
        <v>5695.2</v>
      </c>
      <c r="Y458">
        <v>5594.15</v>
      </c>
      <c r="Z458">
        <v>5774.5</v>
      </c>
      <c r="AA458">
        <v>5594.15</v>
      </c>
      <c r="AB458">
        <v>5924.8</v>
      </c>
      <c r="AC458" s="1">
        <f>(Table2[[#This Row],[Close Price]]/Table2[[#This Row],[Day Low]])-1</f>
        <v>1.1619280855894143E-2</v>
      </c>
      <c r="AD458" s="1">
        <f>(Table2[[#This Row],[Day High]]/Table2[[#This Row],[Close Price]])-1</f>
        <v>6.3702146082009747E-3</v>
      </c>
      <c r="AE458" s="1">
        <f>(Table2[[#This Row],[Close Price]]/Table2[[#This Row],[Current Week Low]])-1</f>
        <v>1.1619280855894143E-2</v>
      </c>
      <c r="AF458" s="1">
        <f>(Table2[[#This Row],[Current Week High]]/Table2[[#This Row],[Close Price]])-1</f>
        <v>2.038291969642092E-2</v>
      </c>
      <c r="AG458" s="1">
        <f>(Table2[[#This Row],[Close Price]]/Table2[[#This Row],[Current Month Low]])-1</f>
        <v>1.1619280855894143E-2</v>
      </c>
      <c r="AH458" s="1">
        <f>(Table2[[#This Row],[Current Month High]]/Table2[[#This Row],[Close Price]])-1</f>
        <v>4.6941678520626029E-2</v>
      </c>
      <c r="AI458">
        <v>6.1113418092823197</v>
      </c>
      <c r="AJ458">
        <v>30.164224762518099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-0.02</v>
      </c>
      <c r="AM458" t="s">
        <v>3107</v>
      </c>
      <c r="AN458">
        <v>-4.04</v>
      </c>
      <c r="AO458" t="s">
        <v>3107</v>
      </c>
      <c r="AP458">
        <v>1.1353195977158E-2</v>
      </c>
      <c r="AQ458">
        <f>(Table2[[#This Row],[Sharpe Ratio]]-AVERAGE(Table2[Sharpe Ratio]))/_xlfn.STDEV.P(Table2[Sharpe Ratio])</f>
        <v>-0.59530656021594319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-1.996089701734246</v>
      </c>
      <c r="AS458">
        <f>_xlfn.RANK.AVG(Table2[[#This Row],[1Y Return vs Nifty Z-Score]],Table2[1Y Return vs Nifty Z-Score])</f>
        <v>467</v>
      </c>
      <c r="AT458">
        <f>_xlfn.RANK.AVG(Table2[[#This Row],[6M Return vs Nifty Z-Score]],Table2[6M Return vs Nifty Z-Score])</f>
        <v>353</v>
      </c>
      <c r="AU458">
        <f>_xlfn.RANK.AVG(Table2[[#This Row],[Sharpe Ratio Z-Score]],Table2[Sharpe Ratio Z-Score])</f>
        <v>495</v>
      </c>
      <c r="AV458">
        <f>(Table2[[#This Row],[Rank 1Y]]+Table2[[#This Row],[Rank 6M]]+Table2[[#This Row],[Rank Sharpe]])/3</f>
        <v>438.33333333333331</v>
      </c>
    </row>
    <row r="459" spans="1:48" x14ac:dyDescent="0.3">
      <c r="A459" t="s">
        <v>1330</v>
      </c>
      <c r="B459" t="s">
        <v>1331</v>
      </c>
      <c r="C459" t="s">
        <v>3071</v>
      </c>
      <c r="D459" t="s">
        <v>77</v>
      </c>
      <c r="E459">
        <v>8169.1801760399903</v>
      </c>
      <c r="F459">
        <v>742.8</v>
      </c>
      <c r="G459">
        <v>-33.190504314579698</v>
      </c>
      <c r="H459">
        <f>(Table2[[#This Row],[1Y Return vs Nifty]]-AVERAGE(Table2[1Y Return vs Nifty]))/_xlfn.STDEV.P(Table2[1Y Return vs Nifty])</f>
        <v>-1.0083489016790705</v>
      </c>
      <c r="I459">
        <v>-8.8877385087759002</v>
      </c>
      <c r="J459">
        <f>(Table2[[#This Row],[1M Return vs Nifty]]-AVERAGE(Table2[1M Return vs Nifty]))/_xlfn.STDEV.P(Table2[1M Return vs Nifty])</f>
        <v>-0.79464359562462894</v>
      </c>
      <c r="K459">
        <v>-9.9998294243506507</v>
      </c>
      <c r="L459">
        <f>(Table2[[#This Row],[6M Return vs Nifty]]-AVERAGE(Table2[6M Return vs Nifty]))/_xlfn.STDEV.P(Table2[6M Return vs Nifty])</f>
        <v>-0.57004523028601717</v>
      </c>
      <c r="M459">
        <v>8.8621020726850102</v>
      </c>
      <c r="N459">
        <f>(Table2[[#This Row],[1W Return vs Nifty]]-AVERAGE(Table2[1W Return vs Nifty]))/_xlfn.STDEV.P(Table2[1W Return vs Nifty])</f>
        <v>1.523823420714556</v>
      </c>
      <c r="O459">
        <v>754.72</v>
      </c>
      <c r="P459">
        <v>758.43561044772605</v>
      </c>
      <c r="Q459">
        <v>737.39017418673495</v>
      </c>
      <c r="R459">
        <v>46.245329036393699</v>
      </c>
      <c r="S459" s="1">
        <f>(Table2[[#This Row],[Close Price]]-Table2[[#This Row],[20D EMA]])/Table2[[#This Row],[20D EMA]]</f>
        <v>-1.5793936824252799E-2</v>
      </c>
      <c r="T459" s="1">
        <f>(Table2[[#This Row],[Close Price]]-Table2[[#This Row],[50D EMA]])/Table2[[#This Row],[50D EMA]]</f>
        <v>-2.0615606957716491E-2</v>
      </c>
      <c r="U459" s="1">
        <f>(Table2[[#This Row],[Close Price]]-Table2[[#This Row],[200D EMA]])/Table2[[#This Row],[200D EMA]]</f>
        <v>7.3364495522760115E-3</v>
      </c>
      <c r="V459">
        <v>0.84986928142013995</v>
      </c>
      <c r="W459">
        <v>737</v>
      </c>
      <c r="X459">
        <v>767.4</v>
      </c>
      <c r="Y459">
        <v>733.7</v>
      </c>
      <c r="Z459">
        <v>785.9</v>
      </c>
      <c r="AA459">
        <v>697</v>
      </c>
      <c r="AB459">
        <v>785.9</v>
      </c>
      <c r="AC459" s="1">
        <f>(Table2[[#This Row],[Close Price]]/Table2[[#This Row],[Day Low]])-1</f>
        <v>7.8697421981004378E-3</v>
      </c>
      <c r="AD459" s="1">
        <f>(Table2[[#This Row],[Day High]]/Table2[[#This Row],[Close Price]])-1</f>
        <v>3.3117932148626794E-2</v>
      </c>
      <c r="AE459" s="1">
        <f>(Table2[[#This Row],[Close Price]]/Table2[[#This Row],[Current Week Low]])-1</f>
        <v>1.2402889464358635E-2</v>
      </c>
      <c r="AF459" s="1">
        <f>(Table2[[#This Row],[Current Week High]]/Table2[[#This Row],[Close Price]])-1</f>
        <v>5.8023694130317827E-2</v>
      </c>
      <c r="AG459" s="1">
        <f>(Table2[[#This Row],[Close Price]]/Table2[[#This Row],[Current Month Low]])-1</f>
        <v>6.5710186513629809E-2</v>
      </c>
      <c r="AH459" s="1">
        <f>(Table2[[#This Row],[Current Month High]]/Table2[[#This Row],[Close Price]])-1</f>
        <v>5.8023694130317827E-2</v>
      </c>
      <c r="AI459">
        <v>23.855681206246601</v>
      </c>
      <c r="AJ459">
        <v>20.584415584415499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-0.09</v>
      </c>
      <c r="AM459" t="s">
        <v>3107</v>
      </c>
      <c r="AN459">
        <v>-3.53</v>
      </c>
      <c r="AO459" t="s">
        <v>3107</v>
      </c>
      <c r="AP459">
        <v>0.136855653944877</v>
      </c>
      <c r="AQ459">
        <f>(Table2[[#This Row],[Sharpe Ratio]]-AVERAGE(Table2[Sharpe Ratio]))/_xlfn.STDEV.P(Table2[Sharpe Ratio])</f>
        <v>0.83415934185217877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667</v>
      </c>
      <c r="AT459">
        <f>_xlfn.RANK.AVG(Table2[[#This Row],[6M Return vs Nifty Z-Score]],Table2[6M Return vs Nifty Z-Score])</f>
        <v>504</v>
      </c>
      <c r="AU459">
        <f>_xlfn.RANK.AVG(Table2[[#This Row],[Sharpe Ratio Z-Score]],Table2[Sharpe Ratio Z-Score])</f>
        <v>146</v>
      </c>
      <c r="AV459">
        <f>(Table2[[#This Row],[Rank 1Y]]+Table2[[#This Row],[Rank 6M]]+Table2[[#This Row],[Rank Sharpe]])/3</f>
        <v>439</v>
      </c>
    </row>
    <row r="460" spans="1:48" x14ac:dyDescent="0.3">
      <c r="A460" t="s">
        <v>745</v>
      </c>
      <c r="B460" t="s">
        <v>746</v>
      </c>
      <c r="C460" t="s">
        <v>3063</v>
      </c>
      <c r="D460" t="s">
        <v>554</v>
      </c>
      <c r="E460">
        <v>21567.836454239899</v>
      </c>
      <c r="F460">
        <v>830.4</v>
      </c>
      <c r="G460">
        <v>3.7491997785973501</v>
      </c>
      <c r="H460">
        <f>(Table2[[#This Row],[1Y Return vs Nifty]]-AVERAGE(Table2[1Y Return vs Nifty]))/_xlfn.STDEV.P(Table2[1Y Return vs Nifty])</f>
        <v>-0.4397559603934611</v>
      </c>
      <c r="I460">
        <v>0.26398285360616403</v>
      </c>
      <c r="J460">
        <f>(Table2[[#This Row],[1M Return vs Nifty]]-AVERAGE(Table2[1M Return vs Nifty]))/_xlfn.STDEV.P(Table2[1M Return vs Nifty])</f>
        <v>7.7921825523440569E-2</v>
      </c>
      <c r="K460">
        <v>-4.6229299989172397</v>
      </c>
      <c r="L460">
        <f>(Table2[[#This Row],[6M Return vs Nifty]]-AVERAGE(Table2[6M Return vs Nifty]))/_xlfn.STDEV.P(Table2[6M Return vs Nifty])</f>
        <v>-0.38743027153583576</v>
      </c>
      <c r="M460">
        <v>0.458868106845849</v>
      </c>
      <c r="N460">
        <f>(Table2[[#This Row],[1W Return vs Nifty]]-AVERAGE(Table2[1W Return vs Nifty]))/_xlfn.STDEV.P(Table2[1W Return vs Nifty])</f>
        <v>-1.2022552255967617E-2</v>
      </c>
      <c r="O460">
        <v>803.79</v>
      </c>
      <c r="P460">
        <v>791.69589109275796</v>
      </c>
      <c r="Q460">
        <v>744.93984099201498</v>
      </c>
      <c r="R460">
        <v>59.847237680672301</v>
      </c>
      <c r="S460" s="1">
        <f>(Table2[[#This Row],[Close Price]]-Table2[[#This Row],[20D EMA]])/Table2[[#This Row],[20D EMA]]</f>
        <v>3.3105661926622641E-2</v>
      </c>
      <c r="T460" s="1">
        <f>(Table2[[#This Row],[Close Price]]-Table2[[#This Row],[50D EMA]])/Table2[[#This Row],[50D EMA]]</f>
        <v>4.8887596036174583E-2</v>
      </c>
      <c r="U460" s="1">
        <f>(Table2[[#This Row],[Close Price]]-Table2[[#This Row],[200D EMA]])/Table2[[#This Row],[200D EMA]]</f>
        <v>0.114720886580828</v>
      </c>
      <c r="V460">
        <v>1.02011839522766</v>
      </c>
      <c r="W460">
        <v>798</v>
      </c>
      <c r="X460">
        <v>835</v>
      </c>
      <c r="Y460">
        <v>798</v>
      </c>
      <c r="Z460">
        <v>847.1</v>
      </c>
      <c r="AA460">
        <v>768.05</v>
      </c>
      <c r="AB460">
        <v>847.1</v>
      </c>
      <c r="AC460" s="1">
        <f>(Table2[[#This Row],[Close Price]]/Table2[[#This Row],[Day Low]])-1</f>
        <v>4.0601503759398527E-2</v>
      </c>
      <c r="AD460" s="1">
        <f>(Table2[[#This Row],[Day High]]/Table2[[#This Row],[Close Price]])-1</f>
        <v>5.5394990366088859E-3</v>
      </c>
      <c r="AE460" s="1">
        <f>(Table2[[#This Row],[Close Price]]/Table2[[#This Row],[Current Week Low]])-1</f>
        <v>4.0601503759398527E-2</v>
      </c>
      <c r="AF460" s="1">
        <f>(Table2[[#This Row],[Current Week High]]/Table2[[#This Row],[Close Price]])-1</f>
        <v>2.0110789980732235E-2</v>
      </c>
      <c r="AG460" s="1">
        <f>(Table2[[#This Row],[Close Price]]/Table2[[#This Row],[Current Month Low]])-1</f>
        <v>8.1179610702428295E-2</v>
      </c>
      <c r="AH460" s="1">
        <f>(Table2[[#This Row],[Current Month High]]/Table2[[#This Row],[Close Price]])-1</f>
        <v>2.0110789980732235E-2</v>
      </c>
      <c r="AI460">
        <v>10.031310211946</v>
      </c>
      <c r="AJ460">
        <v>37.483443708609201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0.01</v>
      </c>
      <c r="AM460" t="s">
        <v>3108</v>
      </c>
      <c r="AN460">
        <v>4.47</v>
      </c>
      <c r="AO460" t="s">
        <v>3108</v>
      </c>
      <c r="AP460">
        <v>3.2825113176643002E-2</v>
      </c>
      <c r="AQ460">
        <f>(Table2[[#This Row],[Sharpe Ratio]]-AVERAGE(Table2[Sharpe Ratio]))/_xlfn.STDEV.P(Table2[Sharpe Ratio])</f>
        <v>-0.35074263704091968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-1.1120295957027435</v>
      </c>
      <c r="AS460">
        <f>_xlfn.RANK.AVG(Table2[[#This Row],[1Y Return vs Nifty Z-Score]],Table2[1Y Return vs Nifty Z-Score])</f>
        <v>445</v>
      </c>
      <c r="AT460">
        <f>_xlfn.RANK.AVG(Table2[[#This Row],[6M Return vs Nifty Z-Score]],Table2[6M Return vs Nifty Z-Score])</f>
        <v>433</v>
      </c>
      <c r="AU460">
        <f>_xlfn.RANK.AVG(Table2[[#This Row],[Sharpe Ratio Z-Score]],Table2[Sharpe Ratio Z-Score])</f>
        <v>440</v>
      </c>
      <c r="AV460">
        <f>(Table2[[#This Row],[Rank 1Y]]+Table2[[#This Row],[Rank 6M]]+Table2[[#This Row],[Rank Sharpe]])/3</f>
        <v>439.33333333333331</v>
      </c>
    </row>
    <row r="461" spans="1:48" x14ac:dyDescent="0.3">
      <c r="A461" t="s">
        <v>1163</v>
      </c>
      <c r="B461" t="s">
        <v>1164</v>
      </c>
      <c r="C461" t="s">
        <v>3067</v>
      </c>
      <c r="D461" t="s">
        <v>290</v>
      </c>
      <c r="E461">
        <v>10152.760161914999</v>
      </c>
      <c r="F461">
        <v>1981.35</v>
      </c>
      <c r="G461">
        <v>22.775159366967198</v>
      </c>
      <c r="H461">
        <f>(Table2[[#This Row],[1Y Return vs Nifty]]-AVERAGE(Table2[1Y Return vs Nifty]))/_xlfn.STDEV.P(Table2[1Y Return vs Nifty])</f>
        <v>-0.14689962630250927</v>
      </c>
      <c r="I461">
        <v>-1.0324215585325101</v>
      </c>
      <c r="J461">
        <f>(Table2[[#This Row],[1M Return vs Nifty]]-AVERAGE(Table2[1M Return vs Nifty]))/_xlfn.STDEV.P(Table2[1M Return vs Nifty])</f>
        <v>-4.5683080817541244E-2</v>
      </c>
      <c r="K461">
        <v>6.2699414474343298</v>
      </c>
      <c r="L461">
        <f>(Table2[[#This Row],[6M Return vs Nifty]]-AVERAGE(Table2[6M Return vs Nifty]))/_xlfn.STDEV.P(Table2[6M Return vs Nifty])</f>
        <v>-1.7477048970922563E-2</v>
      </c>
      <c r="M461">
        <v>-1.77244189710077</v>
      </c>
      <c r="N461">
        <f>(Table2[[#This Row],[1W Return vs Nifty]]-AVERAGE(Table2[1W Return vs Nifty]))/_xlfn.STDEV.P(Table2[1W Return vs Nifty])</f>
        <v>-0.41983560350998417</v>
      </c>
      <c r="O461">
        <v>2048.17</v>
      </c>
      <c r="P461">
        <v>2009.7379488834499</v>
      </c>
      <c r="Q461">
        <v>1804.42961810218</v>
      </c>
      <c r="R461">
        <v>30.881389747626901</v>
      </c>
      <c r="S461" s="1">
        <f>(Table2[[#This Row],[Close Price]]-Table2[[#This Row],[20D EMA]])/Table2[[#This Row],[20D EMA]]</f>
        <v>-3.2624245057783371E-2</v>
      </c>
      <c r="T461" s="1">
        <f>(Table2[[#This Row],[Close Price]]-Table2[[#This Row],[50D EMA]])/Table2[[#This Row],[50D EMA]]</f>
        <v>-1.4125199207797963E-2</v>
      </c>
      <c r="U461" s="1">
        <f>(Table2[[#This Row],[Close Price]]-Table2[[#This Row],[200D EMA]])/Table2[[#This Row],[200D EMA]]</f>
        <v>9.8047815289075663E-2</v>
      </c>
      <c r="V461">
        <v>0.57350972010232704</v>
      </c>
      <c r="W461">
        <v>1976.1</v>
      </c>
      <c r="X461">
        <v>2056.9499999999998</v>
      </c>
      <c r="Y461">
        <v>1976.1</v>
      </c>
      <c r="Z461">
        <v>2137.8000000000002</v>
      </c>
      <c r="AA461">
        <v>1965.1</v>
      </c>
      <c r="AB461">
        <v>2139.9</v>
      </c>
      <c r="AC461" s="1">
        <f>(Table2[[#This Row],[Close Price]]/Table2[[#This Row],[Day Low]])-1</f>
        <v>2.6567481402763882E-3</v>
      </c>
      <c r="AD461" s="1">
        <f>(Table2[[#This Row],[Day High]]/Table2[[#This Row],[Close Price]])-1</f>
        <v>3.8155802861685073E-2</v>
      </c>
      <c r="AE461" s="1">
        <f>(Table2[[#This Row],[Close Price]]/Table2[[#This Row],[Current Week Low]])-1</f>
        <v>2.6567481402763882E-3</v>
      </c>
      <c r="AF461" s="1">
        <f>(Table2[[#This Row],[Current Week High]]/Table2[[#This Row],[Close Price]])-1</f>
        <v>7.8961314255431958E-2</v>
      </c>
      <c r="AG461" s="1">
        <f>(Table2[[#This Row],[Close Price]]/Table2[[#This Row],[Current Month Low]])-1</f>
        <v>8.2692992723016889E-3</v>
      </c>
      <c r="AH461" s="1">
        <f>(Table2[[#This Row],[Current Month High]]/Table2[[#This Row],[Close Price]])-1</f>
        <v>8.002119766825655E-2</v>
      </c>
      <c r="AI461">
        <v>8.5244908774320507</v>
      </c>
      <c r="AJ461">
        <v>52.8819444444444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-0.13</v>
      </c>
      <c r="AM461" t="s">
        <v>3107</v>
      </c>
      <c r="AN461">
        <v>-6.08</v>
      </c>
      <c r="AO461" t="s">
        <v>3107</v>
      </c>
      <c r="AP461">
        <v>-6.6650963552097001E-2</v>
      </c>
      <c r="AQ461">
        <f>(Table2[[#This Row],[Sharpe Ratio]]-AVERAGE(Table2[Sharpe Ratio]))/_xlfn.STDEV.P(Table2[Sharpe Ratio])</f>
        <v>-1.4837695279709864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-2.1136648875719439</v>
      </c>
      <c r="AS461">
        <f>_xlfn.RANK.AVG(Table2[[#This Row],[1Y Return vs Nifty Z-Score]],Table2[1Y Return vs Nifty Z-Score])</f>
        <v>329</v>
      </c>
      <c r="AT461">
        <f>_xlfn.RANK.AVG(Table2[[#This Row],[6M Return vs Nifty Z-Score]],Table2[6M Return vs Nifty Z-Score])</f>
        <v>315</v>
      </c>
      <c r="AU461">
        <f>_xlfn.RANK.AVG(Table2[[#This Row],[Sharpe Ratio Z-Score]],Table2[Sharpe Ratio Z-Score])</f>
        <v>682</v>
      </c>
      <c r="AV461">
        <f>(Table2[[#This Row],[Rank 1Y]]+Table2[[#This Row],[Rank 6M]]+Table2[[#This Row],[Rank Sharpe]])/3</f>
        <v>442</v>
      </c>
    </row>
    <row r="462" spans="1:48" x14ac:dyDescent="0.3">
      <c r="A462" t="s">
        <v>1806</v>
      </c>
      <c r="B462" t="s">
        <v>1807</v>
      </c>
      <c r="C462" t="s">
        <v>3077</v>
      </c>
      <c r="D462" t="s">
        <v>539</v>
      </c>
      <c r="E462">
        <v>4028.72483646</v>
      </c>
      <c r="F462">
        <v>351.7</v>
      </c>
      <c r="G462">
        <v>-3.2056084556331399</v>
      </c>
      <c r="H462">
        <f>(Table2[[#This Row],[1Y Return vs Nifty]]-AVERAGE(Table2[1Y Return vs Nifty]))/_xlfn.STDEV.P(Table2[1Y Return vs Nifty])</f>
        <v>-0.54680757239348521</v>
      </c>
      <c r="I462">
        <v>-3.3340191865359499</v>
      </c>
      <c r="J462">
        <f>(Table2[[#This Row],[1M Return vs Nifty]]-AVERAGE(Table2[1M Return vs Nifty]))/_xlfn.STDEV.P(Table2[1M Return vs Nifty])</f>
        <v>-0.26512753548016532</v>
      </c>
      <c r="K462">
        <v>-21.835730918128199</v>
      </c>
      <c r="L462">
        <f>(Table2[[#This Row],[6M Return vs Nifty]]-AVERAGE(Table2[6M Return vs Nifty]))/_xlfn.STDEV.P(Table2[6M Return vs Nifty])</f>
        <v>-0.97202646371464396</v>
      </c>
      <c r="M462">
        <v>-5.6872188496758902</v>
      </c>
      <c r="N462">
        <f>(Table2[[#This Row],[1W Return vs Nifty]]-AVERAGE(Table2[1W Return vs Nifty]))/_xlfn.STDEV.P(Table2[1W Return vs Nifty])</f>
        <v>-1.1353332847755919</v>
      </c>
      <c r="O462">
        <v>370.32</v>
      </c>
      <c r="P462">
        <v>371.463621867011</v>
      </c>
      <c r="Q462">
        <v>357.80731324498498</v>
      </c>
      <c r="R462">
        <v>33.577348644335501</v>
      </c>
      <c r="S462" s="1">
        <f>(Table2[[#This Row],[Close Price]]-Table2[[#This Row],[20D EMA]])/Table2[[#This Row],[20D EMA]]</f>
        <v>-5.0280838193994398E-2</v>
      </c>
      <c r="T462" s="1">
        <f>(Table2[[#This Row],[Close Price]]-Table2[[#This Row],[50D EMA]])/Table2[[#This Row],[50D EMA]]</f>
        <v>-5.3204730432759993E-2</v>
      </c>
      <c r="U462" s="1">
        <f>(Table2[[#This Row],[Close Price]]-Table2[[#This Row],[200D EMA]])/Table2[[#This Row],[200D EMA]]</f>
        <v>-1.7068721121424966E-2</v>
      </c>
      <c r="V462">
        <v>1.1433979474079099</v>
      </c>
      <c r="W462">
        <v>346.75</v>
      </c>
      <c r="X462">
        <v>359.5</v>
      </c>
      <c r="Y462">
        <v>346.75</v>
      </c>
      <c r="Z462">
        <v>384.45</v>
      </c>
      <c r="AA462">
        <v>346.75</v>
      </c>
      <c r="AB462">
        <v>397</v>
      </c>
      <c r="AC462" s="1">
        <f>(Table2[[#This Row],[Close Price]]/Table2[[#This Row],[Day Low]])-1</f>
        <v>1.4275414563806654E-2</v>
      </c>
      <c r="AD462" s="1">
        <f>(Table2[[#This Row],[Day High]]/Table2[[#This Row],[Close Price]])-1</f>
        <v>2.2177992607335772E-2</v>
      </c>
      <c r="AE462" s="1">
        <f>(Table2[[#This Row],[Close Price]]/Table2[[#This Row],[Current Week Low]])-1</f>
        <v>1.4275414563806654E-2</v>
      </c>
      <c r="AF462" s="1">
        <f>(Table2[[#This Row],[Current Week High]]/Table2[[#This Row],[Close Price]])-1</f>
        <v>9.311913562695473E-2</v>
      </c>
      <c r="AG462" s="1">
        <f>(Table2[[#This Row],[Close Price]]/Table2[[#This Row],[Current Month Low]])-1</f>
        <v>1.4275414563806654E-2</v>
      </c>
      <c r="AH462" s="1">
        <f>(Table2[[#This Row],[Current Month High]]/Table2[[#This Row],[Close Price]])-1</f>
        <v>0.12880295706568101</v>
      </c>
      <c r="AI462">
        <v>30.4663065112311</v>
      </c>
      <c r="AJ462">
        <v>27.890909090908998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-0.04</v>
      </c>
      <c r="AM462" t="s">
        <v>3107</v>
      </c>
      <c r="AN462">
        <v>-6.97</v>
      </c>
      <c r="AO462" t="s">
        <v>3107</v>
      </c>
      <c r="AP462">
        <v>0.123307593446459</v>
      </c>
      <c r="AQ462">
        <f>(Table2[[#This Row],[Sharpe Ratio]]-AVERAGE(Table2[Sharpe Ratio]))/_xlfn.STDEV.P(Table2[Sharpe Ratio])</f>
        <v>0.67984769859634786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505</v>
      </c>
      <c r="AT462">
        <f>_xlfn.RANK.AVG(Table2[[#This Row],[6M Return vs Nifty Z-Score]],Table2[6M Return vs Nifty Z-Score])</f>
        <v>641</v>
      </c>
      <c r="AU462">
        <f>_xlfn.RANK.AVG(Table2[[#This Row],[Sharpe Ratio Z-Score]],Table2[Sharpe Ratio Z-Score])</f>
        <v>181</v>
      </c>
      <c r="AV462">
        <f>(Table2[[#This Row],[Rank 1Y]]+Table2[[#This Row],[Rank 6M]]+Table2[[#This Row],[Rank Sharpe]])/3</f>
        <v>442.33333333333331</v>
      </c>
    </row>
    <row r="463" spans="1:48" x14ac:dyDescent="0.3">
      <c r="A463" t="s">
        <v>1176</v>
      </c>
      <c r="B463" t="s">
        <v>1177</v>
      </c>
      <c r="C463" t="s">
        <v>3079</v>
      </c>
      <c r="D463" t="s">
        <v>1178</v>
      </c>
      <c r="E463">
        <v>9825.6118508149993</v>
      </c>
      <c r="F463">
        <v>93.85</v>
      </c>
      <c r="G463">
        <v>28.993416784194299</v>
      </c>
      <c r="H463">
        <f>(Table2[[#This Row],[1Y Return vs Nifty]]-AVERAGE(Table2[1Y Return vs Nifty]))/_xlfn.STDEV.P(Table2[1Y Return vs Nifty])</f>
        <v>-5.1185343762133746E-2</v>
      </c>
      <c r="I463">
        <v>13.240771740370899</v>
      </c>
      <c r="J463">
        <f>(Table2[[#This Row],[1M Return vs Nifty]]-AVERAGE(Table2[1M Return vs Nifty]))/_xlfn.STDEV.P(Table2[1M Return vs Nifty])</f>
        <v>1.3151860309955155</v>
      </c>
      <c r="K463">
        <v>-24.8402902175268</v>
      </c>
      <c r="L463">
        <f>(Table2[[#This Row],[6M Return vs Nifty]]-AVERAGE(Table2[6M Return vs Nifty]))/_xlfn.STDEV.P(Table2[6M Return vs Nifty])</f>
        <v>-1.0740699332143404</v>
      </c>
      <c r="M463">
        <v>-2.3099190879931601</v>
      </c>
      <c r="N463">
        <f>(Table2[[#This Row],[1W Return vs Nifty]]-AVERAGE(Table2[1W Return vs Nifty]))/_xlfn.STDEV.P(Table2[1W Return vs Nifty])</f>
        <v>-0.51806947186963448</v>
      </c>
      <c r="O463">
        <v>91.9</v>
      </c>
      <c r="P463">
        <v>88.284658949038302</v>
      </c>
      <c r="Q463">
        <v>86.246102759542595</v>
      </c>
      <c r="R463">
        <v>51.277916117481404</v>
      </c>
      <c r="S463" s="1">
        <f>(Table2[[#This Row],[Close Price]]-Table2[[#This Row],[20D EMA]])/Table2[[#This Row],[20D EMA]]</f>
        <v>2.1218715995647317E-2</v>
      </c>
      <c r="T463" s="1">
        <f>(Table2[[#This Row],[Close Price]]-Table2[[#This Row],[50D EMA]])/Table2[[#This Row],[50D EMA]]</f>
        <v>6.3038597160739396E-2</v>
      </c>
      <c r="U463" s="1">
        <f>(Table2[[#This Row],[Close Price]]-Table2[[#This Row],[200D EMA]])/Table2[[#This Row],[200D EMA]]</f>
        <v>8.8165111201109619E-2</v>
      </c>
      <c r="V463">
        <v>2.50441262094489</v>
      </c>
      <c r="W463">
        <v>93</v>
      </c>
      <c r="X463">
        <v>97.29</v>
      </c>
      <c r="Y463">
        <v>92.01</v>
      </c>
      <c r="Z463">
        <v>102.25</v>
      </c>
      <c r="AA463">
        <v>86.88</v>
      </c>
      <c r="AB463">
        <v>102.9</v>
      </c>
      <c r="AC463" s="1">
        <f>(Table2[[#This Row],[Close Price]]/Table2[[#This Row],[Day Low]])-1</f>
        <v>9.1397849462364622E-3</v>
      </c>
      <c r="AD463" s="1">
        <f>(Table2[[#This Row],[Day High]]/Table2[[#This Row],[Close Price]])-1</f>
        <v>3.6654235482152409E-2</v>
      </c>
      <c r="AE463" s="1">
        <f>(Table2[[#This Row],[Close Price]]/Table2[[#This Row],[Current Week Low]])-1</f>
        <v>1.9997826323225665E-2</v>
      </c>
      <c r="AF463" s="1">
        <f>(Table2[[#This Row],[Current Week High]]/Table2[[#This Row],[Close Price]])-1</f>
        <v>8.9504528502930336E-2</v>
      </c>
      <c r="AG463" s="1">
        <f>(Table2[[#This Row],[Close Price]]/Table2[[#This Row],[Current Month Low]])-1</f>
        <v>8.0225598526703523E-2</v>
      </c>
      <c r="AH463" s="1">
        <f>(Table2[[#This Row],[Current Month High]]/Table2[[#This Row],[Close Price]])-1</f>
        <v>9.643047416089523E-2</v>
      </c>
      <c r="AI463">
        <v>44.592434736281199</v>
      </c>
      <c r="AJ463">
        <v>55.2522746071133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0.08</v>
      </c>
      <c r="AM463" t="s">
        <v>3108</v>
      </c>
      <c r="AN463">
        <v>0.31</v>
      </c>
      <c r="AO463" t="s">
        <v>3108</v>
      </c>
      <c r="AP463">
        <v>6.1658727003014002E-2</v>
      </c>
      <c r="AQ463">
        <f>(Table2[[#This Row],[Sharpe Ratio]]-AVERAGE(Table2[Sharpe Ratio]))/_xlfn.STDEV.P(Table2[Sharpe Ratio])</f>
        <v>-2.2329405414820314E-2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-0.35046812326541354</v>
      </c>
      <c r="AS463">
        <f>_xlfn.RANK.AVG(Table2[[#This Row],[1Y Return vs Nifty Z-Score]],Table2[1Y Return vs Nifty Z-Score])</f>
        <v>306</v>
      </c>
      <c r="AT463">
        <f>_xlfn.RANK.AVG(Table2[[#This Row],[6M Return vs Nifty Z-Score]],Table2[6M Return vs Nifty Z-Score])</f>
        <v>668</v>
      </c>
      <c r="AU463">
        <f>_xlfn.RANK.AVG(Table2[[#This Row],[Sharpe Ratio Z-Score]],Table2[Sharpe Ratio Z-Score])</f>
        <v>353</v>
      </c>
      <c r="AV463">
        <f>(Table2[[#This Row],[Rank 1Y]]+Table2[[#This Row],[Rank 6M]]+Table2[[#This Row],[Rank Sharpe]])/3</f>
        <v>442.33333333333331</v>
      </c>
    </row>
    <row r="464" spans="1:48" x14ac:dyDescent="0.3">
      <c r="A464" t="s">
        <v>803</v>
      </c>
      <c r="B464" t="s">
        <v>804</v>
      </c>
      <c r="C464" t="s">
        <v>3067</v>
      </c>
      <c r="D464" t="s">
        <v>290</v>
      </c>
      <c r="E464">
        <v>19327.490329979999</v>
      </c>
      <c r="F464">
        <v>388.15</v>
      </c>
      <c r="G464">
        <v>2.2227468286408998</v>
      </c>
      <c r="H464">
        <f>(Table2[[#This Row],[1Y Return vs Nifty]]-AVERAGE(Table2[1Y Return vs Nifty]))/_xlfn.STDEV.P(Table2[1Y Return vs Nifty])</f>
        <v>-0.46325182734357412</v>
      </c>
      <c r="I464">
        <v>16.710955731298299</v>
      </c>
      <c r="J464">
        <f>(Table2[[#This Row],[1M Return vs Nifty]]-AVERAGE(Table2[1M Return vs Nifty]))/_xlfn.STDEV.P(Table2[1M Return vs Nifty])</f>
        <v>1.6460486562444905</v>
      </c>
      <c r="K464">
        <v>-22.372223606044699</v>
      </c>
      <c r="L464">
        <f>(Table2[[#This Row],[6M Return vs Nifty]]-AVERAGE(Table2[6M Return vs Nifty]))/_xlfn.STDEV.P(Table2[6M Return vs Nifty])</f>
        <v>-0.99024729738139028</v>
      </c>
      <c r="M464">
        <v>2.0632102790627198</v>
      </c>
      <c r="N464">
        <f>(Table2[[#This Row],[1W Return vs Nifty]]-AVERAGE(Table2[1W Return vs Nifty]))/_xlfn.STDEV.P(Table2[1W Return vs Nifty])</f>
        <v>0.28120056571061658</v>
      </c>
      <c r="O464">
        <v>369.46</v>
      </c>
      <c r="P464">
        <v>362.572374233495</v>
      </c>
      <c r="Q464">
        <v>369.487584684875</v>
      </c>
      <c r="R464">
        <v>61.777644140856999</v>
      </c>
      <c r="S464" s="1">
        <f>(Table2[[#This Row],[Close Price]]-Table2[[#This Row],[20D EMA]])/Table2[[#This Row],[20D EMA]]</f>
        <v>5.0587343690791965E-2</v>
      </c>
      <c r="T464" s="1">
        <f>(Table2[[#This Row],[Close Price]]-Table2[[#This Row],[50D EMA]])/Table2[[#This Row],[50D EMA]]</f>
        <v>7.054488313010053E-2</v>
      </c>
      <c r="U464" s="1">
        <f>(Table2[[#This Row],[Close Price]]-Table2[[#This Row],[200D EMA]])/Table2[[#This Row],[200D EMA]]</f>
        <v>5.0508910417224426E-2</v>
      </c>
      <c r="V464">
        <v>1.66279652840523</v>
      </c>
      <c r="W464">
        <v>382.3</v>
      </c>
      <c r="X464">
        <v>395</v>
      </c>
      <c r="Y464">
        <v>381.05</v>
      </c>
      <c r="Z464">
        <v>408.5</v>
      </c>
      <c r="AA464">
        <v>354.9</v>
      </c>
      <c r="AB464">
        <v>410.45</v>
      </c>
      <c r="AC464" s="1">
        <f>(Table2[[#This Row],[Close Price]]/Table2[[#This Row],[Day Low]])-1</f>
        <v>1.5302118754904503E-2</v>
      </c>
      <c r="AD464" s="1">
        <f>(Table2[[#This Row],[Day High]]/Table2[[#This Row],[Close Price]])-1</f>
        <v>1.7647816565760754E-2</v>
      </c>
      <c r="AE464" s="1">
        <f>(Table2[[#This Row],[Close Price]]/Table2[[#This Row],[Current Week Low]])-1</f>
        <v>1.8632725364125413E-2</v>
      </c>
      <c r="AF464" s="1">
        <f>(Table2[[#This Row],[Current Week High]]/Table2[[#This Row],[Close Price]])-1</f>
        <v>5.2428184980033654E-2</v>
      </c>
      <c r="AG464" s="1">
        <f>(Table2[[#This Row],[Close Price]]/Table2[[#This Row],[Current Month Low]])-1</f>
        <v>9.3688362919132073E-2</v>
      </c>
      <c r="AH464" s="1">
        <f>(Table2[[#This Row],[Current Month High]]/Table2[[#This Row],[Close Price]])-1</f>
        <v>5.7452015973206372E-2</v>
      </c>
      <c r="AI464">
        <v>43.758856112327699</v>
      </c>
      <c r="AJ464">
        <v>31.866825208085501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</v>
      </c>
      <c r="AM464" t="s">
        <v>3107</v>
      </c>
      <c r="AN464">
        <v>13.49</v>
      </c>
      <c r="AO464" t="s">
        <v>3108</v>
      </c>
      <c r="AP464">
        <v>0.104185817845674</v>
      </c>
      <c r="AQ464">
        <f>(Table2[[#This Row],[Sharpe Ratio]]-AVERAGE(Table2[Sharpe Ratio]))/_xlfn.STDEV.P(Table2[Sharpe Ratio])</f>
        <v>0.46205175538580923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458</v>
      </c>
      <c r="AT464">
        <f>_xlfn.RANK.AVG(Table2[[#This Row],[6M Return vs Nifty Z-Score]],Table2[6M Return vs Nifty Z-Score])</f>
        <v>646</v>
      </c>
      <c r="AU464">
        <f>_xlfn.RANK.AVG(Table2[[#This Row],[Sharpe Ratio Z-Score]],Table2[Sharpe Ratio Z-Score])</f>
        <v>224</v>
      </c>
      <c r="AV464">
        <f>(Table2[[#This Row],[Rank 1Y]]+Table2[[#This Row],[Rank 6M]]+Table2[[#This Row],[Rank Sharpe]])/3</f>
        <v>442.66666666666669</v>
      </c>
    </row>
    <row r="465" spans="1:48" x14ac:dyDescent="0.3">
      <c r="A465" t="s">
        <v>416</v>
      </c>
      <c r="B465" t="s">
        <v>417</v>
      </c>
      <c r="C465" t="s">
        <v>3071</v>
      </c>
      <c r="D465" t="s">
        <v>418</v>
      </c>
      <c r="E465">
        <v>54077.708582469</v>
      </c>
      <c r="F465">
        <v>189.27</v>
      </c>
      <c r="G465">
        <v>16.699679035930501</v>
      </c>
      <c r="H465">
        <f>(Table2[[#This Row],[1Y Return vs Nifty]]-AVERAGE(Table2[1Y Return vs Nifty]))/_xlfn.STDEV.P(Table2[1Y Return vs Nifty])</f>
        <v>-0.24041621816348968</v>
      </c>
      <c r="I465">
        <v>4.4094027776451901</v>
      </c>
      <c r="J465">
        <f>(Table2[[#This Row],[1M Return vs Nifty]]-AVERAGE(Table2[1M Return vs Nifty]))/_xlfn.STDEV.P(Table2[1M Return vs Nifty])</f>
        <v>0.47316441854238028</v>
      </c>
      <c r="K465">
        <v>12.5143659510132</v>
      </c>
      <c r="L465">
        <f>(Table2[[#This Row],[6M Return vs Nifty]]-AVERAGE(Table2[6M Return vs Nifty]))/_xlfn.STDEV.P(Table2[6M Return vs Nifty])</f>
        <v>0.19460155487013034</v>
      </c>
      <c r="M465">
        <v>-1.06284591671354</v>
      </c>
      <c r="N465">
        <f>(Table2[[#This Row],[1W Return vs Nifty]]-AVERAGE(Table2[1W Return vs Nifty]))/_xlfn.STDEV.P(Table2[1W Return vs Nifty])</f>
        <v>-0.29014385229322914</v>
      </c>
      <c r="O465">
        <v>187.71</v>
      </c>
      <c r="P465">
        <v>181.524639435696</v>
      </c>
      <c r="Q465">
        <v>169.77244222798799</v>
      </c>
      <c r="R465">
        <v>50.050047882794502</v>
      </c>
      <c r="S465" s="1">
        <f>(Table2[[#This Row],[Close Price]]-Table2[[#This Row],[20D EMA]])/Table2[[#This Row],[20D EMA]]</f>
        <v>8.3106920249320874E-3</v>
      </c>
      <c r="T465" s="1">
        <f>(Table2[[#This Row],[Close Price]]-Table2[[#This Row],[50D EMA]])/Table2[[#This Row],[50D EMA]]</f>
        <v>4.2668370466851992E-2</v>
      </c>
      <c r="U465" s="1">
        <f>(Table2[[#This Row],[Close Price]]-Table2[[#This Row],[200D EMA]])/Table2[[#This Row],[200D EMA]]</f>
        <v>0.11484524529504428</v>
      </c>
      <c r="V465">
        <v>1.6835592100124399</v>
      </c>
      <c r="W465">
        <v>184.12</v>
      </c>
      <c r="X465">
        <v>197.45</v>
      </c>
      <c r="Y465">
        <v>182.77</v>
      </c>
      <c r="Z465">
        <v>197.45</v>
      </c>
      <c r="AA465">
        <v>182.77</v>
      </c>
      <c r="AB465">
        <v>204.44</v>
      </c>
      <c r="AC465" s="1">
        <f>(Table2[[#This Row],[Close Price]]/Table2[[#This Row],[Day Low]])-1</f>
        <v>2.7970888550945094E-2</v>
      </c>
      <c r="AD465" s="1">
        <f>(Table2[[#This Row],[Day High]]/Table2[[#This Row],[Close Price]])-1</f>
        <v>4.3218682305700806E-2</v>
      </c>
      <c r="AE465" s="1">
        <f>(Table2[[#This Row],[Close Price]]/Table2[[#This Row],[Current Week Low]])-1</f>
        <v>3.5563823384581639E-2</v>
      </c>
      <c r="AF465" s="1">
        <f>(Table2[[#This Row],[Current Week High]]/Table2[[#This Row],[Close Price]])-1</f>
        <v>4.3218682305700806E-2</v>
      </c>
      <c r="AG465" s="1">
        <f>(Table2[[#This Row],[Close Price]]/Table2[[#This Row],[Current Month Low]])-1</f>
        <v>3.5563823384581639E-2</v>
      </c>
      <c r="AH465" s="1">
        <f>(Table2[[#This Row],[Current Month High]]/Table2[[#This Row],[Close Price]])-1</f>
        <v>8.0150050192846045E-2</v>
      </c>
      <c r="AI465">
        <v>8.0150050192845992</v>
      </c>
      <c r="AJ465">
        <v>45.480399692544196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-0.03</v>
      </c>
      <c r="AM465" t="s">
        <v>3107</v>
      </c>
      <c r="AN465">
        <v>3.51</v>
      </c>
      <c r="AO465" t="s">
        <v>3108</v>
      </c>
      <c r="AP465">
        <v>-8.1952010242241996E-2</v>
      </c>
      <c r="AQ465">
        <f>(Table2[[#This Row],[Sharpe Ratio]]-AVERAGE(Table2[Sharpe Ratio]))/_xlfn.STDEV.P(Table2[Sharpe Ratio])</f>
        <v>-1.6580475848608396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-1.5208416819050479</v>
      </c>
      <c r="AS465">
        <f>_xlfn.RANK.AVG(Table2[[#This Row],[1Y Return vs Nifty Z-Score]],Table2[1Y Return vs Nifty Z-Score])</f>
        <v>367</v>
      </c>
      <c r="AT465">
        <f>_xlfn.RANK.AVG(Table2[[#This Row],[6M Return vs Nifty Z-Score]],Table2[6M Return vs Nifty Z-Score])</f>
        <v>260</v>
      </c>
      <c r="AU465">
        <f>_xlfn.RANK.AVG(Table2[[#This Row],[Sharpe Ratio Z-Score]],Table2[Sharpe Ratio Z-Score])</f>
        <v>701</v>
      </c>
      <c r="AV465">
        <f>(Table2[[#This Row],[Rank 1Y]]+Table2[[#This Row],[Rank 6M]]+Table2[[#This Row],[Rank Sharpe]])/3</f>
        <v>442.66666666666669</v>
      </c>
    </row>
    <row r="466" spans="1:48" x14ac:dyDescent="0.3">
      <c r="A466" t="s">
        <v>1903</v>
      </c>
      <c r="B466" t="s">
        <v>1904</v>
      </c>
      <c r="C466" t="s">
        <v>3067</v>
      </c>
      <c r="D466" t="s">
        <v>51</v>
      </c>
      <c r="E466">
        <v>3482.6377833800002</v>
      </c>
      <c r="F466">
        <v>347.3</v>
      </c>
      <c r="G466">
        <v>-2.1787096309473002</v>
      </c>
      <c r="H466">
        <f>(Table2[[#This Row],[1Y Return vs Nifty]]-AVERAGE(Table2[1Y Return vs Nifty]))/_xlfn.STDEV.P(Table2[1Y Return vs Nifty])</f>
        <v>-0.53100107265385399</v>
      </c>
      <c r="I466">
        <v>1.60317821914596</v>
      </c>
      <c r="J466">
        <f>(Table2[[#This Row],[1M Return vs Nifty]]-AVERAGE(Table2[1M Return vs Nifty]))/_xlfn.STDEV.P(Table2[1M Return vs Nifty])</f>
        <v>0.20560660982369394</v>
      </c>
      <c r="K466">
        <v>-5.6394286996913001</v>
      </c>
      <c r="L466">
        <f>(Table2[[#This Row],[6M Return vs Nifty]]-AVERAGE(Table2[6M Return vs Nifty]))/_xlfn.STDEV.P(Table2[6M Return vs Nifty])</f>
        <v>-0.42195348903055485</v>
      </c>
      <c r="M466">
        <v>-0.33944107189811401</v>
      </c>
      <c r="N466">
        <f>(Table2[[#This Row],[1W Return vs Nifty]]-AVERAGE(Table2[1W Return vs Nifty]))/_xlfn.STDEV.P(Table2[1W Return vs Nifty])</f>
        <v>-0.1579282764501985</v>
      </c>
      <c r="O466">
        <v>353.14</v>
      </c>
      <c r="P466">
        <v>348.60885466149</v>
      </c>
      <c r="Q466">
        <v>321.18164124102998</v>
      </c>
      <c r="R466">
        <v>39.998521207123602</v>
      </c>
      <c r="S466" s="1">
        <f>(Table2[[#This Row],[Close Price]]-Table2[[#This Row],[20D EMA]])/Table2[[#This Row],[20D EMA]]</f>
        <v>-1.6537350625814056E-2</v>
      </c>
      <c r="T466" s="1">
        <f>(Table2[[#This Row],[Close Price]]-Table2[[#This Row],[50D EMA]])/Table2[[#This Row],[50D EMA]]</f>
        <v>-3.7545077928698247E-3</v>
      </c>
      <c r="U466" s="1">
        <f>(Table2[[#This Row],[Close Price]]-Table2[[#This Row],[200D EMA]])/Table2[[#This Row],[200D EMA]]</f>
        <v>8.131958806253678E-2</v>
      </c>
      <c r="V466">
        <v>0.57178609201452402</v>
      </c>
      <c r="W466">
        <v>342.6</v>
      </c>
      <c r="X466">
        <v>358.25</v>
      </c>
      <c r="Y466">
        <v>342.6</v>
      </c>
      <c r="Z466">
        <v>368</v>
      </c>
      <c r="AA466">
        <v>330.55</v>
      </c>
      <c r="AB466">
        <v>368.05</v>
      </c>
      <c r="AC466" s="1">
        <f>(Table2[[#This Row],[Close Price]]/Table2[[#This Row],[Day Low]])-1</f>
        <v>1.371862230005827E-2</v>
      </c>
      <c r="AD466" s="1">
        <f>(Table2[[#This Row],[Day High]]/Table2[[#This Row],[Close Price]])-1</f>
        <v>3.1528937517995903E-2</v>
      </c>
      <c r="AE466" s="1">
        <f>(Table2[[#This Row],[Close Price]]/Table2[[#This Row],[Current Week Low]])-1</f>
        <v>1.371862230005827E-2</v>
      </c>
      <c r="AF466" s="1">
        <f>(Table2[[#This Row],[Current Week High]]/Table2[[#This Row],[Close Price]])-1</f>
        <v>5.9602649006622377E-2</v>
      </c>
      <c r="AG466" s="1">
        <f>(Table2[[#This Row],[Close Price]]/Table2[[#This Row],[Current Month Low]])-1</f>
        <v>5.0673120556647966E-2</v>
      </c>
      <c r="AH466" s="1">
        <f>(Table2[[#This Row],[Current Month High]]/Table2[[#This Row],[Close Price]])-1</f>
        <v>5.9746616757846205E-2</v>
      </c>
      <c r="AI466">
        <v>11.4166426720414</v>
      </c>
      <c r="AJ466">
        <v>46.323994101537799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-0.06</v>
      </c>
      <c r="AM466" t="s">
        <v>3107</v>
      </c>
      <c r="AN466">
        <v>-1.1000000000000001</v>
      </c>
      <c r="AO466" t="s">
        <v>3107</v>
      </c>
      <c r="AP466">
        <v>5.1757144824007E-2</v>
      </c>
      <c r="AQ466">
        <f>(Table2[[#This Row],[Sharpe Ratio]]-AVERAGE(Table2[Sharpe Ratio]))/_xlfn.STDEV.P(Table2[Sharpe Ratio])</f>
        <v>-0.13510786673433078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-1.0403840950452441</v>
      </c>
      <c r="AS466">
        <f>_xlfn.RANK.AVG(Table2[[#This Row],[1Y Return vs Nifty Z-Score]],Table2[1Y Return vs Nifty Z-Score])</f>
        <v>498</v>
      </c>
      <c r="AT466">
        <f>_xlfn.RANK.AVG(Table2[[#This Row],[6M Return vs Nifty Z-Score]],Table2[6M Return vs Nifty Z-Score])</f>
        <v>447</v>
      </c>
      <c r="AU466">
        <f>_xlfn.RANK.AVG(Table2[[#This Row],[Sharpe Ratio Z-Score]],Table2[Sharpe Ratio Z-Score])</f>
        <v>384</v>
      </c>
      <c r="AV466">
        <f>(Table2[[#This Row],[Rank 1Y]]+Table2[[#This Row],[Rank 6M]]+Table2[[#This Row],[Rank Sharpe]])/3</f>
        <v>443</v>
      </c>
    </row>
    <row r="467" spans="1:48" x14ac:dyDescent="0.3">
      <c r="A467" t="s">
        <v>842</v>
      </c>
      <c r="B467" t="s">
        <v>843</v>
      </c>
      <c r="C467" t="s">
        <v>3074</v>
      </c>
      <c r="D467" t="s">
        <v>525</v>
      </c>
      <c r="E467">
        <v>17838.069874659999</v>
      </c>
      <c r="F467">
        <v>1577.8</v>
      </c>
      <c r="G467">
        <v>7.46626850156846</v>
      </c>
      <c r="H467">
        <f>(Table2[[#This Row],[1Y Return vs Nifty]]-AVERAGE(Table2[1Y Return vs Nifty]))/_xlfn.STDEV.P(Table2[1Y Return vs Nifty])</f>
        <v>-0.3825411263811534</v>
      </c>
      <c r="I467">
        <v>-9.7875851229040496</v>
      </c>
      <c r="J467">
        <f>(Table2[[#This Row],[1M Return vs Nifty]]-AVERAGE(Table2[1M Return vs Nifty]))/_xlfn.STDEV.P(Table2[1M Return vs Nifty])</f>
        <v>-0.88043893496404946</v>
      </c>
      <c r="K467">
        <v>1.1387880266979999</v>
      </c>
      <c r="L467">
        <f>(Table2[[#This Row],[6M Return vs Nifty]]-AVERAGE(Table2[6M Return vs Nifty]))/_xlfn.STDEV.P(Table2[6M Return vs Nifty])</f>
        <v>-0.19174576707942373</v>
      </c>
      <c r="M467">
        <v>-3.8937084189389899</v>
      </c>
      <c r="N467">
        <f>(Table2[[#This Row],[1W Return vs Nifty]]-AVERAGE(Table2[1W Return vs Nifty]))/_xlfn.STDEV.P(Table2[1W Return vs Nifty])</f>
        <v>-0.80753617907489128</v>
      </c>
      <c r="O467">
        <v>1689.67</v>
      </c>
      <c r="P467">
        <v>1712.6081750016001</v>
      </c>
      <c r="Q467">
        <v>1597.0639766439101</v>
      </c>
      <c r="R467">
        <v>22.192412151739301</v>
      </c>
      <c r="S467" s="1">
        <f>(Table2[[#This Row],[Close Price]]-Table2[[#This Row],[20D EMA]])/Table2[[#This Row],[20D EMA]]</f>
        <v>-6.6208194499517731E-2</v>
      </c>
      <c r="T467" s="1">
        <f>(Table2[[#This Row],[Close Price]]-Table2[[#This Row],[50D EMA]])/Table2[[#This Row],[50D EMA]]</f>
        <v>-7.8715129922507926E-2</v>
      </c>
      <c r="U467" s="1">
        <f>(Table2[[#This Row],[Close Price]]-Table2[[#This Row],[200D EMA]])/Table2[[#This Row],[200D EMA]]</f>
        <v>-1.2062119567928464E-2</v>
      </c>
      <c r="V467">
        <v>0.93859986939157602</v>
      </c>
      <c r="W467">
        <v>1556.3</v>
      </c>
      <c r="X467">
        <v>1608.75</v>
      </c>
      <c r="Y467">
        <v>1556.3</v>
      </c>
      <c r="Z467">
        <v>1649.9</v>
      </c>
      <c r="AA467">
        <v>1556.3</v>
      </c>
      <c r="AB467">
        <v>1790</v>
      </c>
      <c r="AC467" s="1">
        <f>(Table2[[#This Row],[Close Price]]/Table2[[#This Row],[Day Low]])-1</f>
        <v>1.3814817194628182E-2</v>
      </c>
      <c r="AD467" s="1">
        <f>(Table2[[#This Row],[Day High]]/Table2[[#This Row],[Close Price]])-1</f>
        <v>1.9615920902522621E-2</v>
      </c>
      <c r="AE467" s="1">
        <f>(Table2[[#This Row],[Close Price]]/Table2[[#This Row],[Current Week Low]])-1</f>
        <v>1.3814817194628182E-2</v>
      </c>
      <c r="AF467" s="1">
        <f>(Table2[[#This Row],[Current Week High]]/Table2[[#This Row],[Close Price]])-1</f>
        <v>4.5696539485359455E-2</v>
      </c>
      <c r="AG467" s="1">
        <f>(Table2[[#This Row],[Close Price]]/Table2[[#This Row],[Current Month Low]])-1</f>
        <v>1.3814817194628182E-2</v>
      </c>
      <c r="AH467" s="1">
        <f>(Table2[[#This Row],[Current Month High]]/Table2[[#This Row],[Close Price]])-1</f>
        <v>0.13449106350614781</v>
      </c>
      <c r="AI467">
        <v>20.544428951704901</v>
      </c>
      <c r="AJ467">
        <v>38.793103448275801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-0.2</v>
      </c>
      <c r="AM467" t="s">
        <v>3107</v>
      </c>
      <c r="AN467">
        <v>-12.22</v>
      </c>
      <c r="AO467" t="s">
        <v>3107</v>
      </c>
      <c r="AQ467">
        <f>(Table2[[#This Row],[Sharpe Ratio]]-AVERAGE(Table2[Sharpe Ratio]))/_xlfn.STDEV.P(Table2[Sharpe Ratio])</f>
        <v>-0.72461882064209882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418</v>
      </c>
      <c r="AT467">
        <f>_xlfn.RANK.AVG(Table2[[#This Row],[6M Return vs Nifty Z-Score]],Table2[6M Return vs Nifty Z-Score])</f>
        <v>370</v>
      </c>
      <c r="AU467">
        <f>_xlfn.RANK.AVG(Table2[[#This Row],[Sharpe Ratio Z-Score]],Table2[Sharpe Ratio Z-Score])</f>
        <v>545.5</v>
      </c>
      <c r="AV467">
        <f>(Table2[[#This Row],[Rank 1Y]]+Table2[[#This Row],[Rank 6M]]+Table2[[#This Row],[Rank Sharpe]])/3</f>
        <v>444.5</v>
      </c>
    </row>
    <row r="468" spans="1:48" x14ac:dyDescent="0.3">
      <c r="A468" t="s">
        <v>1332</v>
      </c>
      <c r="B468" t="s">
        <v>1333</v>
      </c>
      <c r="C468" t="s">
        <v>3071</v>
      </c>
      <c r="D468" t="s">
        <v>315</v>
      </c>
      <c r="E468">
        <v>8164.0747910500004</v>
      </c>
      <c r="F468">
        <v>405.05</v>
      </c>
      <c r="G468">
        <v>-5.4654961168405203</v>
      </c>
      <c r="H468">
        <f>(Table2[[#This Row],[1Y Return vs Nifty]]-AVERAGE(Table2[1Y Return vs Nifty]))/_xlfn.STDEV.P(Table2[1Y Return vs Nifty])</f>
        <v>-0.58159280426810378</v>
      </c>
      <c r="I468">
        <v>-3.6911088287419398</v>
      </c>
      <c r="J468">
        <f>(Table2[[#This Row],[1M Return vs Nifty]]-AVERAGE(Table2[1M Return vs Nifty]))/_xlfn.STDEV.P(Table2[1M Return vs Nifty])</f>
        <v>-0.2991740346797413</v>
      </c>
      <c r="K468">
        <v>-10.163913988978599</v>
      </c>
      <c r="L468">
        <f>(Table2[[#This Row],[6M Return vs Nifty]]-AVERAGE(Table2[6M Return vs Nifty]))/_xlfn.STDEV.P(Table2[6M Return vs Nifty])</f>
        <v>-0.57561801371197074</v>
      </c>
      <c r="M468">
        <v>2.7739294756829498</v>
      </c>
      <c r="N468">
        <f>(Table2[[#This Row],[1W Return vs Nifty]]-AVERAGE(Table2[1W Return vs Nifty]))/_xlfn.STDEV.P(Table2[1W Return vs Nifty])</f>
        <v>0.41109760540740686</v>
      </c>
      <c r="O468">
        <v>436.05</v>
      </c>
      <c r="P468">
        <v>436.829251913794</v>
      </c>
      <c r="Q468">
        <v>409.37784091328501</v>
      </c>
      <c r="R468">
        <v>28.202403475656698</v>
      </c>
      <c r="S468" s="1">
        <f>(Table2[[#This Row],[Close Price]]-Table2[[#This Row],[20D EMA]])/Table2[[#This Row],[20D EMA]]</f>
        <v>-7.1092764591216606E-2</v>
      </c>
      <c r="T468" s="1">
        <f>(Table2[[#This Row],[Close Price]]-Table2[[#This Row],[50D EMA]])/Table2[[#This Row],[50D EMA]]</f>
        <v>-7.274982564598366E-2</v>
      </c>
      <c r="U468" s="1">
        <f>(Table2[[#This Row],[Close Price]]-Table2[[#This Row],[200D EMA]])/Table2[[#This Row],[200D EMA]]</f>
        <v>-1.0571751767584634E-2</v>
      </c>
      <c r="V468">
        <v>0.65774089856764095</v>
      </c>
      <c r="W468">
        <v>401.5</v>
      </c>
      <c r="X468">
        <v>426.15</v>
      </c>
      <c r="Y468">
        <v>401.5</v>
      </c>
      <c r="Z468">
        <v>440.05</v>
      </c>
      <c r="AA468">
        <v>401.5</v>
      </c>
      <c r="AB468">
        <v>458.75</v>
      </c>
      <c r="AC468" s="1">
        <f>(Table2[[#This Row],[Close Price]]/Table2[[#This Row],[Day Low]])-1</f>
        <v>8.8418430884185106E-3</v>
      </c>
      <c r="AD468" s="1">
        <f>(Table2[[#This Row],[Day High]]/Table2[[#This Row],[Close Price]])-1</f>
        <v>5.2092334279718377E-2</v>
      </c>
      <c r="AE468" s="1">
        <f>(Table2[[#This Row],[Close Price]]/Table2[[#This Row],[Current Week Low]])-1</f>
        <v>8.8418430884185106E-3</v>
      </c>
      <c r="AF468" s="1">
        <f>(Table2[[#This Row],[Current Week High]]/Table2[[#This Row],[Close Price]])-1</f>
        <v>8.6409085298111421E-2</v>
      </c>
      <c r="AG468" s="1">
        <f>(Table2[[#This Row],[Close Price]]/Table2[[#This Row],[Current Month Low]])-1</f>
        <v>8.8418430884185106E-3</v>
      </c>
      <c r="AH468" s="1">
        <f>(Table2[[#This Row],[Current Month High]]/Table2[[#This Row],[Close Price]])-1</f>
        <v>0.13257622515738787</v>
      </c>
      <c r="AI468">
        <v>24.675965930132001</v>
      </c>
      <c r="AJ468">
        <v>22.2054608538241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-0.06</v>
      </c>
      <c r="AM468" t="s">
        <v>3107</v>
      </c>
      <c r="AN468">
        <v>-12.54</v>
      </c>
      <c r="AO468" t="s">
        <v>3107</v>
      </c>
      <c r="AP468">
        <v>7.3616898005722006E-2</v>
      </c>
      <c r="AQ468">
        <f>(Table2[[#This Row],[Sharpe Ratio]]-AVERAGE(Table2[Sharpe Ratio]))/_xlfn.STDEV.P(Table2[Sharpe Ratio])</f>
        <v>0.1138734863553761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525</v>
      </c>
      <c r="AT468">
        <f>_xlfn.RANK.AVG(Table2[[#This Row],[6M Return vs Nifty Z-Score]],Table2[6M Return vs Nifty Z-Score])</f>
        <v>506</v>
      </c>
      <c r="AU468">
        <f>_xlfn.RANK.AVG(Table2[[#This Row],[Sharpe Ratio Z-Score]],Table2[Sharpe Ratio Z-Score])</f>
        <v>313</v>
      </c>
      <c r="AV468">
        <f>(Table2[[#This Row],[Rank 1Y]]+Table2[[#This Row],[Rank 6M]]+Table2[[#This Row],[Rank Sharpe]])/3</f>
        <v>448</v>
      </c>
    </row>
    <row r="469" spans="1:48" x14ac:dyDescent="0.3">
      <c r="A469" t="s">
        <v>995</v>
      </c>
      <c r="B469" t="s">
        <v>996</v>
      </c>
      <c r="C469" t="s">
        <v>3075</v>
      </c>
      <c r="D469" t="s">
        <v>351</v>
      </c>
      <c r="E469">
        <v>13482.2926553</v>
      </c>
      <c r="F469">
        <v>972.65</v>
      </c>
      <c r="G469">
        <v>0.93299853633933605</v>
      </c>
      <c r="H469">
        <f>(Table2[[#This Row],[1Y Return vs Nifty]]-AVERAGE(Table2[1Y Return vs Nifty]))/_xlfn.STDEV.P(Table2[1Y Return vs Nifty])</f>
        <v>-0.48310422716756973</v>
      </c>
      <c r="I469">
        <v>16.600135094820601</v>
      </c>
      <c r="J469">
        <f>(Table2[[#This Row],[1M Return vs Nifty]]-AVERAGE(Table2[1M Return vs Nifty]))/_xlfn.STDEV.P(Table2[1M Return vs Nifty])</f>
        <v>1.6354825286810426</v>
      </c>
      <c r="K469">
        <v>16.887256757003701</v>
      </c>
      <c r="L469">
        <f>(Table2[[#This Row],[6M Return vs Nifty]]-AVERAGE(Table2[6M Return vs Nifty]))/_xlfn.STDEV.P(Table2[6M Return vs Nifty])</f>
        <v>0.34311749518653945</v>
      </c>
      <c r="M469">
        <v>3.55634221011498</v>
      </c>
      <c r="N469">
        <f>(Table2[[#This Row],[1W Return vs Nifty]]-AVERAGE(Table2[1W Return vs Nifty]))/_xlfn.STDEV.P(Table2[1W Return vs Nifty])</f>
        <v>0.55409796125413224</v>
      </c>
      <c r="O469">
        <v>952.09</v>
      </c>
      <c r="P469">
        <v>880.20114703830802</v>
      </c>
      <c r="Q469">
        <v>792.04710027851502</v>
      </c>
      <c r="R469">
        <v>51.699503895115399</v>
      </c>
      <c r="S469" s="1">
        <f>(Table2[[#This Row],[Close Price]]-Table2[[#This Row],[20D EMA]])/Table2[[#This Row],[20D EMA]]</f>
        <v>2.1594597149429094E-2</v>
      </c>
      <c r="T469" s="1">
        <f>(Table2[[#This Row],[Close Price]]-Table2[[#This Row],[50D EMA]])/Table2[[#This Row],[50D EMA]]</f>
        <v>0.10503150702855016</v>
      </c>
      <c r="U469" s="1">
        <f>(Table2[[#This Row],[Close Price]]-Table2[[#This Row],[200D EMA]])/Table2[[#This Row],[200D EMA]]</f>
        <v>0.22802040391029504</v>
      </c>
      <c r="V469">
        <v>1.9664176990965101</v>
      </c>
      <c r="W469">
        <v>963.3</v>
      </c>
      <c r="X469">
        <v>993</v>
      </c>
      <c r="Y469">
        <v>963.3</v>
      </c>
      <c r="Z469">
        <v>1025</v>
      </c>
      <c r="AA469">
        <v>944.15</v>
      </c>
      <c r="AB469">
        <v>1025</v>
      </c>
      <c r="AC469" s="1">
        <f>(Table2[[#This Row],[Close Price]]/Table2[[#This Row],[Day Low]])-1</f>
        <v>9.7062182082425785E-3</v>
      </c>
      <c r="AD469" s="1">
        <f>(Table2[[#This Row],[Day High]]/Table2[[#This Row],[Close Price]])-1</f>
        <v>2.0922222793399392E-2</v>
      </c>
      <c r="AE469" s="1">
        <f>(Table2[[#This Row],[Close Price]]/Table2[[#This Row],[Current Week Low]])-1</f>
        <v>9.7062182082425785E-3</v>
      </c>
      <c r="AF469" s="1">
        <f>(Table2[[#This Row],[Current Week High]]/Table2[[#This Row],[Close Price]])-1</f>
        <v>5.382203259137408E-2</v>
      </c>
      <c r="AG469" s="1">
        <f>(Table2[[#This Row],[Close Price]]/Table2[[#This Row],[Current Month Low]])-1</f>
        <v>3.0185881480697008E-2</v>
      </c>
      <c r="AH469" s="1">
        <f>(Table2[[#This Row],[Current Month High]]/Table2[[#This Row],[Close Price]])-1</f>
        <v>5.382203259137408E-2</v>
      </c>
      <c r="AI469">
        <v>5.3822032591374001</v>
      </c>
      <c r="AJ469">
        <v>50.297458085451602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0.27</v>
      </c>
      <c r="AM469" t="s">
        <v>3108</v>
      </c>
      <c r="AN469">
        <v>7.46</v>
      </c>
      <c r="AO469" t="s">
        <v>3108</v>
      </c>
      <c r="AP469">
        <v>-3.4807090868463002E-2</v>
      </c>
      <c r="AQ469">
        <f>(Table2[[#This Row],[Sharpe Ratio]]-AVERAGE(Table2[Sharpe Ratio]))/_xlfn.STDEV.P(Table2[Sharpe Ratio])</f>
        <v>-1.1210696181193274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0.92852413983481707</v>
      </c>
      <c r="AS469">
        <f>_xlfn.RANK.AVG(Table2[[#This Row],[1Y Return vs Nifty Z-Score]],Table2[1Y Return vs Nifty Z-Score])</f>
        <v>473</v>
      </c>
      <c r="AT469">
        <f>_xlfn.RANK.AVG(Table2[[#This Row],[6M Return vs Nifty Z-Score]],Table2[6M Return vs Nifty Z-Score])</f>
        <v>234</v>
      </c>
      <c r="AU469">
        <f>_xlfn.RANK.AVG(Table2[[#This Row],[Sharpe Ratio Z-Score]],Table2[Sharpe Ratio Z-Score])</f>
        <v>637</v>
      </c>
      <c r="AV469">
        <f>(Table2[[#This Row],[Rank 1Y]]+Table2[[#This Row],[Rank 6M]]+Table2[[#This Row],[Rank Sharpe]])/3</f>
        <v>448</v>
      </c>
    </row>
    <row r="470" spans="1:48" x14ac:dyDescent="0.3">
      <c r="A470" t="s">
        <v>809</v>
      </c>
      <c r="B470" t="s">
        <v>810</v>
      </c>
      <c r="C470" t="s">
        <v>3074</v>
      </c>
      <c r="D470" t="s">
        <v>258</v>
      </c>
      <c r="E470">
        <v>19051.535323079999</v>
      </c>
      <c r="F470">
        <v>602.54999999999995</v>
      </c>
      <c r="G470">
        <v>-0.64374863473700805</v>
      </c>
      <c r="H470">
        <f>(Table2[[#This Row],[1Y Return vs Nifty]]-AVERAGE(Table2[1Y Return vs Nifty]))/_xlfn.STDEV.P(Table2[1Y Return vs Nifty])</f>
        <v>-0.50737424593666036</v>
      </c>
      <c r="I470">
        <v>-13.1053276475778</v>
      </c>
      <c r="J470">
        <f>(Table2[[#This Row],[1M Return vs Nifty]]-AVERAGE(Table2[1M Return vs Nifty]))/_xlfn.STDEV.P(Table2[1M Return vs Nifty])</f>
        <v>-1.1967671194302443</v>
      </c>
      <c r="K470">
        <v>-20.366207380606099</v>
      </c>
      <c r="L470">
        <f>(Table2[[#This Row],[6M Return vs Nifty]]-AVERAGE(Table2[6M Return vs Nifty]))/_xlfn.STDEV.P(Table2[6M Return vs Nifty])</f>
        <v>-0.9221172206818179</v>
      </c>
      <c r="M470">
        <v>-5.2672188496758903</v>
      </c>
      <c r="N470">
        <f>(Table2[[#This Row],[1W Return vs Nifty]]-AVERAGE(Table2[1W Return vs Nifty]))/_xlfn.STDEV.P(Table2[1W Return vs Nifty])</f>
        <v>-1.0585705394718314</v>
      </c>
      <c r="O470">
        <v>657.98</v>
      </c>
      <c r="P470">
        <v>669.156764495061</v>
      </c>
      <c r="Q470">
        <v>619.67439544102399</v>
      </c>
      <c r="R470">
        <v>17.065764683566101</v>
      </c>
      <c r="S470" s="1">
        <f>(Table2[[#This Row],[Close Price]]-Table2[[#This Row],[20D EMA]])/Table2[[#This Row],[20D EMA]]</f>
        <v>-8.4242682148393658E-2</v>
      </c>
      <c r="T470" s="1">
        <f>(Table2[[#This Row],[Close Price]]-Table2[[#This Row],[50D EMA]])/Table2[[#This Row],[50D EMA]]</f>
        <v>-9.9538356375014514E-2</v>
      </c>
      <c r="U470" s="1">
        <f>(Table2[[#This Row],[Close Price]]-Table2[[#This Row],[200D EMA]])/Table2[[#This Row],[200D EMA]]</f>
        <v>-2.7634505422539778E-2</v>
      </c>
      <c r="V470">
        <v>0.68950802446033999</v>
      </c>
      <c r="W470">
        <v>591.54999999999995</v>
      </c>
      <c r="X470">
        <v>613.9</v>
      </c>
      <c r="Y470">
        <v>591.54999999999995</v>
      </c>
      <c r="Z470">
        <v>631.70000000000005</v>
      </c>
      <c r="AA470">
        <v>591.54999999999995</v>
      </c>
      <c r="AB470">
        <v>738</v>
      </c>
      <c r="AC470" s="1">
        <f>(Table2[[#This Row],[Close Price]]/Table2[[#This Row],[Day Low]])-1</f>
        <v>1.8595215958076228E-2</v>
      </c>
      <c r="AD470" s="1">
        <f>(Table2[[#This Row],[Day High]]/Table2[[#This Row],[Close Price]])-1</f>
        <v>1.8836611069620757E-2</v>
      </c>
      <c r="AE470" s="1">
        <f>(Table2[[#This Row],[Close Price]]/Table2[[#This Row],[Current Week Low]])-1</f>
        <v>1.8595215958076228E-2</v>
      </c>
      <c r="AF470" s="1">
        <f>(Table2[[#This Row],[Current Week High]]/Table2[[#This Row],[Close Price]])-1</f>
        <v>4.8377727989378672E-2</v>
      </c>
      <c r="AG470" s="1">
        <f>(Table2[[#This Row],[Close Price]]/Table2[[#This Row],[Current Month Low]])-1</f>
        <v>1.8595215958076228E-2</v>
      </c>
      <c r="AH470" s="1">
        <f>(Table2[[#This Row],[Current Month High]]/Table2[[#This Row],[Close Price]])-1</f>
        <v>0.22479462285287544</v>
      </c>
      <c r="AI470">
        <v>32.594805410339397</v>
      </c>
      <c r="AJ470">
        <v>30.140388768898401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-0.09</v>
      </c>
      <c r="AM470" t="s">
        <v>3107</v>
      </c>
      <c r="AN470">
        <v>-15.54</v>
      </c>
      <c r="AO470" t="s">
        <v>3107</v>
      </c>
      <c r="AP470">
        <v>0.101478188036924</v>
      </c>
      <c r="AQ470">
        <f>(Table2[[#This Row],[Sharpe Ratio]]-AVERAGE(Table2[Sharpe Ratio]))/_xlfn.STDEV.P(Table2[Sharpe Ratio])</f>
        <v>0.43121200491632528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488</v>
      </c>
      <c r="AT470">
        <f>_xlfn.RANK.AVG(Table2[[#This Row],[6M Return vs Nifty Z-Score]],Table2[6M Return vs Nifty Z-Score])</f>
        <v>629</v>
      </c>
      <c r="AU470">
        <f>_xlfn.RANK.AVG(Table2[[#This Row],[Sharpe Ratio Z-Score]],Table2[Sharpe Ratio Z-Score])</f>
        <v>228</v>
      </c>
      <c r="AV470">
        <f>(Table2[[#This Row],[Rank 1Y]]+Table2[[#This Row],[Rank 6M]]+Table2[[#This Row],[Rank Sharpe]])/3</f>
        <v>448.33333333333331</v>
      </c>
    </row>
    <row r="471" spans="1:48" x14ac:dyDescent="0.3">
      <c r="A471" t="s">
        <v>1199</v>
      </c>
      <c r="B471" t="s">
        <v>1200</v>
      </c>
      <c r="C471" t="s">
        <v>3077</v>
      </c>
      <c r="D471" t="s">
        <v>388</v>
      </c>
      <c r="E471">
        <v>9546.7361745100006</v>
      </c>
      <c r="F471">
        <v>649.70000000000005</v>
      </c>
      <c r="G471">
        <v>-2.8372015617987101</v>
      </c>
      <c r="H471">
        <f>(Table2[[#This Row],[1Y Return vs Nifty]]-AVERAGE(Table2[1Y Return vs Nifty]))/_xlfn.STDEV.P(Table2[1Y Return vs Nifty])</f>
        <v>-0.54113688378085212</v>
      </c>
      <c r="I471">
        <v>-2.5973339058410301</v>
      </c>
      <c r="J471">
        <f>(Table2[[#This Row],[1M Return vs Nifty]]-AVERAGE(Table2[1M Return vs Nifty]))/_xlfn.STDEV.P(Table2[1M Return vs Nifty])</f>
        <v>-0.194888716273389</v>
      </c>
      <c r="K471">
        <v>-9.8349850331690103</v>
      </c>
      <c r="L471">
        <f>(Table2[[#This Row],[6M Return vs Nifty]]-AVERAGE(Table2[6M Return vs Nifty]))/_xlfn.STDEV.P(Table2[6M Return vs Nifty])</f>
        <v>-0.56444664096640984</v>
      </c>
      <c r="M471">
        <v>1.4987478910705201</v>
      </c>
      <c r="N471">
        <f>(Table2[[#This Row],[1W Return vs Nifty]]-AVERAGE(Table2[1W Return vs Nifty]))/_xlfn.STDEV.P(Table2[1W Return vs Nifty])</f>
        <v>0.17803465494157464</v>
      </c>
      <c r="O471">
        <v>672.81</v>
      </c>
      <c r="P471">
        <v>678.92168094645797</v>
      </c>
      <c r="Q471">
        <v>671.64622214773499</v>
      </c>
      <c r="R471">
        <v>36.160108134496397</v>
      </c>
      <c r="S471" s="1">
        <f>(Table2[[#This Row],[Close Price]]-Table2[[#This Row],[20D EMA]])/Table2[[#This Row],[20D EMA]]</f>
        <v>-3.4348478768151336E-2</v>
      </c>
      <c r="T471" s="1">
        <f>(Table2[[#This Row],[Close Price]]-Table2[[#This Row],[50D EMA]])/Table2[[#This Row],[50D EMA]]</f>
        <v>-4.304131355139687E-2</v>
      </c>
      <c r="U471" s="1">
        <f>(Table2[[#This Row],[Close Price]]-Table2[[#This Row],[200D EMA]])/Table2[[#This Row],[200D EMA]]</f>
        <v>-3.2675270736366419E-2</v>
      </c>
      <c r="V471">
        <v>0.77696644887083799</v>
      </c>
      <c r="W471">
        <v>646.95000000000005</v>
      </c>
      <c r="X471">
        <v>686</v>
      </c>
      <c r="Y471">
        <v>646.95000000000005</v>
      </c>
      <c r="Z471">
        <v>686</v>
      </c>
      <c r="AA471">
        <v>639.20000000000005</v>
      </c>
      <c r="AB471">
        <v>720.5</v>
      </c>
      <c r="AC471" s="1">
        <f>(Table2[[#This Row],[Close Price]]/Table2[[#This Row],[Day Low]])-1</f>
        <v>4.2507148929593619E-3</v>
      </c>
      <c r="AD471" s="1">
        <f>(Table2[[#This Row],[Day High]]/Table2[[#This Row],[Close Price]])-1</f>
        <v>5.5871940895797945E-2</v>
      </c>
      <c r="AE471" s="1">
        <f>(Table2[[#This Row],[Close Price]]/Table2[[#This Row],[Current Week Low]])-1</f>
        <v>4.2507148929593619E-3</v>
      </c>
      <c r="AF471" s="1">
        <f>(Table2[[#This Row],[Current Week High]]/Table2[[#This Row],[Close Price]])-1</f>
        <v>5.5871940895797945E-2</v>
      </c>
      <c r="AG471" s="1">
        <f>(Table2[[#This Row],[Close Price]]/Table2[[#This Row],[Current Month Low]])-1</f>
        <v>1.6426783479349227E-2</v>
      </c>
      <c r="AH471" s="1">
        <f>(Table2[[#This Row],[Current Month High]]/Table2[[#This Row],[Close Price]])-1</f>
        <v>0.10897337232568871</v>
      </c>
      <c r="AI471">
        <v>25.427120209327299</v>
      </c>
      <c r="AJ471">
        <v>22.1240601503759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-0.02</v>
      </c>
      <c r="AM471" t="s">
        <v>3107</v>
      </c>
      <c r="AN471">
        <v>-6.02</v>
      </c>
      <c r="AO471" t="s">
        <v>3107</v>
      </c>
      <c r="AP471">
        <v>6.5154743525731001E-2</v>
      </c>
      <c r="AQ471">
        <f>(Table2[[#This Row],[Sharpe Ratio]]-AVERAGE(Table2[Sharpe Ratio]))/_xlfn.STDEV.P(Table2[Sharpe Ratio])</f>
        <v>1.7490025162197751E-2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503</v>
      </c>
      <c r="AT471">
        <f>_xlfn.RANK.AVG(Table2[[#This Row],[6M Return vs Nifty Z-Score]],Table2[6M Return vs Nifty Z-Score])</f>
        <v>502</v>
      </c>
      <c r="AU471">
        <f>_xlfn.RANK.AVG(Table2[[#This Row],[Sharpe Ratio Z-Score]],Table2[Sharpe Ratio Z-Score])</f>
        <v>340</v>
      </c>
      <c r="AV471">
        <f>(Table2[[#This Row],[Rank 1Y]]+Table2[[#This Row],[Rank 6M]]+Table2[[#This Row],[Rank Sharpe]])/3</f>
        <v>448.33333333333331</v>
      </c>
    </row>
    <row r="472" spans="1:48" x14ac:dyDescent="0.3">
      <c r="A472" t="s">
        <v>682</v>
      </c>
      <c r="B472" t="s">
        <v>683</v>
      </c>
      <c r="C472" t="s">
        <v>3074</v>
      </c>
      <c r="D472" t="s">
        <v>258</v>
      </c>
      <c r="E472">
        <v>25211.877991109999</v>
      </c>
      <c r="F472">
        <v>5099.7</v>
      </c>
      <c r="G472">
        <v>-22.192175896993401</v>
      </c>
      <c r="H472">
        <f>(Table2[[#This Row],[1Y Return vs Nifty]]-AVERAGE(Table2[1Y Return vs Nifty]))/_xlfn.STDEV.P(Table2[1Y Return vs Nifty])</f>
        <v>-0.83905756441209023</v>
      </c>
      <c r="I472">
        <v>-10.654117350866199</v>
      </c>
      <c r="J472">
        <f>(Table2[[#This Row],[1M Return vs Nifty]]-AVERAGE(Table2[1M Return vs Nifty]))/_xlfn.STDEV.P(Table2[1M Return vs Nifty])</f>
        <v>-0.96305793400155559</v>
      </c>
      <c r="K472">
        <v>1.8271703363891101</v>
      </c>
      <c r="L472">
        <f>(Table2[[#This Row],[6M Return vs Nifty]]-AVERAGE(Table2[6M Return vs Nifty]))/_xlfn.STDEV.P(Table2[6M Return vs Nifty])</f>
        <v>-0.16836632529667853</v>
      </c>
      <c r="M472">
        <v>-3.6543620083240498</v>
      </c>
      <c r="N472">
        <f>(Table2[[#This Row],[1W Return vs Nifty]]-AVERAGE(Table2[1W Return vs Nifty]))/_xlfn.STDEV.P(Table2[1W Return vs Nifty])</f>
        <v>-0.76379120870011996</v>
      </c>
      <c r="O472">
        <v>5520.33</v>
      </c>
      <c r="P472">
        <v>5692.9260233662399</v>
      </c>
      <c r="Q472">
        <v>5256.3933423377703</v>
      </c>
      <c r="R472">
        <v>14.8099303035657</v>
      </c>
      <c r="S472" s="1">
        <f>(Table2[[#This Row],[Close Price]]-Table2[[#This Row],[20D EMA]])/Table2[[#This Row],[20D EMA]]</f>
        <v>-7.6196531729081432E-2</v>
      </c>
      <c r="T472" s="1">
        <f>(Table2[[#This Row],[Close Price]]-Table2[[#This Row],[50D EMA]])/Table2[[#This Row],[50D EMA]]</f>
        <v>-0.10420406324118439</v>
      </c>
      <c r="U472" s="1">
        <f>(Table2[[#This Row],[Close Price]]-Table2[[#This Row],[200D EMA]])/Table2[[#This Row],[200D EMA]]</f>
        <v>-2.9810048855301495E-2</v>
      </c>
      <c r="V472">
        <v>0.78996674827545799</v>
      </c>
      <c r="W472">
        <v>4930</v>
      </c>
      <c r="X472">
        <v>5225</v>
      </c>
      <c r="Y472">
        <v>4930</v>
      </c>
      <c r="Z472">
        <v>5360</v>
      </c>
      <c r="AA472">
        <v>4930</v>
      </c>
      <c r="AB472">
        <v>5738</v>
      </c>
      <c r="AC472" s="1">
        <f>(Table2[[#This Row],[Close Price]]/Table2[[#This Row],[Day Low]])-1</f>
        <v>3.4421906693711923E-2</v>
      </c>
      <c r="AD472" s="1">
        <f>(Table2[[#This Row],[Day High]]/Table2[[#This Row],[Close Price]])-1</f>
        <v>2.4570072749377392E-2</v>
      </c>
      <c r="AE472" s="1">
        <f>(Table2[[#This Row],[Close Price]]/Table2[[#This Row],[Current Week Low]])-1</f>
        <v>3.4421906693711923E-2</v>
      </c>
      <c r="AF472" s="1">
        <f>(Table2[[#This Row],[Current Week High]]/Table2[[#This Row],[Close Price]])-1</f>
        <v>5.1042218169696341E-2</v>
      </c>
      <c r="AG472" s="1">
        <f>(Table2[[#This Row],[Close Price]]/Table2[[#This Row],[Current Month Low]])-1</f>
        <v>3.4421906693711923E-2</v>
      </c>
      <c r="AH472" s="1">
        <f>(Table2[[#This Row],[Current Month High]]/Table2[[#This Row],[Close Price]])-1</f>
        <v>0.125164225346589</v>
      </c>
      <c r="AI472">
        <v>44.1261250661803</v>
      </c>
      <c r="AJ472">
        <v>26.716362281028601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-0.21</v>
      </c>
      <c r="AM472" t="s">
        <v>3107</v>
      </c>
      <c r="AN472">
        <v>-7.48</v>
      </c>
      <c r="AO472" t="s">
        <v>3107</v>
      </c>
      <c r="AP472">
        <v>5.9541645212693999E-2</v>
      </c>
      <c r="AQ472">
        <f>(Table2[[#This Row],[Sharpe Ratio]]-AVERAGE(Table2[Sharpe Ratio]))/_xlfn.STDEV.P(Table2[Sharpe Ratio])</f>
        <v>-4.6442847335855714E-2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622</v>
      </c>
      <c r="AT472">
        <f>_xlfn.RANK.AVG(Table2[[#This Row],[6M Return vs Nifty Z-Score]],Table2[6M Return vs Nifty Z-Score])</f>
        <v>362</v>
      </c>
      <c r="AU472">
        <f>_xlfn.RANK.AVG(Table2[[#This Row],[Sharpe Ratio Z-Score]],Table2[Sharpe Ratio Z-Score])</f>
        <v>362</v>
      </c>
      <c r="AV472">
        <f>(Table2[[#This Row],[Rank 1Y]]+Table2[[#This Row],[Rank 6M]]+Table2[[#This Row],[Rank Sharpe]])/3</f>
        <v>448.66666666666669</v>
      </c>
    </row>
    <row r="473" spans="1:48" x14ac:dyDescent="0.3">
      <c r="A473" t="s">
        <v>220</v>
      </c>
      <c r="B473" t="s">
        <v>221</v>
      </c>
      <c r="C473" t="s">
        <v>3065</v>
      </c>
      <c r="D473" t="s">
        <v>222</v>
      </c>
      <c r="E473">
        <v>115527.006870539</v>
      </c>
      <c r="F473">
        <v>1167.55</v>
      </c>
      <c r="G473">
        <v>15.707634281778899</v>
      </c>
      <c r="H473">
        <f>(Table2[[#This Row],[1Y Return vs Nifty]]-AVERAGE(Table2[1Y Return vs Nifty]))/_xlfn.STDEV.P(Table2[1Y Return vs Nifty])</f>
        <v>-0.25568622799429946</v>
      </c>
      <c r="I473">
        <v>4.7963877522386698</v>
      </c>
      <c r="J473">
        <f>(Table2[[#This Row],[1M Return vs Nifty]]-AVERAGE(Table2[1M Return vs Nifty]))/_xlfn.STDEV.P(Table2[1M Return vs Nifty])</f>
        <v>0.51006127039826366</v>
      </c>
      <c r="K473">
        <v>-6.4566244100201899</v>
      </c>
      <c r="L473">
        <f>(Table2[[#This Row],[6M Return vs Nifty]]-AVERAGE(Table2[6M Return vs Nifty]))/_xlfn.STDEV.P(Table2[6M Return vs Nifty])</f>
        <v>-0.44970780413391137</v>
      </c>
      <c r="M473">
        <v>-1.3014145986048</v>
      </c>
      <c r="N473">
        <f>(Table2[[#This Row],[1W Return vs Nifty]]-AVERAGE(Table2[1W Return vs Nifty]))/_xlfn.STDEV.P(Table2[1W Return vs Nifty])</f>
        <v>-0.3337466784014973</v>
      </c>
      <c r="O473">
        <v>1178.9000000000001</v>
      </c>
      <c r="P473">
        <v>1153.6532148543399</v>
      </c>
      <c r="Q473">
        <v>1073.3110396898401</v>
      </c>
      <c r="R473">
        <v>40.9599651855888</v>
      </c>
      <c r="S473" s="1">
        <f>(Table2[[#This Row],[Close Price]]-Table2[[#This Row],[20D EMA]])/Table2[[#This Row],[20D EMA]]</f>
        <v>-9.6276189668336037E-3</v>
      </c>
      <c r="T473" s="1">
        <f>(Table2[[#This Row],[Close Price]]-Table2[[#This Row],[50D EMA]])/Table2[[#This Row],[50D EMA]]</f>
        <v>1.204589469931364E-2</v>
      </c>
      <c r="U473" s="1">
        <f>(Table2[[#This Row],[Close Price]]-Table2[[#This Row],[200D EMA]])/Table2[[#This Row],[200D EMA]]</f>
        <v>8.7802097272187352E-2</v>
      </c>
      <c r="V473">
        <v>0.81181936481926797</v>
      </c>
      <c r="W473">
        <v>1158.7</v>
      </c>
      <c r="X473">
        <v>1187.0999999999999</v>
      </c>
      <c r="Y473">
        <v>1158.7</v>
      </c>
      <c r="Z473">
        <v>1187.0999999999999</v>
      </c>
      <c r="AA473">
        <v>1151</v>
      </c>
      <c r="AB473">
        <v>1220</v>
      </c>
      <c r="AC473" s="1">
        <f>(Table2[[#This Row],[Close Price]]/Table2[[#This Row],[Day Low]])-1</f>
        <v>7.63787002675409E-3</v>
      </c>
      <c r="AD473" s="1">
        <f>(Table2[[#This Row],[Day High]]/Table2[[#This Row],[Close Price]])-1</f>
        <v>1.6744464905143142E-2</v>
      </c>
      <c r="AE473" s="1">
        <f>(Table2[[#This Row],[Close Price]]/Table2[[#This Row],[Current Week Low]])-1</f>
        <v>7.63787002675409E-3</v>
      </c>
      <c r="AF473" s="1">
        <f>(Table2[[#This Row],[Current Week High]]/Table2[[#This Row],[Close Price]])-1</f>
        <v>1.6744464905143142E-2</v>
      </c>
      <c r="AG473" s="1">
        <f>(Table2[[#This Row],[Close Price]]/Table2[[#This Row],[Current Month Low]])-1</f>
        <v>1.437880104257161E-2</v>
      </c>
      <c r="AH473" s="1">
        <f>(Table2[[#This Row],[Current Month High]]/Table2[[#This Row],[Close Price]])-1</f>
        <v>4.4923129630422665E-2</v>
      </c>
      <c r="AI473">
        <v>7.3547513017125699</v>
      </c>
      <c r="AJ473">
        <v>42.7180513743699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-0.02</v>
      </c>
      <c r="AM473" t="s">
        <v>3107</v>
      </c>
      <c r="AN473">
        <v>-2.82</v>
      </c>
      <c r="AO473" t="s">
        <v>3107</v>
      </c>
      <c r="AP473">
        <v>6.2968353601359998E-3</v>
      </c>
      <c r="AQ473">
        <f>(Table2[[#This Row],[Sharpe Ratio]]-AVERAGE(Table2[Sharpe Ratio]))/_xlfn.STDEV.P(Table2[Sharpe Ratio])</f>
        <v>-0.65289822182668389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-1.1819776619581284</v>
      </c>
      <c r="AS473">
        <f>_xlfn.RANK.AVG(Table2[[#This Row],[1Y Return vs Nifty Z-Score]],Table2[1Y Return vs Nifty Z-Score])</f>
        <v>372</v>
      </c>
      <c r="AT473">
        <f>_xlfn.RANK.AVG(Table2[[#This Row],[6M Return vs Nifty Z-Score]],Table2[6M Return vs Nifty Z-Score])</f>
        <v>467</v>
      </c>
      <c r="AU473">
        <f>_xlfn.RANK.AVG(Table2[[#This Row],[Sharpe Ratio Z-Score]],Table2[Sharpe Ratio Z-Score])</f>
        <v>508</v>
      </c>
      <c r="AV473">
        <f>(Table2[[#This Row],[Rank 1Y]]+Table2[[#This Row],[Rank 6M]]+Table2[[#This Row],[Rank Sharpe]])/3</f>
        <v>449</v>
      </c>
    </row>
    <row r="474" spans="1:48" x14ac:dyDescent="0.3">
      <c r="A474" t="s">
        <v>1374</v>
      </c>
      <c r="B474" t="s">
        <v>1375</v>
      </c>
      <c r="C474" t="s">
        <v>3074</v>
      </c>
      <c r="D474" t="s">
        <v>1376</v>
      </c>
      <c r="E474">
        <v>7762.9769845110004</v>
      </c>
      <c r="F474">
        <v>243.81</v>
      </c>
      <c r="G474">
        <v>-2.02054669593449</v>
      </c>
      <c r="H474">
        <f>(Table2[[#This Row],[1Y Return vs Nifty]]-AVERAGE(Table2[1Y Return vs Nifty]))/_xlfn.STDEV.P(Table2[1Y Return vs Nifty])</f>
        <v>-0.52856655590205603</v>
      </c>
      <c r="I474">
        <v>-5.4183386612151097</v>
      </c>
      <c r="J474">
        <f>(Table2[[#This Row],[1M Return vs Nifty]]-AVERAGE(Table2[1M Return vs Nifty]))/_xlfn.STDEV.P(Table2[1M Return vs Nifty])</f>
        <v>-0.46385573405778907</v>
      </c>
      <c r="K474">
        <v>15.942219598936299</v>
      </c>
      <c r="L474">
        <f>(Table2[[#This Row],[6M Return vs Nifty]]-AVERAGE(Table2[6M Return vs Nifty]))/_xlfn.STDEV.P(Table2[6M Return vs Nifty])</f>
        <v>0.31102131707661385</v>
      </c>
      <c r="M474">
        <v>2.05815845608151</v>
      </c>
      <c r="N474">
        <f>(Table2[[#This Row],[1W Return vs Nifty]]-AVERAGE(Table2[1W Return vs Nifty]))/_xlfn.STDEV.P(Table2[1W Return vs Nifty])</f>
        <v>0.28027725189912539</v>
      </c>
      <c r="O474">
        <v>221.09</v>
      </c>
      <c r="P474">
        <v>213.65978226978399</v>
      </c>
      <c r="Q474">
        <v>199.337451329901</v>
      </c>
      <c r="R474">
        <v>71.136873564536003</v>
      </c>
      <c r="S474" s="1">
        <f>(Table2[[#This Row],[Close Price]]-Table2[[#This Row],[20D EMA]])/Table2[[#This Row],[20D EMA]]</f>
        <v>0.10276358044235379</v>
      </c>
      <c r="T474" s="1">
        <f>(Table2[[#This Row],[Close Price]]-Table2[[#This Row],[50D EMA]])/Table2[[#This Row],[50D EMA]]</f>
        <v>0.14111321002913843</v>
      </c>
      <c r="U474" s="1">
        <f>(Table2[[#This Row],[Close Price]]-Table2[[#This Row],[200D EMA]])/Table2[[#This Row],[200D EMA]]</f>
        <v>0.22310182242923077</v>
      </c>
      <c r="V474">
        <v>2.1991292908443101</v>
      </c>
      <c r="W474">
        <v>217.06</v>
      </c>
      <c r="X474">
        <v>252.9</v>
      </c>
      <c r="Y474">
        <v>213.16</v>
      </c>
      <c r="Z474">
        <v>252.9</v>
      </c>
      <c r="AA474">
        <v>207.4</v>
      </c>
      <c r="AB474">
        <v>252.9</v>
      </c>
      <c r="AC474" s="1">
        <f>(Table2[[#This Row],[Close Price]]/Table2[[#This Row],[Day Low]])-1</f>
        <v>0.12323781442919013</v>
      </c>
      <c r="AD474" s="1">
        <f>(Table2[[#This Row],[Day High]]/Table2[[#This Row],[Close Price]])-1</f>
        <v>3.7283130306386081E-2</v>
      </c>
      <c r="AE474" s="1">
        <f>(Table2[[#This Row],[Close Price]]/Table2[[#This Row],[Current Week Low]])-1</f>
        <v>0.14378870332144866</v>
      </c>
      <c r="AF474" s="1">
        <f>(Table2[[#This Row],[Current Week High]]/Table2[[#This Row],[Close Price]])-1</f>
        <v>3.7283130306386081E-2</v>
      </c>
      <c r="AG474" s="1">
        <f>(Table2[[#This Row],[Close Price]]/Table2[[#This Row],[Current Month Low]])-1</f>
        <v>0.17555448408871754</v>
      </c>
      <c r="AH474" s="1">
        <f>(Table2[[#This Row],[Current Month High]]/Table2[[#This Row],[Close Price]])-1</f>
        <v>3.7283130306386081E-2</v>
      </c>
      <c r="AI474">
        <v>3.7283130306386001</v>
      </c>
      <c r="AJ474">
        <v>43.755896226414997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0.18</v>
      </c>
      <c r="AM474" t="s">
        <v>3108</v>
      </c>
      <c r="AN474">
        <v>8.64</v>
      </c>
      <c r="AO474" t="s">
        <v>3108</v>
      </c>
      <c r="AP474">
        <v>-2.2020900445372998E-2</v>
      </c>
      <c r="AQ474">
        <f>(Table2[[#This Row],[Sharpe Ratio]]-AVERAGE(Table2[Sharpe Ratio]))/_xlfn.STDEV.P(Table2[Sharpe Ratio])</f>
        <v>-0.97543563195581862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-1.3765593529399245</v>
      </c>
      <c r="AS474">
        <f>_xlfn.RANK.AVG(Table2[[#This Row],[1Y Return vs Nifty Z-Score]],Table2[1Y Return vs Nifty Z-Score])</f>
        <v>496</v>
      </c>
      <c r="AT474">
        <f>_xlfn.RANK.AVG(Table2[[#This Row],[6M Return vs Nifty Z-Score]],Table2[6M Return vs Nifty Z-Score])</f>
        <v>238</v>
      </c>
      <c r="AU474">
        <f>_xlfn.RANK.AVG(Table2[[#This Row],[Sharpe Ratio Z-Score]],Table2[Sharpe Ratio Z-Score])</f>
        <v>613</v>
      </c>
      <c r="AV474">
        <f>(Table2[[#This Row],[Rank 1Y]]+Table2[[#This Row],[Rank 6M]]+Table2[[#This Row],[Rank Sharpe]])/3</f>
        <v>449</v>
      </c>
    </row>
    <row r="475" spans="1:48" x14ac:dyDescent="0.3">
      <c r="A475" t="s">
        <v>329</v>
      </c>
      <c r="B475" t="s">
        <v>330</v>
      </c>
      <c r="C475" t="s">
        <v>3063</v>
      </c>
      <c r="D475" t="s">
        <v>24</v>
      </c>
      <c r="E475">
        <v>75183.08884692</v>
      </c>
      <c r="F475">
        <v>23.99</v>
      </c>
      <c r="G475">
        <v>18.010814893880699</v>
      </c>
      <c r="H475">
        <f>(Table2[[#This Row],[1Y Return vs Nifty]]-AVERAGE(Table2[1Y Return vs Nifty]))/_xlfn.STDEV.P(Table2[1Y Return vs Nifty])</f>
        <v>-0.2202346110770747</v>
      </c>
      <c r="I475">
        <v>-4.6875242357943101</v>
      </c>
      <c r="J475">
        <f>(Table2[[#This Row],[1M Return vs Nifty]]-AVERAGE(Table2[1M Return vs Nifty]))/_xlfn.STDEV.P(Table2[1M Return vs Nifty])</f>
        <v>-0.39417666804955515</v>
      </c>
      <c r="K475">
        <v>-26.959202600388402</v>
      </c>
      <c r="L475">
        <f>(Table2[[#This Row],[6M Return vs Nifty]]-AVERAGE(Table2[6M Return vs Nifty]))/_xlfn.STDEV.P(Table2[6M Return vs Nifty])</f>
        <v>-1.1460342879056744</v>
      </c>
      <c r="M475">
        <v>1.9353021587274599</v>
      </c>
      <c r="N475">
        <f>(Table2[[#This Row],[1W Return vs Nifty]]-AVERAGE(Table2[1W Return vs Nifty]))/_xlfn.STDEV.P(Table2[1W Return vs Nifty])</f>
        <v>0.25782299794019209</v>
      </c>
      <c r="O475">
        <v>24.56</v>
      </c>
      <c r="P475">
        <v>24.503073137007402</v>
      </c>
      <c r="Q475">
        <v>22.994061928937501</v>
      </c>
      <c r="R475">
        <v>42.030109663260497</v>
      </c>
      <c r="S475" s="1">
        <f>(Table2[[#This Row],[Close Price]]-Table2[[#This Row],[20D EMA]])/Table2[[#This Row],[20D EMA]]</f>
        <v>-2.3208469055374607E-2</v>
      </c>
      <c r="T475" s="1">
        <f>(Table2[[#This Row],[Close Price]]-Table2[[#This Row],[50D EMA]])/Table2[[#This Row],[50D EMA]]</f>
        <v>-2.0939134211394084E-2</v>
      </c>
      <c r="U475" s="1">
        <f>(Table2[[#This Row],[Close Price]]-Table2[[#This Row],[200D EMA]])/Table2[[#This Row],[200D EMA]]</f>
        <v>4.3312837642188469E-2</v>
      </c>
      <c r="V475">
        <v>1.0832386481313201</v>
      </c>
      <c r="W475">
        <v>23.82</v>
      </c>
      <c r="X475">
        <v>24.34</v>
      </c>
      <c r="Y475">
        <v>23.54</v>
      </c>
      <c r="Z475">
        <v>25.1</v>
      </c>
      <c r="AA475">
        <v>23.16</v>
      </c>
      <c r="AB475">
        <v>26.94</v>
      </c>
      <c r="AC475" s="1">
        <f>(Table2[[#This Row],[Close Price]]/Table2[[#This Row],[Day Low]])-1</f>
        <v>7.1368597816958701E-3</v>
      </c>
      <c r="AD475" s="1">
        <f>(Table2[[#This Row],[Day High]]/Table2[[#This Row],[Close Price]])-1</f>
        <v>1.458941225510646E-2</v>
      </c>
      <c r="AE475" s="1">
        <f>(Table2[[#This Row],[Close Price]]/Table2[[#This Row],[Current Week Low]])-1</f>
        <v>1.9116397621070425E-2</v>
      </c>
      <c r="AF475" s="1">
        <f>(Table2[[#This Row],[Current Week High]]/Table2[[#This Row],[Close Price]])-1</f>
        <v>4.6269278866194474E-2</v>
      </c>
      <c r="AG475" s="1">
        <f>(Table2[[#This Row],[Close Price]]/Table2[[#This Row],[Current Month Low]])-1</f>
        <v>3.5837651122625047E-2</v>
      </c>
      <c r="AH475" s="1">
        <f>(Table2[[#This Row],[Current Month High]]/Table2[[#This Row],[Close Price]])-1</f>
        <v>0.12296790329303886</v>
      </c>
      <c r="AI475">
        <v>36.9320550229262</v>
      </c>
      <c r="AJ475">
        <v>52.802547770700599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0.03</v>
      </c>
      <c r="AM475" t="s">
        <v>3108</v>
      </c>
      <c r="AN475">
        <v>-3.85</v>
      </c>
      <c r="AO475" t="s">
        <v>3107</v>
      </c>
      <c r="AP475">
        <v>7.2637401975066004E-2</v>
      </c>
      <c r="AQ475">
        <f>(Table2[[#This Row],[Sharpe Ratio]]-AVERAGE(Table2[Sharpe Ratio]))/_xlfn.STDEV.P(Table2[Sharpe Ratio])</f>
        <v>0.10271708193344863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-1.3999054871586636</v>
      </c>
      <c r="AS475">
        <f>_xlfn.RANK.AVG(Table2[[#This Row],[1Y Return vs Nifty Z-Score]],Table2[1Y Return vs Nifty Z-Score])</f>
        <v>353</v>
      </c>
      <c r="AT475">
        <f>_xlfn.RANK.AVG(Table2[[#This Row],[6M Return vs Nifty Z-Score]],Table2[6M Return vs Nifty Z-Score])</f>
        <v>681</v>
      </c>
      <c r="AU475">
        <f>_xlfn.RANK.AVG(Table2[[#This Row],[Sharpe Ratio Z-Score]],Table2[Sharpe Ratio Z-Score])</f>
        <v>316</v>
      </c>
      <c r="AV475">
        <f>(Table2[[#This Row],[Rank 1Y]]+Table2[[#This Row],[Rank 6M]]+Table2[[#This Row],[Rank Sharpe]])/3</f>
        <v>450</v>
      </c>
    </row>
    <row r="476" spans="1:48" x14ac:dyDescent="0.3">
      <c r="A476" t="s">
        <v>1040</v>
      </c>
      <c r="B476" t="s">
        <v>1041</v>
      </c>
      <c r="C476" t="s">
        <v>3067</v>
      </c>
      <c r="D476" t="s">
        <v>290</v>
      </c>
      <c r="E476">
        <v>12405.836580789901</v>
      </c>
      <c r="F476">
        <v>1221.7</v>
      </c>
      <c r="G476">
        <v>-11.3093612084149</v>
      </c>
      <c r="H476">
        <f>(Table2[[#This Row],[1Y Return vs Nifty]]-AVERAGE(Table2[1Y Return vs Nifty]))/_xlfn.STDEV.P(Table2[1Y Return vs Nifty])</f>
        <v>-0.67154426767217335</v>
      </c>
      <c r="I476">
        <v>-0.88806293647406798</v>
      </c>
      <c r="J476">
        <f>(Table2[[#This Row],[1M Return vs Nifty]]-AVERAGE(Table2[1M Return vs Nifty]))/_xlfn.STDEV.P(Table2[1M Return vs Nifty])</f>
        <v>-3.1919293999189809E-2</v>
      </c>
      <c r="K476">
        <v>-17.826437716923799</v>
      </c>
      <c r="L476">
        <f>(Table2[[#This Row],[6M Return vs Nifty]]-AVERAGE(Table2[6M Return vs Nifty]))/_xlfn.STDEV.P(Table2[6M Return vs Nifty])</f>
        <v>-0.83585934310752796</v>
      </c>
      <c r="M476">
        <v>0.34671149858280997</v>
      </c>
      <c r="N476">
        <f>(Table2[[#This Row],[1W Return vs Nifty]]-AVERAGE(Table2[1W Return vs Nifty]))/_xlfn.STDEV.P(Table2[1W Return vs Nifty])</f>
        <v>-3.2521240718418318E-2</v>
      </c>
      <c r="O476">
        <v>1203.3900000000001</v>
      </c>
      <c r="P476">
        <v>1228.8999051706501</v>
      </c>
      <c r="Q476">
        <v>1203.31116815679</v>
      </c>
      <c r="R476">
        <v>57.3645269207897</v>
      </c>
      <c r="S476" s="1">
        <f>(Table2[[#This Row],[Close Price]]-Table2[[#This Row],[20D EMA]])/Table2[[#This Row],[20D EMA]]</f>
        <v>1.5215349969668971E-2</v>
      </c>
      <c r="T476" s="1">
        <f>(Table2[[#This Row],[Close Price]]-Table2[[#This Row],[50D EMA]])/Table2[[#This Row],[50D EMA]]</f>
        <v>-5.8588214877030352E-3</v>
      </c>
      <c r="U476" s="1">
        <f>(Table2[[#This Row],[Close Price]]-Table2[[#This Row],[200D EMA]])/Table2[[#This Row],[200D EMA]]</f>
        <v>1.5281859198047421E-2</v>
      </c>
      <c r="V476">
        <v>0.80906947215297498</v>
      </c>
      <c r="W476">
        <v>1182.55</v>
      </c>
      <c r="X476">
        <v>1226.9000000000001</v>
      </c>
      <c r="Y476">
        <v>1182.55</v>
      </c>
      <c r="Z476">
        <v>1244.9000000000001</v>
      </c>
      <c r="AA476">
        <v>1143</v>
      </c>
      <c r="AB476">
        <v>1244.9000000000001</v>
      </c>
      <c r="AC476" s="1">
        <f>(Table2[[#This Row],[Close Price]]/Table2[[#This Row],[Day Low]])-1</f>
        <v>3.310642256141394E-2</v>
      </c>
      <c r="AD476" s="1">
        <f>(Table2[[#This Row],[Day High]]/Table2[[#This Row],[Close Price]])-1</f>
        <v>4.2563640828354732E-3</v>
      </c>
      <c r="AE476" s="1">
        <f>(Table2[[#This Row],[Close Price]]/Table2[[#This Row],[Current Week Low]])-1</f>
        <v>3.310642256141394E-2</v>
      </c>
      <c r="AF476" s="1">
        <f>(Table2[[#This Row],[Current Week High]]/Table2[[#This Row],[Close Price]])-1</f>
        <v>1.8989932061880932E-2</v>
      </c>
      <c r="AG476" s="1">
        <f>(Table2[[#This Row],[Close Price]]/Table2[[#This Row],[Current Month Low]])-1</f>
        <v>6.8853893263342014E-2</v>
      </c>
      <c r="AH476" s="1">
        <f>(Table2[[#This Row],[Current Month High]]/Table2[[#This Row],[Close Price]])-1</f>
        <v>1.8989932061880932E-2</v>
      </c>
      <c r="AI476">
        <v>34.975853319145401</v>
      </c>
      <c r="AJ476">
        <v>23.0374137670577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-0.15</v>
      </c>
      <c r="AM476" t="s">
        <v>3107</v>
      </c>
      <c r="AN476">
        <v>4.13</v>
      </c>
      <c r="AO476" t="s">
        <v>3108</v>
      </c>
      <c r="AP476">
        <v>0.121590747016534</v>
      </c>
      <c r="AQ476">
        <f>(Table2[[#This Row],[Sharpe Ratio]]-AVERAGE(Table2[Sharpe Ratio]))/_xlfn.STDEV.P(Table2[Sharpe Ratio])</f>
        <v>0.66029291480640462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568</v>
      </c>
      <c r="AT476">
        <f>_xlfn.RANK.AVG(Table2[[#This Row],[6M Return vs Nifty Z-Score]],Table2[6M Return vs Nifty Z-Score])</f>
        <v>602</v>
      </c>
      <c r="AU476">
        <f>_xlfn.RANK.AVG(Table2[[#This Row],[Sharpe Ratio Z-Score]],Table2[Sharpe Ratio Z-Score])</f>
        <v>187</v>
      </c>
      <c r="AV476">
        <f>(Table2[[#This Row],[Rank 1Y]]+Table2[[#This Row],[Rank 6M]]+Table2[[#This Row],[Rank Sharpe]])/3</f>
        <v>452.33333333333331</v>
      </c>
    </row>
    <row r="477" spans="1:48" x14ac:dyDescent="0.3">
      <c r="A477" t="s">
        <v>1251</v>
      </c>
      <c r="B477" t="s">
        <v>1252</v>
      </c>
      <c r="C477" t="s">
        <v>3063</v>
      </c>
      <c r="D477" t="s">
        <v>554</v>
      </c>
      <c r="E477">
        <v>8837.2908646350006</v>
      </c>
      <c r="F477">
        <v>992.65</v>
      </c>
      <c r="G477">
        <v>-7.8457992398867002</v>
      </c>
      <c r="H477">
        <f>(Table2[[#This Row],[1Y Return vs Nifty]]-AVERAGE(Table2[1Y Return vs Nifty]))/_xlfn.STDEV.P(Table2[1Y Return vs Nifty])</f>
        <v>-0.61823152639945222</v>
      </c>
      <c r="I477">
        <v>-3.0608561247166599</v>
      </c>
      <c r="J477">
        <f>(Table2[[#This Row],[1M Return vs Nifty]]-AVERAGE(Table2[1M Return vs Nifty]))/_xlfn.STDEV.P(Table2[1M Return vs Nifty])</f>
        <v>-0.23908296608820503</v>
      </c>
      <c r="K477">
        <v>-4.4163303326072301</v>
      </c>
      <c r="L477">
        <f>(Table2[[#This Row],[6M Return vs Nifty]]-AVERAGE(Table2[6M Return vs Nifty]))/_xlfn.STDEV.P(Table2[6M Return vs Nifty])</f>
        <v>-0.38041355306002705</v>
      </c>
      <c r="M477">
        <v>-2.0453609787267699</v>
      </c>
      <c r="N477">
        <f>(Table2[[#This Row],[1W Return vs Nifty]]-AVERAGE(Table2[1W Return vs Nifty]))/_xlfn.STDEV.P(Table2[1W Return vs Nifty])</f>
        <v>-0.46971659863234799</v>
      </c>
      <c r="O477">
        <v>1030.4000000000001</v>
      </c>
      <c r="P477">
        <v>1011.6149717158499</v>
      </c>
      <c r="Q477">
        <v>937.75945153505404</v>
      </c>
      <c r="R477">
        <v>38.077849910481604</v>
      </c>
      <c r="S477" s="1">
        <f>(Table2[[#This Row],[Close Price]]-Table2[[#This Row],[20D EMA]])/Table2[[#This Row],[20D EMA]]</f>
        <v>-3.6636257763975263E-2</v>
      </c>
      <c r="T477" s="1">
        <f>(Table2[[#This Row],[Close Price]]-Table2[[#This Row],[50D EMA]])/Table2[[#This Row],[50D EMA]]</f>
        <v>-1.8747223248072879E-2</v>
      </c>
      <c r="U477" s="1">
        <f>(Table2[[#This Row],[Close Price]]-Table2[[#This Row],[200D EMA]])/Table2[[#This Row],[200D EMA]]</f>
        <v>5.8533719255074973E-2</v>
      </c>
      <c r="V477">
        <v>0.56380245486207703</v>
      </c>
      <c r="W477">
        <v>990</v>
      </c>
      <c r="X477">
        <v>1027.8</v>
      </c>
      <c r="Y477">
        <v>990</v>
      </c>
      <c r="Z477">
        <v>1030</v>
      </c>
      <c r="AA477">
        <v>977.15</v>
      </c>
      <c r="AB477">
        <v>1057.2</v>
      </c>
      <c r="AC477" s="1">
        <f>(Table2[[#This Row],[Close Price]]/Table2[[#This Row],[Day Low]])-1</f>
        <v>2.6767676767676107E-3</v>
      </c>
      <c r="AD477" s="1">
        <f>(Table2[[#This Row],[Day High]]/Table2[[#This Row],[Close Price]])-1</f>
        <v>3.5410265451065293E-2</v>
      </c>
      <c r="AE477" s="1">
        <f>(Table2[[#This Row],[Close Price]]/Table2[[#This Row],[Current Week Low]])-1</f>
        <v>2.6767676767676107E-3</v>
      </c>
      <c r="AF477" s="1">
        <f>(Table2[[#This Row],[Current Week High]]/Table2[[#This Row],[Close Price]])-1</f>
        <v>3.7626555180577226E-2</v>
      </c>
      <c r="AG477" s="1">
        <f>(Table2[[#This Row],[Close Price]]/Table2[[#This Row],[Current Month Low]])-1</f>
        <v>1.586245714578105E-2</v>
      </c>
      <c r="AH477" s="1">
        <f>(Table2[[#This Row],[Current Month High]]/Table2[[#This Row],[Close Price]])-1</f>
        <v>6.5027955472724663E-2</v>
      </c>
      <c r="AI477">
        <v>20.384828489397002</v>
      </c>
      <c r="AJ477">
        <v>27.811755617073299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0.18</v>
      </c>
      <c r="AM477" t="s">
        <v>3108</v>
      </c>
      <c r="AN477">
        <v>-7.85</v>
      </c>
      <c r="AO477" t="s">
        <v>3107</v>
      </c>
      <c r="AP477">
        <v>4.9865368712090997E-2</v>
      </c>
      <c r="AQ477">
        <f>(Table2[[#This Row],[Sharpe Ratio]]-AVERAGE(Table2[Sharpe Ratio]))/_xlfn.STDEV.P(Table2[Sharpe Ratio])</f>
        <v>-0.1566550897140313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-1.8640997338940635</v>
      </c>
      <c r="AS477">
        <f>_xlfn.RANK.AVG(Table2[[#This Row],[1Y Return vs Nifty Z-Score]],Table2[1Y Return vs Nifty Z-Score])</f>
        <v>537</v>
      </c>
      <c r="AT477">
        <f>_xlfn.RANK.AVG(Table2[[#This Row],[6M Return vs Nifty Z-Score]],Table2[6M Return vs Nifty Z-Score])</f>
        <v>431</v>
      </c>
      <c r="AU477">
        <f>_xlfn.RANK.AVG(Table2[[#This Row],[Sharpe Ratio Z-Score]],Table2[Sharpe Ratio Z-Score])</f>
        <v>390</v>
      </c>
      <c r="AV477">
        <f>(Table2[[#This Row],[Rank 1Y]]+Table2[[#This Row],[Rank 6M]]+Table2[[#This Row],[Rank Sharpe]])/3</f>
        <v>452.66666666666669</v>
      </c>
    </row>
    <row r="478" spans="1:48" x14ac:dyDescent="0.3">
      <c r="A478" t="s">
        <v>1536</v>
      </c>
      <c r="B478" t="s">
        <v>1537</v>
      </c>
      <c r="C478" t="s">
        <v>3073</v>
      </c>
      <c r="D478" t="s">
        <v>141</v>
      </c>
      <c r="E478">
        <v>6225.8420655999998</v>
      </c>
      <c r="F478">
        <v>883.6</v>
      </c>
      <c r="G478">
        <v>7.6593665733196801</v>
      </c>
      <c r="H478">
        <f>(Table2[[#This Row],[1Y Return vs Nifty]]-AVERAGE(Table2[1Y Return vs Nifty]))/_xlfn.STDEV.P(Table2[1Y Return vs Nifty])</f>
        <v>-0.37956887191217714</v>
      </c>
      <c r="I478">
        <v>-2.9605932241539801</v>
      </c>
      <c r="J478">
        <f>(Table2[[#This Row],[1M Return vs Nifty]]-AVERAGE(Table2[1M Return vs Nifty]))/_xlfn.STDEV.P(Table2[1M Return vs Nifty])</f>
        <v>-0.22952345956579165</v>
      </c>
      <c r="K478">
        <v>-9.8184586113577605</v>
      </c>
      <c r="L478">
        <f>(Table2[[#This Row],[6M Return vs Nifty]]-AVERAGE(Table2[6M Return vs Nifty]))/_xlfn.STDEV.P(Table2[6M Return vs Nifty])</f>
        <v>-0.56388535618152547</v>
      </c>
      <c r="M478">
        <v>3.8380563796819098</v>
      </c>
      <c r="N478">
        <f>(Table2[[#This Row],[1W Return vs Nifty]]-AVERAGE(Table2[1W Return vs Nifty]))/_xlfn.STDEV.P(Table2[1W Return vs Nifty])</f>
        <v>0.60558642088967174</v>
      </c>
      <c r="O478">
        <v>900.65</v>
      </c>
      <c r="P478">
        <v>902.78227518506105</v>
      </c>
      <c r="Q478">
        <v>843.70903301144301</v>
      </c>
      <c r="R478">
        <v>44.227388075596899</v>
      </c>
      <c r="S478" s="1">
        <f>(Table2[[#This Row],[Close Price]]-Table2[[#This Row],[20D EMA]])/Table2[[#This Row],[20D EMA]]</f>
        <v>-1.8930772220063237E-2</v>
      </c>
      <c r="T478" s="1">
        <f>(Table2[[#This Row],[Close Price]]-Table2[[#This Row],[50D EMA]])/Table2[[#This Row],[50D EMA]]</f>
        <v>-2.1247952814679331E-2</v>
      </c>
      <c r="U478" s="1">
        <f>(Table2[[#This Row],[Close Price]]-Table2[[#This Row],[200D EMA]])/Table2[[#This Row],[200D EMA]]</f>
        <v>4.7280478728756223E-2</v>
      </c>
      <c r="V478">
        <v>0.81402092608104903</v>
      </c>
      <c r="W478">
        <v>877.5</v>
      </c>
      <c r="X478">
        <v>904.2</v>
      </c>
      <c r="Y478">
        <v>877.5</v>
      </c>
      <c r="Z478">
        <v>919.95</v>
      </c>
      <c r="AA478">
        <v>833.85</v>
      </c>
      <c r="AB478">
        <v>941.9</v>
      </c>
      <c r="AC478" s="1">
        <f>(Table2[[#This Row],[Close Price]]/Table2[[#This Row],[Day Low]])-1</f>
        <v>6.9515669515669565E-3</v>
      </c>
      <c r="AD478" s="1">
        <f>(Table2[[#This Row],[Day High]]/Table2[[#This Row],[Close Price]])-1</f>
        <v>2.3313716613852398E-2</v>
      </c>
      <c r="AE478" s="1">
        <f>(Table2[[#This Row],[Close Price]]/Table2[[#This Row],[Current Week Low]])-1</f>
        <v>6.9515669515669565E-3</v>
      </c>
      <c r="AF478" s="1">
        <f>(Table2[[#This Row],[Current Week High]]/Table2[[#This Row],[Close Price]])-1</f>
        <v>4.11385242191038E-2</v>
      </c>
      <c r="AG478" s="1">
        <f>(Table2[[#This Row],[Close Price]]/Table2[[#This Row],[Current Month Low]])-1</f>
        <v>5.9663008934460526E-2</v>
      </c>
      <c r="AH478" s="1">
        <f>(Table2[[#This Row],[Current Month High]]/Table2[[#This Row],[Close Price]])-1</f>
        <v>6.5980081484834807E-2</v>
      </c>
      <c r="AI478">
        <v>13.512901765504701</v>
      </c>
      <c r="AJ478">
        <v>43.429916402889297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-0.01</v>
      </c>
      <c r="AM478" t="s">
        <v>3107</v>
      </c>
      <c r="AN478">
        <v>-4.4000000000000004</v>
      </c>
      <c r="AO478" t="s">
        <v>3107</v>
      </c>
      <c r="AP478">
        <v>2.7199859503072001E-2</v>
      </c>
      <c r="AQ478">
        <f>(Table2[[#This Row],[Sharpe Ratio]]-AVERAGE(Table2[Sharpe Ratio]))/_xlfn.STDEV.P(Table2[Sharpe Ratio])</f>
        <v>-0.41481395840835833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416</v>
      </c>
      <c r="AT478">
        <f>_xlfn.RANK.AVG(Table2[[#This Row],[6M Return vs Nifty Z-Score]],Table2[6M Return vs Nifty Z-Score])</f>
        <v>500</v>
      </c>
      <c r="AU478">
        <f>_xlfn.RANK.AVG(Table2[[#This Row],[Sharpe Ratio Z-Score]],Table2[Sharpe Ratio Z-Score])</f>
        <v>447</v>
      </c>
      <c r="AV478">
        <f>(Table2[[#This Row],[Rank 1Y]]+Table2[[#This Row],[Rank 6M]]+Table2[[#This Row],[Rank Sharpe]])/3</f>
        <v>454.33333333333331</v>
      </c>
    </row>
    <row r="479" spans="1:48" x14ac:dyDescent="0.3">
      <c r="A479" t="s">
        <v>210</v>
      </c>
      <c r="B479" t="s">
        <v>211</v>
      </c>
      <c r="C479" t="s">
        <v>3067</v>
      </c>
      <c r="D479" t="s">
        <v>212</v>
      </c>
      <c r="E479">
        <v>123761.451996</v>
      </c>
      <c r="F479">
        <v>4662</v>
      </c>
      <c r="G479">
        <v>0.73709522084226697</v>
      </c>
      <c r="H479">
        <f>(Table2[[#This Row],[1Y Return vs Nifty]]-AVERAGE(Table2[1Y Return vs Nifty]))/_xlfn.STDEV.P(Table2[1Y Return vs Nifty])</f>
        <v>-0.48611966124048789</v>
      </c>
      <c r="I479">
        <v>8.49896672731332</v>
      </c>
      <c r="J479">
        <f>(Table2[[#This Row],[1M Return vs Nifty]]-AVERAGE(Table2[1M Return vs Nifty]))/_xlfn.STDEV.P(Table2[1M Return vs Nifty])</f>
        <v>0.86308145696118621</v>
      </c>
      <c r="K479">
        <v>14.7863200830568</v>
      </c>
      <c r="L479">
        <f>(Table2[[#This Row],[6M Return vs Nifty]]-AVERAGE(Table2[6M Return vs Nifty]))/_xlfn.STDEV.P(Table2[6M Return vs Nifty])</f>
        <v>0.27176364723565816</v>
      </c>
      <c r="M479">
        <v>0.47875490425177603</v>
      </c>
      <c r="N479">
        <f>(Table2[[#This Row],[1W Return vs Nifty]]-AVERAGE(Table2[1W Return vs Nifty]))/_xlfn.STDEV.P(Table2[1W Return vs Nifty])</f>
        <v>-8.387873293637476E-3</v>
      </c>
      <c r="O479">
        <v>4774.59</v>
      </c>
      <c r="P479">
        <v>4598.9762238503599</v>
      </c>
      <c r="Q479">
        <v>4089.0559706720501</v>
      </c>
      <c r="R479">
        <v>35.877320326022499</v>
      </c>
      <c r="S479" s="1">
        <f>(Table2[[#This Row],[Close Price]]-Table2[[#This Row],[20D EMA]])/Table2[[#This Row],[20D EMA]]</f>
        <v>-2.3581082354715302E-2</v>
      </c>
      <c r="T479" s="1">
        <f>(Table2[[#This Row],[Close Price]]-Table2[[#This Row],[50D EMA]])/Table2[[#This Row],[50D EMA]]</f>
        <v>1.3703870836034729E-2</v>
      </c>
      <c r="U479" s="1">
        <f>(Table2[[#This Row],[Close Price]]-Table2[[#This Row],[200D EMA]])/Table2[[#This Row],[200D EMA]]</f>
        <v>0.14011645559201888</v>
      </c>
      <c r="V479">
        <v>1.1140969900188</v>
      </c>
      <c r="W479">
        <v>4642.05</v>
      </c>
      <c r="X479">
        <v>4848</v>
      </c>
      <c r="Y479">
        <v>4642.05</v>
      </c>
      <c r="Z479">
        <v>4919.95</v>
      </c>
      <c r="AA479">
        <v>4642.05</v>
      </c>
      <c r="AB479">
        <v>5024.8500000000004</v>
      </c>
      <c r="AC479" s="1">
        <f>(Table2[[#This Row],[Close Price]]/Table2[[#This Row],[Day Low]])-1</f>
        <v>4.2976702103596498E-3</v>
      </c>
      <c r="AD479" s="1">
        <f>(Table2[[#This Row],[Day High]]/Table2[[#This Row],[Close Price]])-1</f>
        <v>3.9897039897039965E-2</v>
      </c>
      <c r="AE479" s="1">
        <f>(Table2[[#This Row],[Close Price]]/Table2[[#This Row],[Current Week Low]])-1</f>
        <v>4.2976702103596498E-3</v>
      </c>
      <c r="AF479" s="1">
        <f>(Table2[[#This Row],[Current Week High]]/Table2[[#This Row],[Close Price]])-1</f>
        <v>5.5330330330330302E-2</v>
      </c>
      <c r="AG479" s="1">
        <f>(Table2[[#This Row],[Close Price]]/Table2[[#This Row],[Current Month Low]])-1</f>
        <v>4.2976702103596498E-3</v>
      </c>
      <c r="AH479" s="1">
        <f>(Table2[[#This Row],[Current Month High]]/Table2[[#This Row],[Close Price]])-1</f>
        <v>7.7831402831402885E-2</v>
      </c>
      <c r="AI479">
        <v>7.7831402831402796</v>
      </c>
      <c r="AJ479">
        <v>41.4742208600127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-0.05</v>
      </c>
      <c r="AM479" t="s">
        <v>3107</v>
      </c>
      <c r="AN479">
        <v>-5.32</v>
      </c>
      <c r="AO479" t="s">
        <v>3107</v>
      </c>
      <c r="AP479">
        <v>-4.4076266466943001E-2</v>
      </c>
      <c r="AQ479">
        <f>(Table2[[#This Row],[Sharpe Ratio]]-AVERAGE(Table2[Sharpe Ratio]))/_xlfn.STDEV.P(Table2[Sharpe Ratio])</f>
        <v>-1.2266450042342123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-0.58630743457149326</v>
      </c>
      <c r="AS479">
        <f>_xlfn.RANK.AVG(Table2[[#This Row],[1Y Return vs Nifty Z-Score]],Table2[1Y Return vs Nifty Z-Score])</f>
        <v>476</v>
      </c>
      <c r="AT479">
        <f>_xlfn.RANK.AVG(Table2[[#This Row],[6M Return vs Nifty Z-Score]],Table2[6M Return vs Nifty Z-Score])</f>
        <v>245</v>
      </c>
      <c r="AU479">
        <f>_xlfn.RANK.AVG(Table2[[#This Row],[Sharpe Ratio Z-Score]],Table2[Sharpe Ratio Z-Score])</f>
        <v>644</v>
      </c>
      <c r="AV479">
        <f>(Table2[[#This Row],[Rank 1Y]]+Table2[[#This Row],[Rank 6M]]+Table2[[#This Row],[Rank Sharpe]])/3</f>
        <v>455</v>
      </c>
    </row>
    <row r="480" spans="1:48" x14ac:dyDescent="0.3">
      <c r="A480" t="s">
        <v>1459</v>
      </c>
      <c r="B480" t="s">
        <v>1460</v>
      </c>
      <c r="C480" t="s">
        <v>625</v>
      </c>
      <c r="D480" t="s">
        <v>625</v>
      </c>
      <c r="E480">
        <v>6854.7898740000001</v>
      </c>
      <c r="F480">
        <v>341.85</v>
      </c>
      <c r="G480">
        <v>-41.308089385283701</v>
      </c>
      <c r="H480">
        <f>(Table2[[#This Row],[1Y Return vs Nifty]]-AVERAGE(Table2[1Y Return vs Nifty]))/_xlfn.STDEV.P(Table2[1Y Return vs Nifty])</f>
        <v>-1.1332985103669289</v>
      </c>
      <c r="I480">
        <v>1.84808523566432</v>
      </c>
      <c r="J480">
        <f>(Table2[[#This Row],[1M Return vs Nifty]]-AVERAGE(Table2[1M Return vs Nifty]))/_xlfn.STDEV.P(Table2[1M Return vs Nifty])</f>
        <v>0.22895712341000768</v>
      </c>
      <c r="K480">
        <v>-12.540598646164</v>
      </c>
      <c r="L480">
        <f>(Table2[[#This Row],[6M Return vs Nifty]]-AVERAGE(Table2[6M Return vs Nifty]))/_xlfn.STDEV.P(Table2[6M Return vs Nifty])</f>
        <v>-0.65633705572736356</v>
      </c>
      <c r="M480">
        <v>-5.07514033095112</v>
      </c>
      <c r="N480">
        <f>(Table2[[#This Row],[1W Return vs Nifty]]-AVERAGE(Table2[1W Return vs Nifty]))/_xlfn.STDEV.P(Table2[1W Return vs Nifty])</f>
        <v>-1.0234646480166099</v>
      </c>
      <c r="O480">
        <v>359.65</v>
      </c>
      <c r="P480">
        <v>355.953131182817</v>
      </c>
      <c r="Q480">
        <v>345.52687033120799</v>
      </c>
      <c r="R480">
        <v>34.144432444360703</v>
      </c>
      <c r="S480" s="1">
        <f>(Table2[[#This Row],[Close Price]]-Table2[[#This Row],[20D EMA]])/Table2[[#This Row],[20D EMA]]</f>
        <v>-4.9492562213262772E-2</v>
      </c>
      <c r="T480" s="1">
        <f>(Table2[[#This Row],[Close Price]]-Table2[[#This Row],[50D EMA]])/Table2[[#This Row],[50D EMA]]</f>
        <v>-3.9620753260275809E-2</v>
      </c>
      <c r="U480" s="1">
        <f>(Table2[[#This Row],[Close Price]]-Table2[[#This Row],[200D EMA]])/Table2[[#This Row],[200D EMA]]</f>
        <v>-1.0641344123782521E-2</v>
      </c>
      <c r="V480">
        <v>0.767057663159456</v>
      </c>
      <c r="W480">
        <v>335.8</v>
      </c>
      <c r="X480">
        <v>347.5</v>
      </c>
      <c r="Y480">
        <v>333.8</v>
      </c>
      <c r="Z480">
        <v>368.55</v>
      </c>
      <c r="AA480">
        <v>333.8</v>
      </c>
      <c r="AB480">
        <v>379</v>
      </c>
      <c r="AC480" s="1">
        <f>(Table2[[#This Row],[Close Price]]/Table2[[#This Row],[Day Low]])-1</f>
        <v>1.8016676593210379E-2</v>
      </c>
      <c r="AD480" s="1">
        <f>(Table2[[#This Row],[Day High]]/Table2[[#This Row],[Close Price]])-1</f>
        <v>1.6527716834868977E-2</v>
      </c>
      <c r="AE480" s="1">
        <f>(Table2[[#This Row],[Close Price]]/Table2[[#This Row],[Current Week Low]])-1</f>
        <v>2.4116237267824969E-2</v>
      </c>
      <c r="AF480" s="1">
        <f>(Table2[[#This Row],[Current Week High]]/Table2[[#This Row],[Close Price]])-1</f>
        <v>7.8104431768319493E-2</v>
      </c>
      <c r="AG480" s="1">
        <f>(Table2[[#This Row],[Close Price]]/Table2[[#This Row],[Current Month Low]])-1</f>
        <v>2.4116237267824969E-2</v>
      </c>
      <c r="AH480" s="1">
        <f>(Table2[[#This Row],[Current Month High]]/Table2[[#This Row],[Close Price]])-1</f>
        <v>0.10867339476378524</v>
      </c>
      <c r="AI480">
        <v>27.819218955682299</v>
      </c>
      <c r="AJ480">
        <v>27.675070028011199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-0.06</v>
      </c>
      <c r="AM480" t="s">
        <v>3107</v>
      </c>
      <c r="AN480">
        <v>-9.65</v>
      </c>
      <c r="AO480" t="s">
        <v>3107</v>
      </c>
      <c r="AP480">
        <v>0.14430316836177701</v>
      </c>
      <c r="AQ480">
        <f>(Table2[[#This Row],[Sharpe Ratio]]-AVERAGE(Table2[Sharpe Ratio]))/_xlfn.STDEV.P(Table2[Sharpe Ratio])</f>
        <v>0.91898611008055564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-1.665156980620339</v>
      </c>
      <c r="AS480">
        <f>_xlfn.RANK.AVG(Table2[[#This Row],[1Y Return vs Nifty Z-Score]],Table2[1Y Return vs Nifty Z-Score])</f>
        <v>700</v>
      </c>
      <c r="AT480">
        <f>_xlfn.RANK.AVG(Table2[[#This Row],[6M Return vs Nifty Z-Score]],Table2[6M Return vs Nifty Z-Score])</f>
        <v>538</v>
      </c>
      <c r="AU480">
        <f>_xlfn.RANK.AVG(Table2[[#This Row],[Sharpe Ratio Z-Score]],Table2[Sharpe Ratio Z-Score])</f>
        <v>128</v>
      </c>
      <c r="AV480">
        <f>(Table2[[#This Row],[Rank 1Y]]+Table2[[#This Row],[Rank 6M]]+Table2[[#This Row],[Rank Sharpe]])/3</f>
        <v>455.33333333333331</v>
      </c>
    </row>
    <row r="481" spans="1:48" x14ac:dyDescent="0.3">
      <c r="A481" t="s">
        <v>70</v>
      </c>
      <c r="B481" t="s">
        <v>71</v>
      </c>
      <c r="C481" t="s">
        <v>3070</v>
      </c>
      <c r="D481" t="s">
        <v>72</v>
      </c>
      <c r="E481">
        <v>346571.74079521</v>
      </c>
      <c r="F481">
        <v>3040.1</v>
      </c>
      <c r="G481">
        <v>-0.44849972182169301</v>
      </c>
      <c r="H481">
        <f>(Table2[[#This Row],[1Y Return vs Nifty]]-AVERAGE(Table2[1Y Return vs Nifty]))/_xlfn.STDEV.P(Table2[1Y Return vs Nifty])</f>
        <v>-0.50436888472972419</v>
      </c>
      <c r="I481">
        <v>1.8653523279272699</v>
      </c>
      <c r="J481">
        <f>(Table2[[#This Row],[1M Return vs Nifty]]-AVERAGE(Table2[1M Return vs Nifty]))/_xlfn.STDEV.P(Table2[1M Return vs Nifty])</f>
        <v>0.23060344403492908</v>
      </c>
      <c r="K481">
        <v>-15.758204932249701</v>
      </c>
      <c r="L481">
        <f>(Table2[[#This Row],[6M Return vs Nifty]]-AVERAGE(Table2[6M Return vs Nifty]))/_xlfn.STDEV.P(Table2[6M Return vs Nifty])</f>
        <v>-0.76561621323373652</v>
      </c>
      <c r="M481">
        <v>-0.51172012844827597</v>
      </c>
      <c r="N481">
        <f>(Table2[[#This Row],[1W Return vs Nifty]]-AVERAGE(Table2[1W Return vs Nifty]))/_xlfn.STDEV.P(Table2[1W Return vs Nifty])</f>
        <v>-0.18941545106717997</v>
      </c>
      <c r="O481">
        <v>3112.78</v>
      </c>
      <c r="P481">
        <v>3122.3902333669798</v>
      </c>
      <c r="Q481">
        <v>2993.91994735657</v>
      </c>
      <c r="R481">
        <v>38.267885026965203</v>
      </c>
      <c r="S481" s="1">
        <f>(Table2[[#This Row],[Close Price]]-Table2[[#This Row],[20D EMA]])/Table2[[#This Row],[20D EMA]]</f>
        <v>-2.3348903552451599E-2</v>
      </c>
      <c r="T481" s="1">
        <f>(Table2[[#This Row],[Close Price]]-Table2[[#This Row],[50D EMA]])/Table2[[#This Row],[50D EMA]]</f>
        <v>-2.6354884308693073E-2</v>
      </c>
      <c r="U481" s="1">
        <f>(Table2[[#This Row],[Close Price]]-Table2[[#This Row],[200D EMA]])/Table2[[#This Row],[200D EMA]]</f>
        <v>1.5424611698186453E-2</v>
      </c>
      <c r="V481">
        <v>1.0916490838919899</v>
      </c>
      <c r="W481">
        <v>3027.75</v>
      </c>
      <c r="X481">
        <v>3085.7</v>
      </c>
      <c r="Y481">
        <v>3014</v>
      </c>
      <c r="Z481">
        <v>3178.1</v>
      </c>
      <c r="AA481">
        <v>2996.3</v>
      </c>
      <c r="AB481">
        <v>3258</v>
      </c>
      <c r="AC481" s="1">
        <f>(Table2[[#This Row],[Close Price]]/Table2[[#This Row],[Day Low]])-1</f>
        <v>4.0789365040045933E-3</v>
      </c>
      <c r="AD481" s="1">
        <f>(Table2[[#This Row],[Day High]]/Table2[[#This Row],[Close Price]])-1</f>
        <v>1.4999506595177792E-2</v>
      </c>
      <c r="AE481" s="1">
        <f>(Table2[[#This Row],[Close Price]]/Table2[[#This Row],[Current Week Low]])-1</f>
        <v>8.6595885865958788E-3</v>
      </c>
      <c r="AF481" s="1">
        <f>(Table2[[#This Row],[Current Week High]]/Table2[[#This Row],[Close Price]])-1</f>
        <v>4.5393243643301107E-2</v>
      </c>
      <c r="AG481" s="1">
        <f>(Table2[[#This Row],[Close Price]]/Table2[[#This Row],[Current Month Low]])-1</f>
        <v>1.4618028902312785E-2</v>
      </c>
      <c r="AH481" s="1">
        <f>(Table2[[#This Row],[Current Month High]]/Table2[[#This Row],[Close Price]])-1</f>
        <v>7.1675273839676423E-2</v>
      </c>
      <c r="AI481">
        <v>23.150554258083599</v>
      </c>
      <c r="AJ481">
        <v>41.928104575163403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-0.13</v>
      </c>
      <c r="AM481" t="s">
        <v>3107</v>
      </c>
      <c r="AN481">
        <v>-1.59</v>
      </c>
      <c r="AO481" t="s">
        <v>3107</v>
      </c>
      <c r="AP481">
        <v>7.5216383533159001E-2</v>
      </c>
      <c r="AQ481">
        <f>(Table2[[#This Row],[Sharpe Ratio]]-AVERAGE(Table2[Sharpe Ratio]))/_xlfn.STDEV.P(Table2[Sharpe Ratio])</f>
        <v>0.13209153609995342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483</v>
      </c>
      <c r="AT481">
        <f>_xlfn.RANK.AVG(Table2[[#This Row],[6M Return vs Nifty Z-Score]],Table2[6M Return vs Nifty Z-Score])</f>
        <v>578</v>
      </c>
      <c r="AU481">
        <f>_xlfn.RANK.AVG(Table2[[#This Row],[Sharpe Ratio Z-Score]],Table2[Sharpe Ratio Z-Score])</f>
        <v>307</v>
      </c>
      <c r="AV481">
        <f>(Table2[[#This Row],[Rank 1Y]]+Table2[[#This Row],[Rank 6M]]+Table2[[#This Row],[Rank Sharpe]])/3</f>
        <v>456</v>
      </c>
    </row>
    <row r="482" spans="1:48" x14ac:dyDescent="0.3">
      <c r="A482" t="s">
        <v>1399</v>
      </c>
      <c r="B482" t="s">
        <v>1400</v>
      </c>
      <c r="C482" t="s">
        <v>3074</v>
      </c>
      <c r="D482" t="s">
        <v>156</v>
      </c>
      <c r="E482">
        <v>7620.0545000000002</v>
      </c>
      <c r="F482">
        <v>406.75</v>
      </c>
      <c r="G482">
        <v>-7.28167680700862</v>
      </c>
      <c r="H482">
        <f>(Table2[[#This Row],[1Y Return vs Nifty]]-AVERAGE(Table2[1Y Return vs Nifty]))/_xlfn.STDEV.P(Table2[1Y Return vs Nifty])</f>
        <v>-0.60954829405556932</v>
      </c>
      <c r="I482">
        <v>-19.855994786914799</v>
      </c>
      <c r="J482">
        <f>(Table2[[#This Row],[1M Return vs Nifty]]-AVERAGE(Table2[1M Return vs Nifty]))/_xlfn.STDEV.P(Table2[1M Return vs Nifty])</f>
        <v>-1.8404054561128236</v>
      </c>
      <c r="K482">
        <v>-13.239440334413</v>
      </c>
      <c r="L482">
        <f>(Table2[[#This Row],[6M Return vs Nifty]]-AVERAGE(Table2[6M Return vs Nifty]))/_xlfn.STDEV.P(Table2[6M Return vs Nifty])</f>
        <v>-0.6800717280682379</v>
      </c>
      <c r="M482">
        <v>-8.4419717098336093</v>
      </c>
      <c r="N482">
        <f>(Table2[[#This Row],[1W Return vs Nifty]]-AVERAGE(Table2[1W Return vs Nifty]))/_xlfn.STDEV.P(Table2[1W Return vs Nifty])</f>
        <v>-1.6388151709162884</v>
      </c>
      <c r="O482">
        <v>455.76</v>
      </c>
      <c r="P482">
        <v>461.808948397086</v>
      </c>
      <c r="Q482">
        <v>424.99688702915103</v>
      </c>
      <c r="R482">
        <v>15.633481495024</v>
      </c>
      <c r="S482" s="1">
        <f>(Table2[[#This Row],[Close Price]]-Table2[[#This Row],[20D EMA]])/Table2[[#This Row],[20D EMA]]</f>
        <v>-0.10753466736879057</v>
      </c>
      <c r="T482" s="1">
        <f>(Table2[[#This Row],[Close Price]]-Table2[[#This Row],[50D EMA]])/Table2[[#This Row],[50D EMA]]</f>
        <v>-0.11922451608656057</v>
      </c>
      <c r="U482" s="1">
        <f>(Table2[[#This Row],[Close Price]]-Table2[[#This Row],[200D EMA]])/Table2[[#This Row],[200D EMA]]</f>
        <v>-4.2934166310492176E-2</v>
      </c>
      <c r="V482">
        <v>0.35698101813548699</v>
      </c>
      <c r="W482">
        <v>401.15</v>
      </c>
      <c r="X482">
        <v>416</v>
      </c>
      <c r="Y482">
        <v>401.15</v>
      </c>
      <c r="Z482">
        <v>428</v>
      </c>
      <c r="AA482">
        <v>401.15</v>
      </c>
      <c r="AB482">
        <v>493.7</v>
      </c>
      <c r="AC482" s="1">
        <f>(Table2[[#This Row],[Close Price]]/Table2[[#This Row],[Day Low]])-1</f>
        <v>1.3959865387012327E-2</v>
      </c>
      <c r="AD482" s="1">
        <f>(Table2[[#This Row],[Day High]]/Table2[[#This Row],[Close Price]])-1</f>
        <v>2.2741241548863034E-2</v>
      </c>
      <c r="AE482" s="1">
        <f>(Table2[[#This Row],[Close Price]]/Table2[[#This Row],[Current Week Low]])-1</f>
        <v>1.3959865387012327E-2</v>
      </c>
      <c r="AF482" s="1">
        <f>(Table2[[#This Row],[Current Week High]]/Table2[[#This Row],[Close Price]])-1</f>
        <v>5.2243392747387762E-2</v>
      </c>
      <c r="AG482" s="1">
        <f>(Table2[[#This Row],[Close Price]]/Table2[[#This Row],[Current Month Low]])-1</f>
        <v>1.3959865387012327E-2</v>
      </c>
      <c r="AH482" s="1">
        <f>(Table2[[#This Row],[Current Month High]]/Table2[[#This Row],[Close Price]])-1</f>
        <v>0.21376767055931167</v>
      </c>
      <c r="AI482">
        <v>34.603564843269801</v>
      </c>
      <c r="AJ482">
        <v>19.6323529411764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-0.03</v>
      </c>
      <c r="AM482" t="s">
        <v>3107</v>
      </c>
      <c r="AN482">
        <v>-17.809999999999999</v>
      </c>
      <c r="AO482" t="s">
        <v>3107</v>
      </c>
      <c r="AP482">
        <v>8.1554193257176999E-2</v>
      </c>
      <c r="AQ482">
        <f>(Table2[[#This Row],[Sharpe Ratio]]-AVERAGE(Table2[Sharpe Ratio]))/_xlfn.STDEV.P(Table2[Sharpe Ratio])</f>
        <v>0.20427883060385693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532</v>
      </c>
      <c r="AT482">
        <f>_xlfn.RANK.AVG(Table2[[#This Row],[6M Return vs Nifty Z-Score]],Table2[6M Return vs Nifty Z-Score])</f>
        <v>548</v>
      </c>
      <c r="AU482">
        <f>_xlfn.RANK.AVG(Table2[[#This Row],[Sharpe Ratio Z-Score]],Table2[Sharpe Ratio Z-Score])</f>
        <v>289</v>
      </c>
      <c r="AV482">
        <f>(Table2[[#This Row],[Rank 1Y]]+Table2[[#This Row],[Rank 6M]]+Table2[[#This Row],[Rank Sharpe]])/3</f>
        <v>456.33333333333331</v>
      </c>
    </row>
    <row r="483" spans="1:48" x14ac:dyDescent="0.3">
      <c r="A483" t="s">
        <v>66</v>
      </c>
      <c r="B483" t="s">
        <v>67</v>
      </c>
      <c r="C483" t="s">
        <v>3063</v>
      </c>
      <c r="D483" t="s">
        <v>24</v>
      </c>
      <c r="E483">
        <v>356492.21369488997</v>
      </c>
      <c r="F483">
        <v>1153.0999999999999</v>
      </c>
      <c r="G483">
        <v>-1.5543348873556599</v>
      </c>
      <c r="H483">
        <f>(Table2[[#This Row],[1Y Return vs Nifty]]-AVERAGE(Table2[1Y Return vs Nifty]))/_xlfn.STDEV.P(Table2[1Y Return vs Nifty])</f>
        <v>-0.52139040898887912</v>
      </c>
      <c r="I483">
        <v>-10.6521675773874</v>
      </c>
      <c r="J483">
        <f>(Table2[[#This Row],[1M Return vs Nifty]]-AVERAGE(Table2[1M Return vs Nifty]))/_xlfn.STDEV.P(Table2[1M Return vs Nifty])</f>
        <v>-0.96287203401079924</v>
      </c>
      <c r="K483">
        <v>-5.41973076156712</v>
      </c>
      <c r="L483">
        <f>(Table2[[#This Row],[6M Return vs Nifty]]-AVERAGE(Table2[6M Return vs Nifty]))/_xlfn.STDEV.P(Table2[6M Return vs Nifty])</f>
        <v>-0.41449191559693743</v>
      </c>
      <c r="M483">
        <v>2.45926516858894</v>
      </c>
      <c r="N483">
        <f>(Table2[[#This Row],[1W Return vs Nifty]]-AVERAGE(Table2[1W Return vs Nifty]))/_xlfn.STDEV.P(Table2[1W Return vs Nifty])</f>
        <v>0.35358690049873609</v>
      </c>
      <c r="O483">
        <v>1179.8699999999999</v>
      </c>
      <c r="P483">
        <v>1195.1642742029601</v>
      </c>
      <c r="Q483">
        <v>1121.0858977559301</v>
      </c>
      <c r="R483">
        <v>39.312159600000598</v>
      </c>
      <c r="S483" s="1">
        <f>(Table2[[#This Row],[Close Price]]-Table2[[#This Row],[20D EMA]])/Table2[[#This Row],[20D EMA]]</f>
        <v>-2.2688940306982961E-2</v>
      </c>
      <c r="T483" s="1">
        <f>(Table2[[#This Row],[Close Price]]-Table2[[#This Row],[50D EMA]])/Table2[[#This Row],[50D EMA]]</f>
        <v>-3.519539122018378E-2</v>
      </c>
      <c r="U483" s="1">
        <f>(Table2[[#This Row],[Close Price]]-Table2[[#This Row],[200D EMA]])/Table2[[#This Row],[200D EMA]]</f>
        <v>2.8556333023323392E-2</v>
      </c>
      <c r="V483">
        <v>0.86850001403981703</v>
      </c>
      <c r="W483">
        <v>1148.6500000000001</v>
      </c>
      <c r="X483">
        <v>1159</v>
      </c>
      <c r="Y483">
        <v>1135.8499999999999</v>
      </c>
      <c r="Z483">
        <v>1179.5999999999999</v>
      </c>
      <c r="AA483">
        <v>1123.0999999999999</v>
      </c>
      <c r="AB483">
        <v>1179.5999999999999</v>
      </c>
      <c r="AC483" s="1">
        <f>(Table2[[#This Row],[Close Price]]/Table2[[#This Row],[Day Low]])-1</f>
        <v>3.8741130892785414E-3</v>
      </c>
      <c r="AD483" s="1">
        <f>(Table2[[#This Row],[Day High]]/Table2[[#This Row],[Close Price]])-1</f>
        <v>5.1166420952215574E-3</v>
      </c>
      <c r="AE483" s="1">
        <f>(Table2[[#This Row],[Close Price]]/Table2[[#This Row],[Current Week Low]])-1</f>
        <v>1.5186864462737093E-2</v>
      </c>
      <c r="AF483" s="1">
        <f>(Table2[[#This Row],[Current Week High]]/Table2[[#This Row],[Close Price]])-1</f>
        <v>2.2981528054808686E-2</v>
      </c>
      <c r="AG483" s="1">
        <f>(Table2[[#This Row],[Close Price]]/Table2[[#This Row],[Current Month Low]])-1</f>
        <v>2.6711779894933674E-2</v>
      </c>
      <c r="AH483" s="1">
        <f>(Table2[[#This Row],[Current Month High]]/Table2[[#This Row],[Close Price]])-1</f>
        <v>2.2981528054808686E-2</v>
      </c>
      <c r="AI483">
        <v>16.178128523111599</v>
      </c>
      <c r="AJ483">
        <v>24.1360749273334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-0.04</v>
      </c>
      <c r="AM483" t="s">
        <v>3107</v>
      </c>
      <c r="AN483">
        <v>-1.45</v>
      </c>
      <c r="AO483" t="s">
        <v>3107</v>
      </c>
      <c r="AP483">
        <v>3.4266489751414997E-2</v>
      </c>
      <c r="AQ483">
        <f>(Table2[[#This Row],[Sharpe Ratio]]-AVERAGE(Table2[Sharpe Ratio]))/_xlfn.STDEV.P(Table2[Sharpe Ratio])</f>
        <v>-0.3343254393298894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494</v>
      </c>
      <c r="AT483">
        <f>_xlfn.RANK.AVG(Table2[[#This Row],[6M Return vs Nifty Z-Score]],Table2[6M Return vs Nifty Z-Score])</f>
        <v>446</v>
      </c>
      <c r="AU483">
        <f>_xlfn.RANK.AVG(Table2[[#This Row],[Sharpe Ratio Z-Score]],Table2[Sharpe Ratio Z-Score])</f>
        <v>430</v>
      </c>
      <c r="AV483">
        <f>(Table2[[#This Row],[Rank 1Y]]+Table2[[#This Row],[Rank 6M]]+Table2[[#This Row],[Rank Sharpe]])/3</f>
        <v>456.66666666666669</v>
      </c>
    </row>
    <row r="484" spans="1:48" x14ac:dyDescent="0.3">
      <c r="A484" t="s">
        <v>1816</v>
      </c>
      <c r="B484" t="s">
        <v>1817</v>
      </c>
      <c r="C484" t="s">
        <v>3065</v>
      </c>
      <c r="D484" t="s">
        <v>183</v>
      </c>
      <c r="E484">
        <v>3921.83179939499</v>
      </c>
      <c r="F484">
        <v>274.64999999999998</v>
      </c>
      <c r="G484">
        <v>-7.1345051157529698</v>
      </c>
      <c r="H484">
        <f>(Table2[[#This Row],[1Y Return vs Nifty]]-AVERAGE(Table2[1Y Return vs Nifty]))/_xlfn.STDEV.P(Table2[1Y Return vs Nifty])</f>
        <v>-0.60728295959068157</v>
      </c>
      <c r="I484">
        <v>2.5926722837685698</v>
      </c>
      <c r="J484">
        <f>(Table2[[#This Row],[1M Return vs Nifty]]-AVERAGE(Table2[1M Return vs Nifty]))/_xlfn.STDEV.P(Table2[1M Return vs Nifty])</f>
        <v>0.29994933192293977</v>
      </c>
      <c r="K484">
        <v>17.7630894818776</v>
      </c>
      <c r="L484">
        <f>(Table2[[#This Row],[6M Return vs Nifty]]-AVERAGE(Table2[6M Return vs Nifty]))/_xlfn.STDEV.P(Table2[6M Return vs Nifty])</f>
        <v>0.37286329183811318</v>
      </c>
      <c r="M484">
        <v>-2.1902373078734998</v>
      </c>
      <c r="N484">
        <f>(Table2[[#This Row],[1W Return vs Nifty]]-AVERAGE(Table2[1W Return vs Nifty]))/_xlfn.STDEV.P(Table2[1W Return vs Nifty])</f>
        <v>-0.49619541947719131</v>
      </c>
      <c r="O484">
        <v>270.64</v>
      </c>
      <c r="P484">
        <v>264.25220092625301</v>
      </c>
      <c r="Q484">
        <v>240.29005540176701</v>
      </c>
      <c r="R484">
        <v>54.965623109166003</v>
      </c>
      <c r="S484" s="1">
        <f>(Table2[[#This Row],[Close Price]]-Table2[[#This Row],[20D EMA]])/Table2[[#This Row],[20D EMA]]</f>
        <v>1.4816730712385423E-2</v>
      </c>
      <c r="T484" s="1">
        <f>(Table2[[#This Row],[Close Price]]-Table2[[#This Row],[50D EMA]])/Table2[[#This Row],[50D EMA]]</f>
        <v>3.9348013137831025E-2</v>
      </c>
      <c r="U484" s="1">
        <f>(Table2[[#This Row],[Close Price]]-Table2[[#This Row],[200D EMA]])/Table2[[#This Row],[200D EMA]]</f>
        <v>0.1429936188611004</v>
      </c>
      <c r="V484">
        <v>1.4070100730116499</v>
      </c>
      <c r="W484">
        <v>265.14999999999998</v>
      </c>
      <c r="X484">
        <v>279.85000000000002</v>
      </c>
      <c r="Y484">
        <v>257.35000000000002</v>
      </c>
      <c r="Z484">
        <v>279.85000000000002</v>
      </c>
      <c r="AA484">
        <v>255.15</v>
      </c>
      <c r="AB484">
        <v>284</v>
      </c>
      <c r="AC484" s="1">
        <f>(Table2[[#This Row],[Close Price]]/Table2[[#This Row],[Day Low]])-1</f>
        <v>3.5828776164435139E-2</v>
      </c>
      <c r="AD484" s="1">
        <f>(Table2[[#This Row],[Day High]]/Table2[[#This Row],[Close Price]])-1</f>
        <v>1.8933187693428222E-2</v>
      </c>
      <c r="AE484" s="1">
        <f>(Table2[[#This Row],[Close Price]]/Table2[[#This Row],[Current Week Low]])-1</f>
        <v>6.7223625412861754E-2</v>
      </c>
      <c r="AF484" s="1">
        <f>(Table2[[#This Row],[Current Week High]]/Table2[[#This Row],[Close Price]])-1</f>
        <v>1.8933187693428222E-2</v>
      </c>
      <c r="AG484" s="1">
        <f>(Table2[[#This Row],[Close Price]]/Table2[[#This Row],[Current Month Low]])-1</f>
        <v>7.6425631981187347E-2</v>
      </c>
      <c r="AH484" s="1">
        <f>(Table2[[#This Row],[Current Month High]]/Table2[[#This Row],[Close Price]])-1</f>
        <v>3.4043327871837059E-2</v>
      </c>
      <c r="AI484">
        <v>4.4602221008556304</v>
      </c>
      <c r="AJ484">
        <v>37.496871088860999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0.03</v>
      </c>
      <c r="AM484" t="s">
        <v>3108</v>
      </c>
      <c r="AN484">
        <v>-1.22</v>
      </c>
      <c r="AO484" t="s">
        <v>3107</v>
      </c>
      <c r="AP484">
        <v>-2.4767645997796E-2</v>
      </c>
      <c r="AQ484">
        <f>(Table2[[#This Row],[Sharpe Ratio]]-AVERAGE(Table2[Sharpe Ratio]))/_xlfn.STDEV.P(Table2[Sharpe Ratio])</f>
        <v>-1.0067209085346716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-1.4373866638414916</v>
      </c>
      <c r="AS484">
        <f>_xlfn.RANK.AVG(Table2[[#This Row],[1Y Return vs Nifty Z-Score]],Table2[1Y Return vs Nifty Z-Score])</f>
        <v>530</v>
      </c>
      <c r="AT484">
        <f>_xlfn.RANK.AVG(Table2[[#This Row],[6M Return vs Nifty Z-Score]],Table2[6M Return vs Nifty Z-Score])</f>
        <v>224</v>
      </c>
      <c r="AU484">
        <f>_xlfn.RANK.AVG(Table2[[#This Row],[Sharpe Ratio Z-Score]],Table2[Sharpe Ratio Z-Score])</f>
        <v>617</v>
      </c>
      <c r="AV484">
        <f>(Table2[[#This Row],[Rank 1Y]]+Table2[[#This Row],[Rank 6M]]+Table2[[#This Row],[Rank Sharpe]])/3</f>
        <v>457</v>
      </c>
    </row>
    <row r="485" spans="1:48" x14ac:dyDescent="0.3">
      <c r="A485" t="s">
        <v>1215</v>
      </c>
      <c r="B485" t="s">
        <v>1216</v>
      </c>
      <c r="C485" t="s">
        <v>3071</v>
      </c>
      <c r="D485" t="s">
        <v>315</v>
      </c>
      <c r="E485">
        <v>9157.9937640179996</v>
      </c>
      <c r="F485">
        <v>115.66</v>
      </c>
      <c r="G485">
        <v>-3.6262763485331502</v>
      </c>
      <c r="H485">
        <f>(Table2[[#This Row],[1Y Return vs Nifty]]-AVERAGE(Table2[1Y Return vs Nifty]))/_xlfn.STDEV.P(Table2[1Y Return vs Nifty])</f>
        <v>-0.55328268637721134</v>
      </c>
      <c r="I485">
        <v>-17.968138309782699</v>
      </c>
      <c r="J485">
        <f>(Table2[[#This Row],[1M Return vs Nifty]]-AVERAGE(Table2[1M Return vs Nifty]))/_xlfn.STDEV.P(Table2[1M Return vs Nifty])</f>
        <v>-1.6604089049932735</v>
      </c>
      <c r="K485">
        <v>-25.2530675238669</v>
      </c>
      <c r="L485">
        <f>(Table2[[#This Row],[6M Return vs Nifty]]-AVERAGE(Table2[6M Return vs Nifty]))/_xlfn.STDEV.P(Table2[6M Return vs Nifty])</f>
        <v>-1.0880890369405054</v>
      </c>
      <c r="M485">
        <v>-13.5398294060239</v>
      </c>
      <c r="N485">
        <f>(Table2[[#This Row],[1W Return vs Nifty]]-AVERAGE(Table2[1W Return vs Nifty]))/_xlfn.STDEV.P(Table2[1W Return vs Nifty])</f>
        <v>-2.5705426755055027</v>
      </c>
      <c r="O485">
        <v>135</v>
      </c>
      <c r="P485">
        <v>140.23828392090101</v>
      </c>
      <c r="Q485">
        <v>132.94999429721301</v>
      </c>
      <c r="R485">
        <v>15.4273035684429</v>
      </c>
      <c r="S485" s="1">
        <f>(Table2[[#This Row],[Close Price]]-Table2[[#This Row],[20D EMA]])/Table2[[#This Row],[20D EMA]]</f>
        <v>-0.14325925925925928</v>
      </c>
      <c r="T485" s="1">
        <f>(Table2[[#This Row],[Close Price]]-Table2[[#This Row],[50D EMA]])/Table2[[#This Row],[50D EMA]]</f>
        <v>-0.17526087195108558</v>
      </c>
      <c r="U485" s="1">
        <f>(Table2[[#This Row],[Close Price]]-Table2[[#This Row],[200D EMA]])/Table2[[#This Row],[200D EMA]]</f>
        <v>-0.13004885324448229</v>
      </c>
      <c r="V485">
        <v>2.0746492984091902</v>
      </c>
      <c r="W485">
        <v>115.11</v>
      </c>
      <c r="X485">
        <v>120.99</v>
      </c>
      <c r="Y485">
        <v>115.11</v>
      </c>
      <c r="Z485">
        <v>123.9</v>
      </c>
      <c r="AA485">
        <v>115.11</v>
      </c>
      <c r="AB485">
        <v>152.19</v>
      </c>
      <c r="AC485" s="1">
        <f>(Table2[[#This Row],[Close Price]]/Table2[[#This Row],[Day Low]])-1</f>
        <v>4.7780383980540186E-3</v>
      </c>
      <c r="AD485" s="1">
        <f>(Table2[[#This Row],[Day High]]/Table2[[#This Row],[Close Price]])-1</f>
        <v>4.6083347743385739E-2</v>
      </c>
      <c r="AE485" s="1">
        <f>(Table2[[#This Row],[Close Price]]/Table2[[#This Row],[Current Week Low]])-1</f>
        <v>4.7780383980540186E-3</v>
      </c>
      <c r="AF485" s="1">
        <f>(Table2[[#This Row],[Current Week High]]/Table2[[#This Row],[Close Price]])-1</f>
        <v>7.1243299325609577E-2</v>
      </c>
      <c r="AG485" s="1">
        <f>(Table2[[#This Row],[Close Price]]/Table2[[#This Row],[Current Month Low]])-1</f>
        <v>4.7780383980540186E-3</v>
      </c>
      <c r="AH485" s="1">
        <f>(Table2[[#This Row],[Current Month High]]/Table2[[#This Row],[Close Price]])-1</f>
        <v>0.31583952965588802</v>
      </c>
      <c r="AI485">
        <v>36.607297250561999</v>
      </c>
      <c r="AJ485">
        <v>25.037837837837799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-0.24</v>
      </c>
      <c r="AM485" t="s">
        <v>3107</v>
      </c>
      <c r="AN485">
        <v>-20.78</v>
      </c>
      <c r="AO485" t="s">
        <v>3107</v>
      </c>
      <c r="AP485">
        <v>0.12012146114900001</v>
      </c>
      <c r="AQ485">
        <f>(Table2[[#This Row],[Sharpe Ratio]]-AVERAGE(Table2[Sharpe Ratio]))/_xlfn.STDEV.P(Table2[Sharpe Ratio])</f>
        <v>0.64355783182842308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509</v>
      </c>
      <c r="AT485">
        <f>_xlfn.RANK.AVG(Table2[[#This Row],[6M Return vs Nifty Z-Score]],Table2[6M Return vs Nifty Z-Score])</f>
        <v>673</v>
      </c>
      <c r="AU485">
        <f>_xlfn.RANK.AVG(Table2[[#This Row],[Sharpe Ratio Z-Score]],Table2[Sharpe Ratio Z-Score])</f>
        <v>190</v>
      </c>
      <c r="AV485">
        <f>(Table2[[#This Row],[Rank 1Y]]+Table2[[#This Row],[Rank 6M]]+Table2[[#This Row],[Rank Sharpe]])/3</f>
        <v>457.33333333333331</v>
      </c>
    </row>
    <row r="486" spans="1:48" x14ac:dyDescent="0.3">
      <c r="A486" t="s">
        <v>512</v>
      </c>
      <c r="B486" t="s">
        <v>513</v>
      </c>
      <c r="C486" t="s">
        <v>3067</v>
      </c>
      <c r="D486" t="s">
        <v>514</v>
      </c>
      <c r="E486">
        <v>39228.015186949997</v>
      </c>
      <c r="F486">
        <v>327.64999999999998</v>
      </c>
      <c r="G486">
        <v>4.4609929741361896</v>
      </c>
      <c r="H486">
        <f>(Table2[[#This Row],[1Y Return vs Nifty]]-AVERAGE(Table2[1Y Return vs Nifty]))/_xlfn.STDEV.P(Table2[1Y Return vs Nifty])</f>
        <v>-0.42879971164773101</v>
      </c>
      <c r="I486">
        <v>-2.8924989109274502</v>
      </c>
      <c r="J486">
        <f>(Table2[[#This Row],[1M Return vs Nifty]]-AVERAGE(Table2[1M Return vs Nifty]))/_xlfn.STDEV.P(Table2[1M Return vs Nifty])</f>
        <v>-0.22303104783847144</v>
      </c>
      <c r="K486">
        <v>10.0445125548029</v>
      </c>
      <c r="L486">
        <f>(Table2[[#This Row],[6M Return vs Nifty]]-AVERAGE(Table2[6M Return vs Nifty]))/_xlfn.STDEV.P(Table2[6M Return vs Nifty])</f>
        <v>0.11071823469224111</v>
      </c>
      <c r="M486">
        <v>7.2309173922934206E-2</v>
      </c>
      <c r="N486">
        <f>(Table2[[#This Row],[1W Return vs Nifty]]-AVERAGE(Table2[1W Return vs Nifty]))/_xlfn.STDEV.P(Table2[1W Return vs Nifty])</f>
        <v>-8.2673325858003591E-2</v>
      </c>
      <c r="O486">
        <v>344.35</v>
      </c>
      <c r="P486">
        <v>339.749577705673</v>
      </c>
      <c r="Q486">
        <v>301.54967710001102</v>
      </c>
      <c r="R486">
        <v>30.405930570451901</v>
      </c>
      <c r="S486" s="1">
        <f>(Table2[[#This Row],[Close Price]]-Table2[[#This Row],[20D EMA]])/Table2[[#This Row],[20D EMA]]</f>
        <v>-4.8497168578481326E-2</v>
      </c>
      <c r="T486" s="1">
        <f>(Table2[[#This Row],[Close Price]]-Table2[[#This Row],[50D EMA]])/Table2[[#This Row],[50D EMA]]</f>
        <v>-3.5613223678985589E-2</v>
      </c>
      <c r="U486" s="1">
        <f>(Table2[[#This Row],[Close Price]]-Table2[[#This Row],[200D EMA]])/Table2[[#This Row],[200D EMA]]</f>
        <v>8.6553973962083211E-2</v>
      </c>
      <c r="V486">
        <v>0.65670210159237397</v>
      </c>
      <c r="W486">
        <v>323.35000000000002</v>
      </c>
      <c r="X486">
        <v>338</v>
      </c>
      <c r="Y486">
        <v>323.35000000000002</v>
      </c>
      <c r="Z486">
        <v>342</v>
      </c>
      <c r="AA486">
        <v>323.35000000000002</v>
      </c>
      <c r="AB486">
        <v>370.45</v>
      </c>
      <c r="AC486" s="1">
        <f>(Table2[[#This Row],[Close Price]]/Table2[[#This Row],[Day Low]])-1</f>
        <v>1.3298283593629057E-2</v>
      </c>
      <c r="AD486" s="1">
        <f>(Table2[[#This Row],[Day High]]/Table2[[#This Row],[Close Price]])-1</f>
        <v>3.1588585380741607E-2</v>
      </c>
      <c r="AE486" s="1">
        <f>(Table2[[#This Row],[Close Price]]/Table2[[#This Row],[Current Week Low]])-1</f>
        <v>1.3298283593629057E-2</v>
      </c>
      <c r="AF486" s="1">
        <f>(Table2[[#This Row],[Current Week High]]/Table2[[#This Row],[Close Price]])-1</f>
        <v>4.3796734320158848E-2</v>
      </c>
      <c r="AG486" s="1">
        <f>(Table2[[#This Row],[Close Price]]/Table2[[#This Row],[Current Month Low]])-1</f>
        <v>1.3298283593629057E-2</v>
      </c>
      <c r="AH486" s="1">
        <f>(Table2[[#This Row],[Current Month High]]/Table2[[#This Row],[Close Price]])-1</f>
        <v>0.13062719365176267</v>
      </c>
      <c r="AI486">
        <v>15.000763009308701</v>
      </c>
      <c r="AJ486">
        <v>50.643678160919499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-0.1</v>
      </c>
      <c r="AM486" t="s">
        <v>3107</v>
      </c>
      <c r="AN486">
        <v>-9.4499999999999993</v>
      </c>
      <c r="AO486" t="s">
        <v>3107</v>
      </c>
      <c r="AP486">
        <v>-4.6358565245971997E-2</v>
      </c>
      <c r="AQ486">
        <f>(Table2[[#This Row],[Sharpe Ratio]]-AVERAGE(Table2[Sharpe Ratio]))/_xlfn.STDEV.P(Table2[Sharpe Ratio])</f>
        <v>-1.2526402583175451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-1.8764261089695102</v>
      </c>
      <c r="AS486">
        <f>_xlfn.RANK.AVG(Table2[[#This Row],[1Y Return vs Nifty Z-Score]],Table2[1Y Return vs Nifty Z-Score])</f>
        <v>438</v>
      </c>
      <c r="AT486">
        <f>_xlfn.RANK.AVG(Table2[[#This Row],[6M Return vs Nifty Z-Score]],Table2[6M Return vs Nifty Z-Score])</f>
        <v>283</v>
      </c>
      <c r="AU486">
        <f>_xlfn.RANK.AVG(Table2[[#This Row],[Sharpe Ratio Z-Score]],Table2[Sharpe Ratio Z-Score])</f>
        <v>652</v>
      </c>
      <c r="AV486">
        <f>(Table2[[#This Row],[Rank 1Y]]+Table2[[#This Row],[Rank 6M]]+Table2[[#This Row],[Rank Sharpe]])/3</f>
        <v>457.66666666666669</v>
      </c>
    </row>
    <row r="487" spans="1:48" x14ac:dyDescent="0.3">
      <c r="A487" t="s">
        <v>838</v>
      </c>
      <c r="B487" t="s">
        <v>839</v>
      </c>
      <c r="C487" t="s">
        <v>3067</v>
      </c>
      <c r="D487" t="s">
        <v>290</v>
      </c>
      <c r="E487">
        <v>17975.841515939999</v>
      </c>
      <c r="F487">
        <v>2246.1999999999998</v>
      </c>
      <c r="G487">
        <v>-4.67603788291835</v>
      </c>
      <c r="H487">
        <f>(Table2[[#This Row],[1Y Return vs Nifty]]-AVERAGE(Table2[1Y Return vs Nifty]))/_xlfn.STDEV.P(Table2[1Y Return vs Nifty])</f>
        <v>-0.56944109947600019</v>
      </c>
      <c r="I487">
        <v>4.8534264553623201</v>
      </c>
      <c r="J487">
        <f>(Table2[[#This Row],[1M Return vs Nifty]]-AVERAGE(Table2[1M Return vs Nifty]))/_xlfn.STDEV.P(Table2[1M Return vs Nifty])</f>
        <v>0.51549959156671687</v>
      </c>
      <c r="K487">
        <v>-6.7207439089300598</v>
      </c>
      <c r="L487">
        <f>(Table2[[#This Row],[6M Return vs Nifty]]-AVERAGE(Table2[6M Return vs Nifty]))/_xlfn.STDEV.P(Table2[6M Return vs Nifty])</f>
        <v>-0.45867806144808027</v>
      </c>
      <c r="M487">
        <v>5.0187872550435202</v>
      </c>
      <c r="N487">
        <f>(Table2[[#This Row],[1W Return vs Nifty]]-AVERAGE(Table2[1W Return vs Nifty]))/_xlfn.STDEV.P(Table2[1W Return vs Nifty])</f>
        <v>0.8213867624555512</v>
      </c>
      <c r="O487">
        <v>2166.13</v>
      </c>
      <c r="P487">
        <v>2110.5490224414102</v>
      </c>
      <c r="Q487">
        <v>2008.6683012818601</v>
      </c>
      <c r="R487">
        <v>69.701781674358202</v>
      </c>
      <c r="S487" s="1">
        <f>(Table2[[#This Row],[Close Price]]-Table2[[#This Row],[20D EMA]])/Table2[[#This Row],[20D EMA]]</f>
        <v>3.6964540447710761E-2</v>
      </c>
      <c r="T487" s="1">
        <f>(Table2[[#This Row],[Close Price]]-Table2[[#This Row],[50D EMA]])/Table2[[#This Row],[50D EMA]]</f>
        <v>6.4272839017817857E-2</v>
      </c>
      <c r="U487" s="1">
        <f>(Table2[[#This Row],[Close Price]]-Table2[[#This Row],[200D EMA]])/Table2[[#This Row],[200D EMA]]</f>
        <v>0.11825332164925166</v>
      </c>
      <c r="V487">
        <v>1.08766983415856</v>
      </c>
      <c r="W487">
        <v>2220</v>
      </c>
      <c r="X487">
        <v>2274.9499999999998</v>
      </c>
      <c r="Y487">
        <v>2187.0500000000002</v>
      </c>
      <c r="Z487">
        <v>2274.9499999999998</v>
      </c>
      <c r="AA487">
        <v>2060</v>
      </c>
      <c r="AB487">
        <v>2274.9499999999998</v>
      </c>
      <c r="AC487" s="1">
        <f>(Table2[[#This Row],[Close Price]]/Table2[[#This Row],[Day Low]])-1</f>
        <v>1.1801801801801792E-2</v>
      </c>
      <c r="AD487" s="1">
        <f>(Table2[[#This Row],[Day High]]/Table2[[#This Row],[Close Price]])-1</f>
        <v>1.279939453298895E-2</v>
      </c>
      <c r="AE487" s="1">
        <f>(Table2[[#This Row],[Close Price]]/Table2[[#This Row],[Current Week Low]])-1</f>
        <v>2.7045563658809613E-2</v>
      </c>
      <c r="AF487" s="1">
        <f>(Table2[[#This Row],[Current Week High]]/Table2[[#This Row],[Close Price]])-1</f>
        <v>1.279939453298895E-2</v>
      </c>
      <c r="AG487" s="1">
        <f>(Table2[[#This Row],[Close Price]]/Table2[[#This Row],[Current Month Low]])-1</f>
        <v>9.0388349514562982E-2</v>
      </c>
      <c r="AH487" s="1">
        <f>(Table2[[#This Row],[Current Month High]]/Table2[[#This Row],[Close Price]])-1</f>
        <v>1.279939453298895E-2</v>
      </c>
      <c r="AI487">
        <v>4.9060635740361498</v>
      </c>
      <c r="AJ487">
        <v>28.354285714285702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7.0000000000000007E-2</v>
      </c>
      <c r="AM487" t="s">
        <v>3108</v>
      </c>
      <c r="AN487">
        <v>4.6900000000000004</v>
      </c>
      <c r="AO487" t="s">
        <v>3108</v>
      </c>
      <c r="AP487">
        <v>4.7064217251265E-2</v>
      </c>
      <c r="AQ487">
        <f>(Table2[[#This Row],[Sharpe Ratio]]-AVERAGE(Table2[Sharpe Ratio]))/_xlfn.STDEV.P(Table2[Sharpe Ratio])</f>
        <v>-0.18856004651423194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0.1202071465839557</v>
      </c>
      <c r="AS487">
        <f>_xlfn.RANK.AVG(Table2[[#This Row],[1Y Return vs Nifty Z-Score]],Table2[1Y Return vs Nifty Z-Score])</f>
        <v>515</v>
      </c>
      <c r="AT487">
        <f>_xlfn.RANK.AVG(Table2[[#This Row],[6M Return vs Nifty Z-Score]],Table2[6M Return vs Nifty Z-Score])</f>
        <v>470</v>
      </c>
      <c r="AU487">
        <f>_xlfn.RANK.AVG(Table2[[#This Row],[Sharpe Ratio Z-Score]],Table2[Sharpe Ratio Z-Score])</f>
        <v>395</v>
      </c>
      <c r="AV487">
        <f>(Table2[[#This Row],[Rank 1Y]]+Table2[[#This Row],[Rank 6M]]+Table2[[#This Row],[Rank Sharpe]])/3</f>
        <v>460</v>
      </c>
    </row>
    <row r="488" spans="1:48" x14ac:dyDescent="0.3">
      <c r="A488" t="s">
        <v>532</v>
      </c>
      <c r="B488" t="s">
        <v>533</v>
      </c>
      <c r="C488" t="s">
        <v>3061</v>
      </c>
      <c r="D488" t="s">
        <v>174</v>
      </c>
      <c r="E488">
        <v>37695.043080000003</v>
      </c>
      <c r="F488">
        <v>538.5</v>
      </c>
      <c r="G488">
        <v>-0.58009712194211005</v>
      </c>
      <c r="H488">
        <f>(Table2[[#This Row],[1Y Return vs Nifty]]-AVERAGE(Table2[1Y Return vs Nifty]))/_xlfn.STDEV.P(Table2[1Y Return vs Nifty])</f>
        <v>-0.50639449253132618</v>
      </c>
      <c r="I488">
        <v>4.0625959410158101</v>
      </c>
      <c r="J488">
        <f>(Table2[[#This Row],[1M Return vs Nifty]]-AVERAGE(Table2[1M Return vs Nifty]))/_xlfn.STDEV.P(Table2[1M Return vs Nifty])</f>
        <v>0.44009832731451326</v>
      </c>
      <c r="K488">
        <v>12.7066965959608</v>
      </c>
      <c r="L488">
        <f>(Table2[[#This Row],[6M Return vs Nifty]]-AVERAGE(Table2[6M Return vs Nifty]))/_xlfn.STDEV.P(Table2[6M Return vs Nifty])</f>
        <v>0.20113365636850838</v>
      </c>
      <c r="M488">
        <v>0.50347478660376999</v>
      </c>
      <c r="N488">
        <f>(Table2[[#This Row],[1W Return vs Nifty]]-AVERAGE(Table2[1W Return vs Nifty]))/_xlfn.STDEV.P(Table2[1W Return vs Nifty])</f>
        <v>-3.8698589295302526E-3</v>
      </c>
      <c r="O488">
        <v>536.46</v>
      </c>
      <c r="P488">
        <v>516.02532571196502</v>
      </c>
      <c r="Q488">
        <v>469.22647608388502</v>
      </c>
      <c r="R488">
        <v>49.1515291220324</v>
      </c>
      <c r="S488" s="1">
        <f>(Table2[[#This Row],[Close Price]]-Table2[[#This Row],[20D EMA]])/Table2[[#This Row],[20D EMA]]</f>
        <v>3.8027066323676759E-3</v>
      </c>
      <c r="T488" s="1">
        <f>(Table2[[#This Row],[Close Price]]-Table2[[#This Row],[50D EMA]])/Table2[[#This Row],[50D EMA]]</f>
        <v>4.355343268671253E-2</v>
      </c>
      <c r="U488" s="1">
        <f>(Table2[[#This Row],[Close Price]]-Table2[[#This Row],[200D EMA]])/Table2[[#This Row],[200D EMA]]</f>
        <v>0.14763345089617397</v>
      </c>
      <c r="V488">
        <v>0.391747111168256</v>
      </c>
      <c r="W488">
        <v>536.5</v>
      </c>
      <c r="X488">
        <v>544.85</v>
      </c>
      <c r="Y488">
        <v>533.5</v>
      </c>
      <c r="Z488">
        <v>551</v>
      </c>
      <c r="AA488">
        <v>513.29999999999995</v>
      </c>
      <c r="AB488">
        <v>553.54999999999995</v>
      </c>
      <c r="AC488" s="1">
        <f>(Table2[[#This Row],[Close Price]]/Table2[[#This Row],[Day Low]])-1</f>
        <v>3.7278657968313755E-3</v>
      </c>
      <c r="AD488" s="1">
        <f>(Table2[[#This Row],[Day High]]/Table2[[#This Row],[Close Price]])-1</f>
        <v>1.1792014856081723E-2</v>
      </c>
      <c r="AE488" s="1">
        <f>(Table2[[#This Row],[Close Price]]/Table2[[#This Row],[Current Week Low]])-1</f>
        <v>9.3720712277414187E-3</v>
      </c>
      <c r="AF488" s="1">
        <f>(Table2[[#This Row],[Current Week High]]/Table2[[#This Row],[Close Price]])-1</f>
        <v>2.3212627669452202E-2</v>
      </c>
      <c r="AG488" s="1">
        <f>(Table2[[#This Row],[Close Price]]/Table2[[#This Row],[Current Month Low]])-1</f>
        <v>4.909409701928702E-2</v>
      </c>
      <c r="AH488" s="1">
        <f>(Table2[[#This Row],[Current Month High]]/Table2[[#This Row],[Close Price]])-1</f>
        <v>2.7948003714020286E-2</v>
      </c>
      <c r="AI488">
        <v>3.8811513463324001</v>
      </c>
      <c r="AJ488">
        <v>43.332446100612202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0.14000000000000001</v>
      </c>
      <c r="AM488" t="s">
        <v>3108</v>
      </c>
      <c r="AN488">
        <v>-1.04</v>
      </c>
      <c r="AO488" t="s">
        <v>3107</v>
      </c>
      <c r="AP488">
        <v>-3.5156387452728997E-2</v>
      </c>
      <c r="AQ488">
        <f>(Table2[[#This Row],[Sharpe Ratio]]-AVERAGE(Table2[Sharpe Ratio]))/_xlfn.STDEV.P(Table2[Sharpe Ratio])</f>
        <v>-1.1250480864696886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-0.99408045424752323</v>
      </c>
      <c r="AS488">
        <f>_xlfn.RANK.AVG(Table2[[#This Row],[1Y Return vs Nifty Z-Score]],Table2[1Y Return vs Nifty Z-Score])</f>
        <v>486</v>
      </c>
      <c r="AT488">
        <f>_xlfn.RANK.AVG(Table2[[#This Row],[6M Return vs Nifty Z-Score]],Table2[6M Return vs Nifty Z-Score])</f>
        <v>259</v>
      </c>
      <c r="AU488">
        <f>_xlfn.RANK.AVG(Table2[[#This Row],[Sharpe Ratio Z-Score]],Table2[Sharpe Ratio Z-Score])</f>
        <v>639</v>
      </c>
      <c r="AV488">
        <f>(Table2[[#This Row],[Rank 1Y]]+Table2[[#This Row],[Rank 6M]]+Table2[[#This Row],[Rank Sharpe]])/3</f>
        <v>461.33333333333331</v>
      </c>
    </row>
    <row r="489" spans="1:48" x14ac:dyDescent="0.3">
      <c r="A489" t="s">
        <v>1006</v>
      </c>
      <c r="B489" t="s">
        <v>1007</v>
      </c>
      <c r="C489" t="s">
        <v>3063</v>
      </c>
      <c r="D489" t="s">
        <v>251</v>
      </c>
      <c r="E489">
        <v>13256.343152580001</v>
      </c>
      <c r="F489">
        <v>1040.5999999999999</v>
      </c>
      <c r="G489">
        <v>8.9632175442298703</v>
      </c>
      <c r="H489">
        <f>(Table2[[#This Row],[1Y Return vs Nifty]]-AVERAGE(Table2[1Y Return vs Nifty]))/_xlfn.STDEV.P(Table2[1Y Return vs Nifty])</f>
        <v>-0.359499397162788</v>
      </c>
      <c r="I489">
        <v>-2.3271116220504902</v>
      </c>
      <c r="J489">
        <f>(Table2[[#This Row],[1M Return vs Nifty]]-AVERAGE(Table2[1M Return vs Nifty]))/_xlfn.STDEV.P(Table2[1M Return vs Nifty])</f>
        <v>-0.16912453361060811</v>
      </c>
      <c r="K489">
        <v>2.9183085818452001</v>
      </c>
      <c r="L489">
        <f>(Table2[[#This Row],[6M Return vs Nifty]]-AVERAGE(Table2[6M Return vs Nifty]))/_xlfn.STDEV.P(Table2[6M Return vs Nifty])</f>
        <v>-0.13130813433588184</v>
      </c>
      <c r="M489">
        <v>3.2385952789579302</v>
      </c>
      <c r="N489">
        <f>(Table2[[#This Row],[1W Return vs Nifty]]-AVERAGE(Table2[1W Return vs Nifty]))/_xlfn.STDEV.P(Table2[1W Return vs Nifty])</f>
        <v>0.49602384995065585</v>
      </c>
      <c r="O489">
        <v>1016.63</v>
      </c>
      <c r="P489">
        <v>1002.84757664602</v>
      </c>
      <c r="Q489">
        <v>917.37462155667504</v>
      </c>
      <c r="R489">
        <v>63.971699585034202</v>
      </c>
      <c r="S489" s="1">
        <f>(Table2[[#This Row],[Close Price]]-Table2[[#This Row],[20D EMA]])/Table2[[#This Row],[20D EMA]]</f>
        <v>2.3577899530802665E-2</v>
      </c>
      <c r="T489" s="1">
        <f>(Table2[[#This Row],[Close Price]]-Table2[[#This Row],[50D EMA]])/Table2[[#This Row],[50D EMA]]</f>
        <v>3.7645225688475253E-2</v>
      </c>
      <c r="U489" s="1">
        <f>(Table2[[#This Row],[Close Price]]-Table2[[#This Row],[200D EMA]])/Table2[[#This Row],[200D EMA]]</f>
        <v>0.13432394525393143</v>
      </c>
      <c r="V489">
        <v>0.92333646863697905</v>
      </c>
      <c r="W489">
        <v>1023.5</v>
      </c>
      <c r="X489">
        <v>1048.0999999999999</v>
      </c>
      <c r="Y489">
        <v>983.9</v>
      </c>
      <c r="Z489">
        <v>1050</v>
      </c>
      <c r="AA489">
        <v>970</v>
      </c>
      <c r="AB489">
        <v>1053.1500000000001</v>
      </c>
      <c r="AC489" s="1">
        <f>(Table2[[#This Row],[Close Price]]/Table2[[#This Row],[Day Low]])-1</f>
        <v>1.6707376648754213E-2</v>
      </c>
      <c r="AD489" s="1">
        <f>(Table2[[#This Row],[Day High]]/Table2[[#This Row],[Close Price]])-1</f>
        <v>7.2073803574861373E-3</v>
      </c>
      <c r="AE489" s="1">
        <f>(Table2[[#This Row],[Close Price]]/Table2[[#This Row],[Current Week Low]])-1</f>
        <v>5.7627807704034861E-2</v>
      </c>
      <c r="AF489" s="1">
        <f>(Table2[[#This Row],[Current Week High]]/Table2[[#This Row],[Close Price]])-1</f>
        <v>9.0332500480492239E-3</v>
      </c>
      <c r="AG489" s="1">
        <f>(Table2[[#This Row],[Close Price]]/Table2[[#This Row],[Current Month Low]])-1</f>
        <v>7.278350515463905E-2</v>
      </c>
      <c r="AH489" s="1">
        <f>(Table2[[#This Row],[Current Month High]]/Table2[[#This Row],[Close Price]])-1</f>
        <v>1.2060349798193482E-2</v>
      </c>
      <c r="AI489">
        <v>6.8614261003267396</v>
      </c>
      <c r="AJ489">
        <v>42.3140043763675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0.1</v>
      </c>
      <c r="AM489" t="s">
        <v>3108</v>
      </c>
      <c r="AN489">
        <v>-0.94</v>
      </c>
      <c r="AO489" t="s">
        <v>3107</v>
      </c>
      <c r="AP489">
        <v>-3.3595155600227002E-2</v>
      </c>
      <c r="AQ489">
        <f>(Table2[[#This Row],[Sharpe Ratio]]-AVERAGE(Table2[Sharpe Ratio]))/_xlfn.STDEV.P(Table2[Sharpe Ratio])</f>
        <v>-1.107265743920284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-1.2711739590789062</v>
      </c>
      <c r="AS489">
        <f>_xlfn.RANK.AVG(Table2[[#This Row],[1Y Return vs Nifty Z-Score]],Table2[1Y Return vs Nifty Z-Score])</f>
        <v>403</v>
      </c>
      <c r="AT489">
        <f>_xlfn.RANK.AVG(Table2[[#This Row],[6M Return vs Nifty Z-Score]],Table2[6M Return vs Nifty Z-Score])</f>
        <v>347</v>
      </c>
      <c r="AU489">
        <f>_xlfn.RANK.AVG(Table2[[#This Row],[Sharpe Ratio Z-Score]],Table2[Sharpe Ratio Z-Score])</f>
        <v>634</v>
      </c>
      <c r="AV489">
        <f>(Table2[[#This Row],[Rank 1Y]]+Table2[[#This Row],[Rank 6M]]+Table2[[#This Row],[Rank Sharpe]])/3</f>
        <v>461.33333333333331</v>
      </c>
    </row>
    <row r="490" spans="1:48" x14ac:dyDescent="0.3">
      <c r="A490" t="s">
        <v>1383</v>
      </c>
      <c r="B490" t="s">
        <v>1384</v>
      </c>
      <c r="C490" t="s">
        <v>3074</v>
      </c>
      <c r="D490" t="s">
        <v>440</v>
      </c>
      <c r="E490">
        <v>7723.7168852799996</v>
      </c>
      <c r="F490">
        <v>576.4</v>
      </c>
      <c r="G490">
        <v>-3.84677894321938</v>
      </c>
      <c r="H490">
        <f>(Table2[[#This Row],[1Y Return vs Nifty]]-AVERAGE(Table2[1Y Return vs Nifty]))/_xlfn.STDEV.P(Table2[1Y Return vs Nifty])</f>
        <v>-0.55667676388680642</v>
      </c>
      <c r="I490">
        <v>-7.0125034171986904</v>
      </c>
      <c r="J490">
        <f>(Table2[[#This Row],[1M Return vs Nifty]]-AVERAGE(Table2[1M Return vs Nifty]))/_xlfn.STDEV.P(Table2[1M Return vs Nifty])</f>
        <v>-0.61585042299160531</v>
      </c>
      <c r="K490">
        <v>-46.688092659381702</v>
      </c>
      <c r="L490">
        <f>(Table2[[#This Row],[6M Return vs Nifty]]-AVERAGE(Table2[6M Return vs Nifty]))/_xlfn.STDEV.P(Table2[6M Return vs Nifty])</f>
        <v>-1.8160840990046645</v>
      </c>
      <c r="M490">
        <v>-2.52830311795858</v>
      </c>
      <c r="N490">
        <f>(Table2[[#This Row],[1W Return vs Nifty]]-AVERAGE(Table2[1W Return vs Nifty]))/_xlfn.STDEV.P(Table2[1W Return vs Nifty])</f>
        <v>-0.55798318060926377</v>
      </c>
      <c r="O490">
        <v>617.45000000000005</v>
      </c>
      <c r="P490">
        <v>658.42450914871404</v>
      </c>
      <c r="Q490">
        <v>733.45800365190303</v>
      </c>
      <c r="R490">
        <v>27.048806262509501</v>
      </c>
      <c r="S490" s="1">
        <f>(Table2[[#This Row],[Close Price]]-Table2[[#This Row],[20D EMA]])/Table2[[#This Row],[20D EMA]]</f>
        <v>-6.6483116041784862E-2</v>
      </c>
      <c r="T490" s="1">
        <f>(Table2[[#This Row],[Close Price]]-Table2[[#This Row],[50D EMA]])/Table2[[#This Row],[50D EMA]]</f>
        <v>-0.12457693784024634</v>
      </c>
      <c r="U490" s="1">
        <f>(Table2[[#This Row],[Close Price]]-Table2[[#This Row],[200D EMA]])/Table2[[#This Row],[200D EMA]]</f>
        <v>-0.21413360120130656</v>
      </c>
      <c r="V490">
        <v>1.09597957129557</v>
      </c>
      <c r="W490">
        <v>569.70000000000005</v>
      </c>
      <c r="X490">
        <v>588</v>
      </c>
      <c r="Y490">
        <v>569.70000000000005</v>
      </c>
      <c r="Z490">
        <v>602.29999999999995</v>
      </c>
      <c r="AA490">
        <v>569.25</v>
      </c>
      <c r="AB490">
        <v>655.75</v>
      </c>
      <c r="AC490" s="1">
        <f>(Table2[[#This Row],[Close Price]]/Table2[[#This Row],[Day Low]])-1</f>
        <v>1.1760575741618373E-2</v>
      </c>
      <c r="AD490" s="1">
        <f>(Table2[[#This Row],[Day High]]/Table2[[#This Row],[Close Price]])-1</f>
        <v>2.0124913254684351E-2</v>
      </c>
      <c r="AE490" s="1">
        <f>(Table2[[#This Row],[Close Price]]/Table2[[#This Row],[Current Week Low]])-1</f>
        <v>1.1760575741618373E-2</v>
      </c>
      <c r="AF490" s="1">
        <f>(Table2[[#This Row],[Current Week High]]/Table2[[#This Row],[Close Price]])-1</f>
        <v>4.4934073560027654E-2</v>
      </c>
      <c r="AG490" s="1">
        <f>(Table2[[#This Row],[Close Price]]/Table2[[#This Row],[Current Month Low]])-1</f>
        <v>1.256038647342983E-2</v>
      </c>
      <c r="AH490" s="1">
        <f>(Table2[[#This Row],[Current Month High]]/Table2[[#This Row],[Close Price]])-1</f>
        <v>0.13766481609993075</v>
      </c>
      <c r="AI490">
        <v>90.319222761970806</v>
      </c>
      <c r="AJ490">
        <v>22.625252632698601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-0.15</v>
      </c>
      <c r="AM490" t="s">
        <v>3107</v>
      </c>
      <c r="AN490">
        <v>-13.71</v>
      </c>
      <c r="AO490" t="s">
        <v>3107</v>
      </c>
      <c r="AP490">
        <v>0.13430214168361701</v>
      </c>
      <c r="AQ490">
        <f>(Table2[[#This Row],[Sharpe Ratio]]-AVERAGE(Table2[Sharpe Ratio]))/_xlfn.STDEV.P(Table2[Sharpe Ratio])</f>
        <v>0.80507498153691792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511</v>
      </c>
      <c r="AT490">
        <f>_xlfn.RANK.AVG(Table2[[#This Row],[6M Return vs Nifty Z-Score]],Table2[6M Return vs Nifty Z-Score])</f>
        <v>727</v>
      </c>
      <c r="AU490">
        <f>_xlfn.RANK.AVG(Table2[[#This Row],[Sharpe Ratio Z-Score]],Table2[Sharpe Ratio Z-Score])</f>
        <v>149</v>
      </c>
      <c r="AV490">
        <f>(Table2[[#This Row],[Rank 1Y]]+Table2[[#This Row],[Rank 6M]]+Table2[[#This Row],[Rank Sharpe]])/3</f>
        <v>462.33333333333331</v>
      </c>
    </row>
    <row r="491" spans="1:48" x14ac:dyDescent="0.3">
      <c r="A491" t="s">
        <v>170</v>
      </c>
      <c r="B491" t="s">
        <v>171</v>
      </c>
      <c r="C491" t="s">
        <v>3062</v>
      </c>
      <c r="D491" t="s">
        <v>21</v>
      </c>
      <c r="E491">
        <v>149109.68722272001</v>
      </c>
      <c r="F491">
        <v>1524.4</v>
      </c>
      <c r="G491">
        <v>0.74535658450476905</v>
      </c>
      <c r="H491">
        <f>(Table2[[#This Row],[1Y Return vs Nifty]]-AVERAGE(Table2[1Y Return vs Nifty]))/_xlfn.STDEV.P(Table2[1Y Return vs Nifty])</f>
        <v>-0.48599249852548498</v>
      </c>
      <c r="I491">
        <v>0.73309095863199103</v>
      </c>
      <c r="J491">
        <f>(Table2[[#This Row],[1M Return vs Nifty]]-AVERAGE(Table2[1M Return vs Nifty]))/_xlfn.STDEV.P(Table2[1M Return vs Nifty])</f>
        <v>0.12264865832544924</v>
      </c>
      <c r="K491">
        <v>7.3574310215127898</v>
      </c>
      <c r="L491">
        <f>(Table2[[#This Row],[6M Return vs Nifty]]-AVERAGE(Table2[6M Return vs Nifty]))/_xlfn.STDEV.P(Table2[6M Return vs Nifty])</f>
        <v>1.9457222622893344E-2</v>
      </c>
      <c r="M491">
        <v>0.58624169151154004</v>
      </c>
      <c r="N491">
        <f>(Table2[[#This Row],[1W Return vs Nifty]]-AVERAGE(Table2[1W Return vs Nifty]))/_xlfn.STDEV.P(Table2[1W Return vs Nifty])</f>
        <v>1.1257319263364294E-2</v>
      </c>
      <c r="O491">
        <v>1499.13</v>
      </c>
      <c r="P491">
        <v>1453.76528023214</v>
      </c>
      <c r="Q491">
        <v>1328.8437480059199</v>
      </c>
      <c r="R491">
        <v>58.513521131088098</v>
      </c>
      <c r="S491" s="1">
        <f>(Table2[[#This Row],[Close Price]]-Table2[[#This Row],[20D EMA]])/Table2[[#This Row],[20D EMA]]</f>
        <v>1.685644340384088E-2</v>
      </c>
      <c r="T491" s="1">
        <f>(Table2[[#This Row],[Close Price]]-Table2[[#This Row],[50D EMA]])/Table2[[#This Row],[50D EMA]]</f>
        <v>4.8587430672839466E-2</v>
      </c>
      <c r="U491" s="1">
        <f>(Table2[[#This Row],[Close Price]]-Table2[[#This Row],[200D EMA]])/Table2[[#This Row],[200D EMA]]</f>
        <v>0.1471627136655716</v>
      </c>
      <c r="V491">
        <v>0.92262404134238696</v>
      </c>
      <c r="W491">
        <v>1505</v>
      </c>
      <c r="X491">
        <v>1529.45</v>
      </c>
      <c r="Y491">
        <v>1489.4</v>
      </c>
      <c r="Z491">
        <v>1529.45</v>
      </c>
      <c r="AA491">
        <v>1426.75</v>
      </c>
      <c r="AB491">
        <v>1569</v>
      </c>
      <c r="AC491" s="1">
        <f>(Table2[[#This Row],[Close Price]]/Table2[[#This Row],[Day Low]])-1</f>
        <v>1.2890365448505081E-2</v>
      </c>
      <c r="AD491" s="1">
        <f>(Table2[[#This Row],[Day High]]/Table2[[#This Row],[Close Price]])-1</f>
        <v>3.3127787982156764E-3</v>
      </c>
      <c r="AE491" s="1">
        <f>(Table2[[#This Row],[Close Price]]/Table2[[#This Row],[Current Week Low]])-1</f>
        <v>2.349939572982418E-2</v>
      </c>
      <c r="AF491" s="1">
        <f>(Table2[[#This Row],[Current Week High]]/Table2[[#This Row],[Close Price]])-1</f>
        <v>3.3127787982156764E-3</v>
      </c>
      <c r="AG491" s="1">
        <f>(Table2[[#This Row],[Close Price]]/Table2[[#This Row],[Current Month Low]])-1</f>
        <v>6.8442263886455246E-2</v>
      </c>
      <c r="AH491" s="1">
        <f>(Table2[[#This Row],[Current Month High]]/Table2[[#This Row],[Close Price]])-1</f>
        <v>2.9257412752558221E-2</v>
      </c>
      <c r="AI491">
        <v>2.9257412752558198</v>
      </c>
      <c r="AJ491">
        <v>38.815280244046797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-0.02</v>
      </c>
      <c r="AM491" t="s">
        <v>3107</v>
      </c>
      <c r="AN491">
        <v>-0.06</v>
      </c>
      <c r="AO491" t="s">
        <v>3107</v>
      </c>
      <c r="AP491">
        <v>-2.3952157647205999E-2</v>
      </c>
      <c r="AQ491">
        <f>(Table2[[#This Row],[Sharpe Ratio]]-AVERAGE(Table2[Sharpe Ratio]))/_xlfn.STDEV.P(Table2[Sharpe Ratio])</f>
        <v>-0.99743254231795553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-1.3300618406317339</v>
      </c>
      <c r="AS491">
        <f>_xlfn.RANK.AVG(Table2[[#This Row],[1Y Return vs Nifty Z-Score]],Table2[1Y Return vs Nifty Z-Score])</f>
        <v>475</v>
      </c>
      <c r="AT491">
        <f>_xlfn.RANK.AVG(Table2[[#This Row],[6M Return vs Nifty Z-Score]],Table2[6M Return vs Nifty Z-Score])</f>
        <v>299</v>
      </c>
      <c r="AU491">
        <f>_xlfn.RANK.AVG(Table2[[#This Row],[Sharpe Ratio Z-Score]],Table2[Sharpe Ratio Z-Score])</f>
        <v>614</v>
      </c>
      <c r="AV491">
        <f>(Table2[[#This Row],[Rank 1Y]]+Table2[[#This Row],[Rank 6M]]+Table2[[#This Row],[Rank Sharpe]])/3</f>
        <v>462.66666666666669</v>
      </c>
    </row>
    <row r="492" spans="1:48" x14ac:dyDescent="0.3">
      <c r="A492" t="s">
        <v>736</v>
      </c>
      <c r="B492" t="s">
        <v>737</v>
      </c>
      <c r="C492" t="s">
        <v>3065</v>
      </c>
      <c r="D492" t="s">
        <v>261</v>
      </c>
      <c r="E492">
        <v>22048.808610510001</v>
      </c>
      <c r="F492">
        <v>1648.35</v>
      </c>
      <c r="G492">
        <v>-0.89312546411651506</v>
      </c>
      <c r="H492">
        <f>(Table2[[#This Row],[1Y Return vs Nifty]]-AVERAGE(Table2[1Y Return vs Nifty]))/_xlfn.STDEV.P(Table2[1Y Return vs Nifty])</f>
        <v>-0.51121276896726486</v>
      </c>
      <c r="I492">
        <v>0.57663388497006496</v>
      </c>
      <c r="J492">
        <f>(Table2[[#This Row],[1M Return vs Nifty]]-AVERAGE(Table2[1M Return vs Nifty]))/_xlfn.STDEV.P(Table2[1M Return vs Nifty])</f>
        <v>0.1077313518466297</v>
      </c>
      <c r="K492">
        <v>-14.153315932499099</v>
      </c>
      <c r="L492">
        <f>(Table2[[#This Row],[6M Return vs Nifty]]-AVERAGE(Table2[6M Return vs Nifty]))/_xlfn.STDEV.P(Table2[6M Return vs Nifty])</f>
        <v>-0.71110957003676956</v>
      </c>
      <c r="M492">
        <v>-0.70226071873450102</v>
      </c>
      <c r="N492">
        <f>(Table2[[#This Row],[1W Return vs Nifty]]-AVERAGE(Table2[1W Return vs Nifty]))/_xlfn.STDEV.P(Table2[1W Return vs Nifty])</f>
        <v>-0.22424025773901252</v>
      </c>
      <c r="O492">
        <v>1690.17</v>
      </c>
      <c r="P492">
        <v>1699.3283603658699</v>
      </c>
      <c r="Q492">
        <v>1609.0318391528399</v>
      </c>
      <c r="R492">
        <v>30.5693790480105</v>
      </c>
      <c r="S492" s="1">
        <f>(Table2[[#This Row],[Close Price]]-Table2[[#This Row],[20D EMA]])/Table2[[#This Row],[20D EMA]]</f>
        <v>-2.4743073181987707E-2</v>
      </c>
      <c r="T492" s="1">
        <f>(Table2[[#This Row],[Close Price]]-Table2[[#This Row],[50D EMA]])/Table2[[#This Row],[50D EMA]]</f>
        <v>-2.9999122921066431E-2</v>
      </c>
      <c r="U492" s="1">
        <f>(Table2[[#This Row],[Close Price]]-Table2[[#This Row],[200D EMA]])/Table2[[#This Row],[200D EMA]]</f>
        <v>2.4435912261289463E-2</v>
      </c>
      <c r="V492">
        <v>0.83542460064024804</v>
      </c>
      <c r="W492">
        <v>1628</v>
      </c>
      <c r="X492">
        <v>1663.75</v>
      </c>
      <c r="Y492">
        <v>1628</v>
      </c>
      <c r="Z492">
        <v>1689.8</v>
      </c>
      <c r="AA492">
        <v>1628</v>
      </c>
      <c r="AB492">
        <v>1760</v>
      </c>
      <c r="AC492" s="1">
        <f>(Table2[[#This Row],[Close Price]]/Table2[[#This Row],[Day Low]])-1</f>
        <v>1.2499999999999956E-2</v>
      </c>
      <c r="AD492" s="1">
        <f>(Table2[[#This Row],[Day High]]/Table2[[#This Row],[Close Price]])-1</f>
        <v>9.3426760093426875E-3</v>
      </c>
      <c r="AE492" s="1">
        <f>(Table2[[#This Row],[Close Price]]/Table2[[#This Row],[Current Week Low]])-1</f>
        <v>1.2499999999999956E-2</v>
      </c>
      <c r="AF492" s="1">
        <f>(Table2[[#This Row],[Current Week High]]/Table2[[#This Row],[Close Price]])-1</f>
        <v>2.5146358479691822E-2</v>
      </c>
      <c r="AG492" s="1">
        <f>(Table2[[#This Row],[Close Price]]/Table2[[#This Row],[Current Month Low]])-1</f>
        <v>1.2499999999999956E-2</v>
      </c>
      <c r="AH492" s="1">
        <f>(Table2[[#This Row],[Current Month High]]/Table2[[#This Row],[Close Price]])-1</f>
        <v>6.773440106773454E-2</v>
      </c>
      <c r="AI492">
        <v>14.362847696180999</v>
      </c>
      <c r="AJ492">
        <v>44.433734939758999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-7.0000000000000007E-2</v>
      </c>
      <c r="AM492" t="s">
        <v>3107</v>
      </c>
      <c r="AN492">
        <v>-4.1500000000000004</v>
      </c>
      <c r="AO492" t="s">
        <v>3107</v>
      </c>
      <c r="AP492">
        <v>6.2133875084860998E-2</v>
      </c>
      <c r="AQ492">
        <f>(Table2[[#This Row],[Sharpe Ratio]]-AVERAGE(Table2[Sharpe Ratio]))/_xlfn.STDEV.P(Table2[Sharpe Ratio])</f>
        <v>-1.6917495620925631E-2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489</v>
      </c>
      <c r="AT492">
        <f>_xlfn.RANK.AVG(Table2[[#This Row],[6M Return vs Nifty Z-Score]],Table2[6M Return vs Nifty Z-Score])</f>
        <v>557</v>
      </c>
      <c r="AU492">
        <f>_xlfn.RANK.AVG(Table2[[#This Row],[Sharpe Ratio Z-Score]],Table2[Sharpe Ratio Z-Score])</f>
        <v>350</v>
      </c>
      <c r="AV492">
        <f>(Table2[[#This Row],[Rank 1Y]]+Table2[[#This Row],[Rank 6M]]+Table2[[#This Row],[Rank Sharpe]])/3</f>
        <v>465.33333333333331</v>
      </c>
    </row>
    <row r="493" spans="1:48" x14ac:dyDescent="0.3">
      <c r="A493" t="s">
        <v>1984</v>
      </c>
      <c r="B493" t="s">
        <v>1985</v>
      </c>
      <c r="C493" t="s">
        <v>3065</v>
      </c>
      <c r="D493" t="s">
        <v>368</v>
      </c>
      <c r="E493">
        <v>3174.8629143200001</v>
      </c>
      <c r="F493">
        <v>2253.6999999999998</v>
      </c>
      <c r="G493">
        <v>-4.7215793408378897</v>
      </c>
      <c r="H493">
        <f>(Table2[[#This Row],[1Y Return vs Nifty]]-AVERAGE(Table2[1Y Return vs Nifty]))/_xlfn.STDEV.P(Table2[1Y Return vs Nifty])</f>
        <v>-0.57014209457448795</v>
      </c>
      <c r="I493">
        <v>21.098420438810599</v>
      </c>
      <c r="J493">
        <f>(Table2[[#This Row],[1M Return vs Nifty]]-AVERAGE(Table2[1M Return vs Nifty]))/_xlfn.STDEV.P(Table2[1M Return vs Nifty])</f>
        <v>2.0643688649452385</v>
      </c>
      <c r="K493">
        <v>15.3710443312174</v>
      </c>
      <c r="L493">
        <f>(Table2[[#This Row],[6M Return vs Nifty]]-AVERAGE(Table2[6M Return vs Nifty]))/_xlfn.STDEV.P(Table2[6M Return vs Nifty])</f>
        <v>0.29162256331524827</v>
      </c>
      <c r="M493">
        <v>22.0376246994025</v>
      </c>
      <c r="N493">
        <f>(Table2[[#This Row],[1W Return vs Nifty]]-AVERAGE(Table2[1W Return vs Nifty]))/_xlfn.STDEV.P(Table2[1W Return vs Nifty])</f>
        <v>3.931893153187525</v>
      </c>
      <c r="O493">
        <v>2082.4499999999998</v>
      </c>
      <c r="P493">
        <v>1974.6326799979099</v>
      </c>
      <c r="Q493">
        <v>1888.21548462433</v>
      </c>
      <c r="R493">
        <v>62.186532214930402</v>
      </c>
      <c r="S493" s="1">
        <f>(Table2[[#This Row],[Close Price]]-Table2[[#This Row],[20D EMA]])/Table2[[#This Row],[20D EMA]]</f>
        <v>8.2234867583855564E-2</v>
      </c>
      <c r="T493" s="1">
        <f>(Table2[[#This Row],[Close Price]]-Table2[[#This Row],[50D EMA]])/Table2[[#This Row],[50D EMA]]</f>
        <v>0.14132619338721025</v>
      </c>
      <c r="U493" s="1">
        <f>(Table2[[#This Row],[Close Price]]-Table2[[#This Row],[200D EMA]])/Table2[[#This Row],[200D EMA]]</f>
        <v>0.19356080826144947</v>
      </c>
      <c r="V493">
        <v>3.5107777615915201</v>
      </c>
      <c r="W493">
        <v>2200</v>
      </c>
      <c r="X493">
        <v>2315</v>
      </c>
      <c r="Y493">
        <v>2200</v>
      </c>
      <c r="Z493">
        <v>2520</v>
      </c>
      <c r="AA493">
        <v>1825</v>
      </c>
      <c r="AB493">
        <v>2520</v>
      </c>
      <c r="AC493" s="1">
        <f>(Table2[[#This Row],[Close Price]]/Table2[[#This Row],[Day Low]])-1</f>
        <v>2.4409090909090825E-2</v>
      </c>
      <c r="AD493" s="1">
        <f>(Table2[[#This Row],[Day High]]/Table2[[#This Row],[Close Price]])-1</f>
        <v>2.7199716022540787E-2</v>
      </c>
      <c r="AE493" s="1">
        <f>(Table2[[#This Row],[Close Price]]/Table2[[#This Row],[Current Week Low]])-1</f>
        <v>2.4409090909090825E-2</v>
      </c>
      <c r="AF493" s="1">
        <f>(Table2[[#This Row],[Current Week High]]/Table2[[#This Row],[Close Price]])-1</f>
        <v>0.11816124595110278</v>
      </c>
      <c r="AG493" s="1">
        <f>(Table2[[#This Row],[Close Price]]/Table2[[#This Row],[Current Month Low]])-1</f>
        <v>0.23490410958904095</v>
      </c>
      <c r="AH493" s="1">
        <f>(Table2[[#This Row],[Current Month High]]/Table2[[#This Row],[Close Price]])-1</f>
        <v>0.11816124595110278</v>
      </c>
      <c r="AI493">
        <v>11.8161245951102</v>
      </c>
      <c r="AJ493">
        <v>47.2044415414761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0.11</v>
      </c>
      <c r="AM493" t="s">
        <v>3108</v>
      </c>
      <c r="AN493">
        <v>16.79</v>
      </c>
      <c r="AO493" t="s">
        <v>3108</v>
      </c>
      <c r="AP493">
        <v>-3.5084054560716997E-2</v>
      </c>
      <c r="AQ493">
        <f>(Table2[[#This Row],[Sharpe Ratio]]-AVERAGE(Table2[Sharpe Ratio]))/_xlfn.STDEV.P(Table2[Sharpe Ratio])</f>
        <v>-1.1242242189183795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4.5935182679551438</v>
      </c>
      <c r="AS493">
        <f>_xlfn.RANK.AVG(Table2[[#This Row],[1Y Return vs Nifty Z-Score]],Table2[1Y Return vs Nifty Z-Score])</f>
        <v>516</v>
      </c>
      <c r="AT493">
        <f>_xlfn.RANK.AVG(Table2[[#This Row],[6M Return vs Nifty Z-Score]],Table2[6M Return vs Nifty Z-Score])</f>
        <v>242</v>
      </c>
      <c r="AU493">
        <f>_xlfn.RANK.AVG(Table2[[#This Row],[Sharpe Ratio Z-Score]],Table2[Sharpe Ratio Z-Score])</f>
        <v>638</v>
      </c>
      <c r="AV493">
        <f>(Table2[[#This Row],[Rank 1Y]]+Table2[[#This Row],[Rank 6M]]+Table2[[#This Row],[Rank Sharpe]])/3</f>
        <v>465.33333333333331</v>
      </c>
    </row>
    <row r="494" spans="1:48" x14ac:dyDescent="0.3">
      <c r="A494" t="s">
        <v>850</v>
      </c>
      <c r="B494" t="s">
        <v>851</v>
      </c>
      <c r="C494" t="s">
        <v>3064</v>
      </c>
      <c r="D494" t="s">
        <v>27</v>
      </c>
      <c r="E494">
        <v>17310.885022585</v>
      </c>
      <c r="F494">
        <v>88.55</v>
      </c>
      <c r="G494">
        <v>-9.0815281482649404</v>
      </c>
      <c r="H494">
        <f>(Table2[[#This Row],[1Y Return vs Nifty]]-AVERAGE(Table2[1Y Return vs Nifty]))/_xlfn.STDEV.P(Table2[1Y Return vs Nifty])</f>
        <v>-0.63725243498264295</v>
      </c>
      <c r="I494">
        <v>18.4357997286392</v>
      </c>
      <c r="J494">
        <f>(Table2[[#This Row],[1M Return vs Nifty]]-AVERAGE(Table2[1M Return vs Nifty]))/_xlfn.STDEV.P(Table2[1M Return vs Nifty])</f>
        <v>1.8105028795932159</v>
      </c>
      <c r="K494">
        <v>-14.7147194412711</v>
      </c>
      <c r="L494">
        <f>(Table2[[#This Row],[6M Return vs Nifty]]-AVERAGE(Table2[6M Return vs Nifty]))/_xlfn.STDEV.P(Table2[6M Return vs Nifty])</f>
        <v>-0.73017644677834859</v>
      </c>
      <c r="M494">
        <v>-1.8812456084156499</v>
      </c>
      <c r="N494">
        <f>(Table2[[#This Row],[1W Return vs Nifty]]-AVERAGE(Table2[1W Return vs Nifty]))/_xlfn.STDEV.P(Table2[1W Return vs Nifty])</f>
        <v>-0.43972148822371748</v>
      </c>
      <c r="O494">
        <v>91.8</v>
      </c>
      <c r="P494">
        <v>87.461556437673906</v>
      </c>
      <c r="Q494">
        <v>84.746730663334404</v>
      </c>
      <c r="R494">
        <v>37.737795952883303</v>
      </c>
      <c r="S494" s="1">
        <f>(Table2[[#This Row],[Close Price]]-Table2[[#This Row],[20D EMA]])/Table2[[#This Row],[20D EMA]]</f>
        <v>-3.5403050108932466E-2</v>
      </c>
      <c r="T494" s="1">
        <f>(Table2[[#This Row],[Close Price]]-Table2[[#This Row],[50D EMA]])/Table2[[#This Row],[50D EMA]]</f>
        <v>1.2444822693062048E-2</v>
      </c>
      <c r="U494" s="1">
        <f>(Table2[[#This Row],[Close Price]]-Table2[[#This Row],[200D EMA]])/Table2[[#This Row],[200D EMA]]</f>
        <v>4.487806558313729E-2</v>
      </c>
      <c r="V494">
        <v>0.62614331766770104</v>
      </c>
      <c r="W494">
        <v>87.03</v>
      </c>
      <c r="X494">
        <v>90.98</v>
      </c>
      <c r="Y494">
        <v>87.03</v>
      </c>
      <c r="Z494">
        <v>93.9</v>
      </c>
      <c r="AA494">
        <v>87.03</v>
      </c>
      <c r="AB494">
        <v>99.95</v>
      </c>
      <c r="AC494" s="1">
        <f>(Table2[[#This Row],[Close Price]]/Table2[[#This Row],[Day Low]])-1</f>
        <v>1.7465241870619375E-2</v>
      </c>
      <c r="AD494" s="1">
        <f>(Table2[[#This Row],[Day High]]/Table2[[#This Row],[Close Price]])-1</f>
        <v>2.7442123094297166E-2</v>
      </c>
      <c r="AE494" s="1">
        <f>(Table2[[#This Row],[Close Price]]/Table2[[#This Row],[Current Week Low]])-1</f>
        <v>1.7465241870619375E-2</v>
      </c>
      <c r="AF494" s="1">
        <f>(Table2[[#This Row],[Current Week High]]/Table2[[#This Row],[Close Price]])-1</f>
        <v>6.0417843026538742E-2</v>
      </c>
      <c r="AG494" s="1">
        <f>(Table2[[#This Row],[Close Price]]/Table2[[#This Row],[Current Month Low]])-1</f>
        <v>1.7465241870619375E-2</v>
      </c>
      <c r="AH494" s="1">
        <f>(Table2[[#This Row],[Current Month High]]/Table2[[#This Row],[Close Price]])-1</f>
        <v>0.12874082439299839</v>
      </c>
      <c r="AI494">
        <v>25.804630152456198</v>
      </c>
      <c r="AJ494">
        <v>36.126056879323599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0.09</v>
      </c>
      <c r="AM494" t="s">
        <v>3108</v>
      </c>
      <c r="AN494">
        <v>-10.25</v>
      </c>
      <c r="AO494" t="s">
        <v>3107</v>
      </c>
      <c r="AP494">
        <v>8.2020543813016003E-2</v>
      </c>
      <c r="AQ494">
        <f>(Table2[[#This Row],[Sharpe Ratio]]-AVERAGE(Table2[Sharpe Ratio]))/_xlfn.STDEV.P(Table2[Sharpe Ratio])</f>
        <v>0.20959053707381181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0.21294304668231867</v>
      </c>
      <c r="AS494">
        <f>_xlfn.RANK.AVG(Table2[[#This Row],[1Y Return vs Nifty Z-Score]],Table2[1Y Return vs Nifty Z-Score])</f>
        <v>546</v>
      </c>
      <c r="AT494">
        <f>_xlfn.RANK.AVG(Table2[[#This Row],[6M Return vs Nifty Z-Score]],Table2[6M Return vs Nifty Z-Score])</f>
        <v>566</v>
      </c>
      <c r="AU494">
        <f>_xlfn.RANK.AVG(Table2[[#This Row],[Sharpe Ratio Z-Score]],Table2[Sharpe Ratio Z-Score])</f>
        <v>286</v>
      </c>
      <c r="AV494">
        <f>(Table2[[#This Row],[Rank 1Y]]+Table2[[#This Row],[Rank 6M]]+Table2[[#This Row],[Rank Sharpe]])/3</f>
        <v>466</v>
      </c>
    </row>
    <row r="495" spans="1:48" x14ac:dyDescent="0.3">
      <c r="A495" t="s">
        <v>47</v>
      </c>
      <c r="B495" t="s">
        <v>48</v>
      </c>
      <c r="C495" t="s">
        <v>3062</v>
      </c>
      <c r="D495" t="s">
        <v>21</v>
      </c>
      <c r="E495">
        <v>440057.85828613403</v>
      </c>
      <c r="F495">
        <v>1626.15</v>
      </c>
      <c r="G495">
        <v>14.637415459668</v>
      </c>
      <c r="H495">
        <f>(Table2[[#This Row],[1Y Return vs Nifty]]-AVERAGE(Table2[1Y Return vs Nifty]))/_xlfn.STDEV.P(Table2[1Y Return vs Nifty])</f>
        <v>-0.27215952908919522</v>
      </c>
      <c r="I495">
        <v>1.64829838527158</v>
      </c>
      <c r="J495">
        <f>(Table2[[#This Row],[1M Return vs Nifty]]-AVERAGE(Table2[1M Return vs Nifty]))/_xlfn.STDEV.P(Table2[1M Return vs Nifty])</f>
        <v>0.20990856518255172</v>
      </c>
      <c r="K495">
        <v>-13.2611846920438</v>
      </c>
      <c r="L495">
        <f>(Table2[[#This Row],[6M Return vs Nifty]]-AVERAGE(Table2[6M Return vs Nifty]))/_xlfn.STDEV.P(Table2[6M Return vs Nifty])</f>
        <v>-0.68081022895092425</v>
      </c>
      <c r="M495">
        <v>0.23565794832286199</v>
      </c>
      <c r="N495">
        <f>(Table2[[#This Row],[1W Return vs Nifty]]-AVERAGE(Table2[1W Return vs Nifty]))/_xlfn.STDEV.P(Table2[1W Return vs Nifty])</f>
        <v>-5.281832498909151E-2</v>
      </c>
      <c r="O495">
        <v>1585.69</v>
      </c>
      <c r="P495">
        <v>1538.2759860742301</v>
      </c>
      <c r="Q495">
        <v>1450.7923689254201</v>
      </c>
      <c r="R495">
        <v>62.262832372102999</v>
      </c>
      <c r="S495" s="1">
        <f>(Table2[[#This Row],[Close Price]]-Table2[[#This Row],[20D EMA]])/Table2[[#This Row],[20D EMA]]</f>
        <v>2.5515706096399696E-2</v>
      </c>
      <c r="T495" s="1">
        <f>(Table2[[#This Row],[Close Price]]-Table2[[#This Row],[50D EMA]])/Table2[[#This Row],[50D EMA]]</f>
        <v>5.7124998843692272E-2</v>
      </c>
      <c r="U495" s="1">
        <f>(Table2[[#This Row],[Close Price]]-Table2[[#This Row],[200D EMA]])/Table2[[#This Row],[200D EMA]]</f>
        <v>0.12087024637747767</v>
      </c>
      <c r="V495">
        <v>0.62685875690987902</v>
      </c>
      <c r="W495">
        <v>1598.25</v>
      </c>
      <c r="X495">
        <v>1629.75</v>
      </c>
      <c r="Y495">
        <v>1573.85</v>
      </c>
      <c r="Z495">
        <v>1629.75</v>
      </c>
      <c r="AA495">
        <v>1537</v>
      </c>
      <c r="AB495">
        <v>1655.5</v>
      </c>
      <c r="AC495" s="1">
        <f>(Table2[[#This Row],[Close Price]]/Table2[[#This Row],[Day Low]])-1</f>
        <v>1.7456593148756472E-2</v>
      </c>
      <c r="AD495" s="1">
        <f>(Table2[[#This Row],[Day High]]/Table2[[#This Row],[Close Price]])-1</f>
        <v>2.2138179134765235E-3</v>
      </c>
      <c r="AE495" s="1">
        <f>(Table2[[#This Row],[Close Price]]/Table2[[#This Row],[Current Week Low]])-1</f>
        <v>3.3230612828414552E-2</v>
      </c>
      <c r="AF495" s="1">
        <f>(Table2[[#This Row],[Current Week High]]/Table2[[#This Row],[Close Price]])-1</f>
        <v>2.2138179134765235E-3</v>
      </c>
      <c r="AG495" s="1">
        <f>(Table2[[#This Row],[Close Price]]/Table2[[#This Row],[Current Month Low]])-1</f>
        <v>5.8002602472348785E-2</v>
      </c>
      <c r="AH495" s="1">
        <f>(Table2[[#This Row],[Current Month High]]/Table2[[#This Row],[Close Price]])-1</f>
        <v>1.8048765489038443E-2</v>
      </c>
      <c r="AI495">
        <v>4.3784398733204002</v>
      </c>
      <c r="AJ495">
        <v>42.732379531291102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0.03</v>
      </c>
      <c r="AM495" t="s">
        <v>3108</v>
      </c>
      <c r="AN495">
        <v>-0.38</v>
      </c>
      <c r="AO495" t="s">
        <v>3107</v>
      </c>
      <c r="AP495">
        <v>1.9021089045888E-2</v>
      </c>
      <c r="AQ495">
        <f>(Table2[[#This Row],[Sharpe Ratio]]-AVERAGE(Table2[Sharpe Ratio]))/_xlfn.STDEV.P(Table2[Sharpe Ratio])</f>
        <v>-0.50796969160040306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-1.3038492094470622</v>
      </c>
      <c r="AS495">
        <f>_xlfn.RANK.AVG(Table2[[#This Row],[1Y Return vs Nifty Z-Score]],Table2[1Y Return vs Nifty Z-Score])</f>
        <v>378</v>
      </c>
      <c r="AT495">
        <f>_xlfn.RANK.AVG(Table2[[#This Row],[6M Return vs Nifty Z-Score]],Table2[6M Return vs Nifty Z-Score])</f>
        <v>549</v>
      </c>
      <c r="AU495">
        <f>_xlfn.RANK.AVG(Table2[[#This Row],[Sharpe Ratio Z-Score]],Table2[Sharpe Ratio Z-Score])</f>
        <v>472</v>
      </c>
      <c r="AV495">
        <f>(Table2[[#This Row],[Rank 1Y]]+Table2[[#This Row],[Rank 6M]]+Table2[[#This Row],[Rank Sharpe]])/3</f>
        <v>466.33333333333331</v>
      </c>
    </row>
    <row r="496" spans="1:48" x14ac:dyDescent="0.3">
      <c r="A496" t="s">
        <v>1652</v>
      </c>
      <c r="B496" t="s">
        <v>1653</v>
      </c>
      <c r="C496" t="s">
        <v>3068</v>
      </c>
      <c r="D496" t="s">
        <v>203</v>
      </c>
      <c r="E496">
        <v>4982.0549438799999</v>
      </c>
      <c r="F496">
        <v>124.88</v>
      </c>
      <c r="G496">
        <v>-11.777223394434399</v>
      </c>
      <c r="H496">
        <f>(Table2[[#This Row],[1Y Return vs Nifty]]-AVERAGE(Table2[1Y Return vs Nifty]))/_xlfn.STDEV.P(Table2[1Y Return vs Nifty])</f>
        <v>-0.67874581795514599</v>
      </c>
      <c r="I496">
        <v>1.17836859137025</v>
      </c>
      <c r="J496">
        <f>(Table2[[#This Row],[1M Return vs Nifty]]-AVERAGE(Table2[1M Return vs Nifty]))/_xlfn.STDEV.P(Table2[1M Return vs Nifty])</f>
        <v>0.16510338894423027</v>
      </c>
      <c r="K496">
        <v>-0.27873710131527701</v>
      </c>
      <c r="L496">
        <f>(Table2[[#This Row],[6M Return vs Nifty]]-AVERAGE(Table2[6M Return vs Nifty]))/_xlfn.STDEV.P(Table2[6M Return vs Nifty])</f>
        <v>-0.23988899467171301</v>
      </c>
      <c r="M496">
        <v>-2.9271882919982799</v>
      </c>
      <c r="N496">
        <f>(Table2[[#This Row],[1W Return vs Nifty]]-AVERAGE(Table2[1W Return vs Nifty]))/_xlfn.STDEV.P(Table2[1W Return vs Nifty])</f>
        <v>-0.63088680208606285</v>
      </c>
      <c r="O496">
        <v>130.35</v>
      </c>
      <c r="P496">
        <v>129.519570043946</v>
      </c>
      <c r="Q496">
        <v>123.72086327086799</v>
      </c>
      <c r="R496">
        <v>34.435135427643097</v>
      </c>
      <c r="S496" s="1">
        <f>(Table2[[#This Row],[Close Price]]-Table2[[#This Row],[20D EMA]])/Table2[[#This Row],[20D EMA]]</f>
        <v>-4.1963943229766008E-2</v>
      </c>
      <c r="T496" s="1">
        <f>(Table2[[#This Row],[Close Price]]-Table2[[#This Row],[50D EMA]])/Table2[[#This Row],[50D EMA]]</f>
        <v>-3.5821382377750344E-2</v>
      </c>
      <c r="U496" s="1">
        <f>(Table2[[#This Row],[Close Price]]-Table2[[#This Row],[200D EMA]])/Table2[[#This Row],[200D EMA]]</f>
        <v>9.3689673551197884E-3</v>
      </c>
      <c r="V496">
        <v>1.4672527493468599</v>
      </c>
      <c r="W496">
        <v>124.1</v>
      </c>
      <c r="X496">
        <v>127.26</v>
      </c>
      <c r="Y496">
        <v>124.1</v>
      </c>
      <c r="Z496">
        <v>131</v>
      </c>
      <c r="AA496">
        <v>124.1</v>
      </c>
      <c r="AB496">
        <v>148.4</v>
      </c>
      <c r="AC496" s="1">
        <f>(Table2[[#This Row],[Close Price]]/Table2[[#This Row],[Day Low]])-1</f>
        <v>6.2852538275584013E-3</v>
      </c>
      <c r="AD496" s="1">
        <f>(Table2[[#This Row],[Day High]]/Table2[[#This Row],[Close Price]])-1</f>
        <v>1.9058295964125671E-2</v>
      </c>
      <c r="AE496" s="1">
        <f>(Table2[[#This Row],[Close Price]]/Table2[[#This Row],[Current Week Low]])-1</f>
        <v>6.2852538275584013E-3</v>
      </c>
      <c r="AF496" s="1">
        <f>(Table2[[#This Row],[Current Week High]]/Table2[[#This Row],[Close Price]])-1</f>
        <v>4.9007046764894424E-2</v>
      </c>
      <c r="AG496" s="1">
        <f>(Table2[[#This Row],[Close Price]]/Table2[[#This Row],[Current Month Low]])-1</f>
        <v>6.2852538275584013E-3</v>
      </c>
      <c r="AH496" s="1">
        <f>(Table2[[#This Row],[Current Month High]]/Table2[[#This Row],[Close Price]])-1</f>
        <v>0.18834080717488799</v>
      </c>
      <c r="AI496">
        <v>19.843049327354201</v>
      </c>
      <c r="AJ496">
        <v>22.012701514411301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-7.0000000000000007E-2</v>
      </c>
      <c r="AM496" t="s">
        <v>3107</v>
      </c>
      <c r="AN496">
        <v>-9.36</v>
      </c>
      <c r="AO496" t="s">
        <v>3107</v>
      </c>
      <c r="AP496">
        <v>2.9357239247281001E-2</v>
      </c>
      <c r="AQ496">
        <f>(Table2[[#This Row],[Sharpe Ratio]]-AVERAGE(Table2[Sharpe Ratio]))/_xlfn.STDEV.P(Table2[Sharpe Ratio])</f>
        <v>-0.39024152507041976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-1.7746597508391111</v>
      </c>
      <c r="AS496">
        <f>_xlfn.RANK.AVG(Table2[[#This Row],[1Y Return vs Nifty Z-Score]],Table2[1Y Return vs Nifty Z-Score])</f>
        <v>571</v>
      </c>
      <c r="AT496">
        <f>_xlfn.RANK.AVG(Table2[[#This Row],[6M Return vs Nifty Z-Score]],Table2[6M Return vs Nifty Z-Score])</f>
        <v>386</v>
      </c>
      <c r="AU496">
        <f>_xlfn.RANK.AVG(Table2[[#This Row],[Sharpe Ratio Z-Score]],Table2[Sharpe Ratio Z-Score])</f>
        <v>445</v>
      </c>
      <c r="AV496">
        <f>(Table2[[#This Row],[Rank 1Y]]+Table2[[#This Row],[Rank 6M]]+Table2[[#This Row],[Rank Sharpe]])/3</f>
        <v>467.33333333333331</v>
      </c>
    </row>
    <row r="497" spans="1:48" x14ac:dyDescent="0.3">
      <c r="A497" t="s">
        <v>1183</v>
      </c>
      <c r="B497" t="s">
        <v>1184</v>
      </c>
      <c r="C497" t="s">
        <v>3071</v>
      </c>
      <c r="D497" t="s">
        <v>486</v>
      </c>
      <c r="E497">
        <v>9795.7117204400001</v>
      </c>
      <c r="F497">
        <v>1536.2</v>
      </c>
      <c r="G497">
        <v>-10.7033783732877</v>
      </c>
      <c r="H497">
        <f>(Table2[[#This Row],[1Y Return vs Nifty]]-AVERAGE(Table2[1Y Return vs Nifty]))/_xlfn.STDEV.P(Table2[1Y Return vs Nifty])</f>
        <v>-0.66221670073432104</v>
      </c>
      <c r="I497">
        <v>0.69794728994114197</v>
      </c>
      <c r="J497">
        <f>(Table2[[#This Row],[1M Return vs Nifty]]-AVERAGE(Table2[1M Return vs Nifty]))/_xlfn.STDEV.P(Table2[1M Return vs Nifty])</f>
        <v>0.11929790617100021</v>
      </c>
      <c r="K497">
        <v>2.5408753761611398</v>
      </c>
      <c r="L497">
        <f>(Table2[[#This Row],[6M Return vs Nifty]]-AVERAGE(Table2[6M Return vs Nifty]))/_xlfn.STDEV.P(Table2[6M Return vs Nifty])</f>
        <v>-0.14412685081789745</v>
      </c>
      <c r="M497">
        <v>-7.1188094939988602</v>
      </c>
      <c r="N497">
        <f>(Table2[[#This Row],[1W Return vs Nifty]]-AVERAGE(Table2[1W Return vs Nifty]))/_xlfn.STDEV.P(Table2[1W Return vs Nifty])</f>
        <v>-1.3969828752741882</v>
      </c>
      <c r="O497">
        <v>1592.32</v>
      </c>
      <c r="P497">
        <v>1560.64172412107</v>
      </c>
      <c r="Q497">
        <v>1476.0021590731501</v>
      </c>
      <c r="R497">
        <v>31.802254688884702</v>
      </c>
      <c r="S497" s="1">
        <f>(Table2[[#This Row],[Close Price]]-Table2[[#This Row],[20D EMA]])/Table2[[#This Row],[20D EMA]]</f>
        <v>-3.5244172025723407E-2</v>
      </c>
      <c r="T497" s="1">
        <f>(Table2[[#This Row],[Close Price]]-Table2[[#This Row],[50D EMA]])/Table2[[#This Row],[50D EMA]]</f>
        <v>-1.5661329402707803E-2</v>
      </c>
      <c r="U497" s="1">
        <f>(Table2[[#This Row],[Close Price]]-Table2[[#This Row],[200D EMA]])/Table2[[#This Row],[200D EMA]]</f>
        <v>4.0784385413535539E-2</v>
      </c>
      <c r="V497">
        <v>2.4079797680385102</v>
      </c>
      <c r="W497">
        <v>1518.05</v>
      </c>
      <c r="X497">
        <v>1558.3</v>
      </c>
      <c r="Y497">
        <v>1518.05</v>
      </c>
      <c r="Z497">
        <v>1611.3</v>
      </c>
      <c r="AA497">
        <v>1518.05</v>
      </c>
      <c r="AB497">
        <v>1817.2</v>
      </c>
      <c r="AC497" s="1">
        <f>(Table2[[#This Row],[Close Price]]/Table2[[#This Row],[Day Low]])-1</f>
        <v>1.1956127927275073E-2</v>
      </c>
      <c r="AD497" s="1">
        <f>(Table2[[#This Row],[Day High]]/Table2[[#This Row],[Close Price]])-1</f>
        <v>1.4386147637026392E-2</v>
      </c>
      <c r="AE497" s="1">
        <f>(Table2[[#This Row],[Close Price]]/Table2[[#This Row],[Current Week Low]])-1</f>
        <v>1.1956127927275073E-2</v>
      </c>
      <c r="AF497" s="1">
        <f>(Table2[[#This Row],[Current Week High]]/Table2[[#This Row],[Close Price]])-1</f>
        <v>4.8886863689623583E-2</v>
      </c>
      <c r="AG497" s="1">
        <f>(Table2[[#This Row],[Close Price]]/Table2[[#This Row],[Current Month Low]])-1</f>
        <v>1.1956127927275073E-2</v>
      </c>
      <c r="AH497" s="1">
        <f>(Table2[[#This Row],[Current Month High]]/Table2[[#This Row],[Close Price]])-1</f>
        <v>0.18291889076943102</v>
      </c>
      <c r="AI497">
        <v>18.2918890769431</v>
      </c>
      <c r="AJ497">
        <v>26.644682605111299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-0.01</v>
      </c>
      <c r="AM497" t="s">
        <v>3107</v>
      </c>
      <c r="AN497">
        <v>-2.82</v>
      </c>
      <c r="AO497" t="s">
        <v>3107</v>
      </c>
      <c r="AP497">
        <v>1.2884476805761E-2</v>
      </c>
      <c r="AQ497">
        <f>(Table2[[#This Row],[Sharpe Ratio]]-AVERAGE(Table2[Sharpe Ratio]))/_xlfn.STDEV.P(Table2[Sharpe Ratio])</f>
        <v>-0.57786535813572881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-2.661893878791135</v>
      </c>
      <c r="AS497">
        <f>_xlfn.RANK.AVG(Table2[[#This Row],[1Y Return vs Nifty Z-Score]],Table2[1Y Return vs Nifty Z-Score])</f>
        <v>563</v>
      </c>
      <c r="AT497">
        <f>_xlfn.RANK.AVG(Table2[[#This Row],[6M Return vs Nifty Z-Score]],Table2[6M Return vs Nifty Z-Score])</f>
        <v>351</v>
      </c>
      <c r="AU497">
        <f>_xlfn.RANK.AVG(Table2[[#This Row],[Sharpe Ratio Z-Score]],Table2[Sharpe Ratio Z-Score])</f>
        <v>488</v>
      </c>
      <c r="AV497">
        <f>(Table2[[#This Row],[Rank 1Y]]+Table2[[#This Row],[Rank 6M]]+Table2[[#This Row],[Rank Sharpe]])/3</f>
        <v>467.33333333333331</v>
      </c>
    </row>
    <row r="498" spans="1:48" x14ac:dyDescent="0.3">
      <c r="A498" t="s">
        <v>1258</v>
      </c>
      <c r="B498" t="s">
        <v>1259</v>
      </c>
      <c r="C498" t="s">
        <v>3067</v>
      </c>
      <c r="D498" t="s">
        <v>290</v>
      </c>
      <c r="E498">
        <v>8757.9813886499996</v>
      </c>
      <c r="F498">
        <v>1335.75</v>
      </c>
      <c r="G498">
        <v>1.5753786011792501</v>
      </c>
      <c r="H498">
        <f>(Table2[[#This Row],[1Y Return vs Nifty]]-AVERAGE(Table2[1Y Return vs Nifty]))/_xlfn.STDEV.P(Table2[1Y Return vs Nifty])</f>
        <v>-0.47321641730398095</v>
      </c>
      <c r="I498">
        <v>-3.4027804955632401</v>
      </c>
      <c r="J498">
        <f>(Table2[[#This Row],[1M Return vs Nifty]]-AVERAGE(Table2[1M Return vs Nifty]))/_xlfn.STDEV.P(Table2[1M Return vs Nifty])</f>
        <v>-0.2716835415247455</v>
      </c>
      <c r="K498">
        <v>-1.16793485780131</v>
      </c>
      <c r="L498">
        <f>(Table2[[#This Row],[6M Return vs Nifty]]-AVERAGE(Table2[6M Return vs Nifty]))/_xlfn.STDEV.P(Table2[6M Return vs Nifty])</f>
        <v>-0.27008870621055436</v>
      </c>
      <c r="M498">
        <v>-1.3027027206436299</v>
      </c>
      <c r="N498">
        <f>(Table2[[#This Row],[1W Return vs Nifty]]-AVERAGE(Table2[1W Return vs Nifty]))/_xlfn.STDEV.P(Table2[1W Return vs Nifty])</f>
        <v>-0.33398210645860887</v>
      </c>
      <c r="O498">
        <v>1311.81</v>
      </c>
      <c r="P498">
        <v>1288.97509075572</v>
      </c>
      <c r="Q498">
        <v>1197.5208139052099</v>
      </c>
      <c r="R498">
        <v>56.685110222863599</v>
      </c>
      <c r="S498" s="1">
        <f>(Table2[[#This Row],[Close Price]]-Table2[[#This Row],[20D EMA]])/Table2[[#This Row],[20D EMA]]</f>
        <v>1.8249594072312345E-2</v>
      </c>
      <c r="T498" s="1">
        <f>(Table2[[#This Row],[Close Price]]-Table2[[#This Row],[50D EMA]])/Table2[[#This Row],[50D EMA]]</f>
        <v>3.6288450862813897E-2</v>
      </c>
      <c r="U498" s="1">
        <f>(Table2[[#This Row],[Close Price]]-Table2[[#This Row],[200D EMA]])/Table2[[#This Row],[200D EMA]]</f>
        <v>0.11542946434810913</v>
      </c>
      <c r="V498">
        <v>0.52382427777848495</v>
      </c>
      <c r="W498">
        <v>1293.95</v>
      </c>
      <c r="X498">
        <v>1347</v>
      </c>
      <c r="Y498">
        <v>1266</v>
      </c>
      <c r="Z498">
        <v>1347</v>
      </c>
      <c r="AA498">
        <v>1266</v>
      </c>
      <c r="AB498">
        <v>1366</v>
      </c>
      <c r="AC498" s="1">
        <f>(Table2[[#This Row],[Close Price]]/Table2[[#This Row],[Day Low]])-1</f>
        <v>3.2304184860311391E-2</v>
      </c>
      <c r="AD498" s="1">
        <f>(Table2[[#This Row],[Day High]]/Table2[[#This Row],[Close Price]])-1</f>
        <v>8.4222346996070119E-3</v>
      </c>
      <c r="AE498" s="1">
        <f>(Table2[[#This Row],[Close Price]]/Table2[[#This Row],[Current Week Low]])-1</f>
        <v>5.5094786729857903E-2</v>
      </c>
      <c r="AF498" s="1">
        <f>(Table2[[#This Row],[Current Week High]]/Table2[[#This Row],[Close Price]])-1</f>
        <v>8.4222346996070119E-3</v>
      </c>
      <c r="AG498" s="1">
        <f>(Table2[[#This Row],[Close Price]]/Table2[[#This Row],[Current Month Low]])-1</f>
        <v>5.5094786729857903E-2</v>
      </c>
      <c r="AH498" s="1">
        <f>(Table2[[#This Row],[Current Month High]]/Table2[[#This Row],[Close Price]])-1</f>
        <v>2.2646453303387659E-2</v>
      </c>
      <c r="AI498">
        <v>23.821822945910501</v>
      </c>
      <c r="AJ498">
        <v>36.733544886887003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</v>
      </c>
      <c r="AM498" t="s">
        <v>3109</v>
      </c>
      <c r="AN498">
        <v>1.33</v>
      </c>
      <c r="AO498" t="s">
        <v>3108</v>
      </c>
      <c r="AQ498">
        <f>(Table2[[#This Row],[Sharpe Ratio]]-AVERAGE(Table2[Sharpe Ratio]))/_xlfn.STDEV.P(Table2[Sharpe Ratio])</f>
        <v>-0.72461882064209882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-2.0735895921399883</v>
      </c>
      <c r="AS498">
        <f>_xlfn.RANK.AVG(Table2[[#This Row],[1Y Return vs Nifty Z-Score]],Table2[1Y Return vs Nifty Z-Score])</f>
        <v>466</v>
      </c>
      <c r="AT498">
        <f>_xlfn.RANK.AVG(Table2[[#This Row],[6M Return vs Nifty Z-Score]],Table2[6M Return vs Nifty Z-Score])</f>
        <v>395</v>
      </c>
      <c r="AU498">
        <f>_xlfn.RANK.AVG(Table2[[#This Row],[Sharpe Ratio Z-Score]],Table2[Sharpe Ratio Z-Score])</f>
        <v>545.5</v>
      </c>
      <c r="AV498">
        <f>(Table2[[#This Row],[Rank 1Y]]+Table2[[#This Row],[Rank 6M]]+Table2[[#This Row],[Rank Sharpe]])/3</f>
        <v>468.83333333333331</v>
      </c>
    </row>
    <row r="499" spans="1:48" x14ac:dyDescent="0.3">
      <c r="A499" t="s">
        <v>419</v>
      </c>
      <c r="B499" t="s">
        <v>420</v>
      </c>
      <c r="C499" t="s">
        <v>3068</v>
      </c>
      <c r="D499" t="s">
        <v>400</v>
      </c>
      <c r="E499">
        <v>53770.209812549998</v>
      </c>
      <c r="F499">
        <v>2781.45</v>
      </c>
      <c r="G499">
        <v>-6.7587891979767498</v>
      </c>
      <c r="H499">
        <f>(Table2[[#This Row],[1Y Return vs Nifty]]-AVERAGE(Table2[1Y Return vs Nifty]))/_xlfn.STDEV.P(Table2[1Y Return vs Nifty])</f>
        <v>-0.60149976711471209</v>
      </c>
      <c r="I499">
        <v>-9.6370154645805695</v>
      </c>
      <c r="J499">
        <f>(Table2[[#This Row],[1M Return vs Nifty]]-AVERAGE(Table2[1M Return vs Nifty]))/_xlfn.STDEV.P(Table2[1M Return vs Nifty])</f>
        <v>-0.86608296059323975</v>
      </c>
      <c r="K499">
        <v>7.7586612467902203</v>
      </c>
      <c r="L499">
        <f>(Table2[[#This Row],[6M Return vs Nifty]]-AVERAGE(Table2[6M Return vs Nifty]))/_xlfn.STDEV.P(Table2[6M Return vs Nifty])</f>
        <v>3.3084154287596722E-2</v>
      </c>
      <c r="M499">
        <v>-11.8243257283159</v>
      </c>
      <c r="N499">
        <f>(Table2[[#This Row],[1W Return vs Nifty]]-AVERAGE(Table2[1W Return vs Nifty]))/_xlfn.STDEV.P(Table2[1W Return vs Nifty])</f>
        <v>-2.2570027424589232</v>
      </c>
      <c r="O499">
        <v>3087.44</v>
      </c>
      <c r="P499">
        <v>3073.4129995793101</v>
      </c>
      <c r="Q499">
        <v>2743.4219910461702</v>
      </c>
      <c r="R499">
        <v>18.186690574000199</v>
      </c>
      <c r="S499" s="1">
        <f>(Table2[[#This Row],[Close Price]]-Table2[[#This Row],[20D EMA]])/Table2[[#This Row],[20D EMA]]</f>
        <v>-9.9107998859896948E-2</v>
      </c>
      <c r="T499" s="1">
        <f>(Table2[[#This Row],[Close Price]]-Table2[[#This Row],[50D EMA]])/Table2[[#This Row],[50D EMA]]</f>
        <v>-9.4996344330968291E-2</v>
      </c>
      <c r="U499" s="1">
        <f>(Table2[[#This Row],[Close Price]]-Table2[[#This Row],[200D EMA]])/Table2[[#This Row],[200D EMA]]</f>
        <v>1.3861523702129433E-2</v>
      </c>
      <c r="V499">
        <v>0.99052243486551494</v>
      </c>
      <c r="W499">
        <v>2761.6</v>
      </c>
      <c r="X499">
        <v>2812.55</v>
      </c>
      <c r="Y499">
        <v>2753.05</v>
      </c>
      <c r="Z499">
        <v>2989.9</v>
      </c>
      <c r="AA499">
        <v>2753.05</v>
      </c>
      <c r="AB499">
        <v>3375</v>
      </c>
      <c r="AC499" s="1">
        <f>(Table2[[#This Row],[Close Price]]/Table2[[#This Row],[Day Low]])-1</f>
        <v>7.1878621089223049E-3</v>
      </c>
      <c r="AD499" s="1">
        <f>(Table2[[#This Row],[Day High]]/Table2[[#This Row],[Close Price]])-1</f>
        <v>1.1181218429236583E-2</v>
      </c>
      <c r="AE499" s="1">
        <f>(Table2[[#This Row],[Close Price]]/Table2[[#This Row],[Current Week Low]])-1</f>
        <v>1.0315831532300423E-2</v>
      </c>
      <c r="AF499" s="1">
        <f>(Table2[[#This Row],[Current Week High]]/Table2[[#This Row],[Close Price]])-1</f>
        <v>7.4942925452551767E-2</v>
      </c>
      <c r="AG499" s="1">
        <f>(Table2[[#This Row],[Close Price]]/Table2[[#This Row],[Current Month Low]])-1</f>
        <v>1.0315831532300423E-2</v>
      </c>
      <c r="AH499" s="1">
        <f>(Table2[[#This Row],[Current Month High]]/Table2[[#This Row],[Close Price]])-1</f>
        <v>0.21339589063258391</v>
      </c>
      <c r="AI499">
        <v>21.339589063258298</v>
      </c>
      <c r="AJ499">
        <v>26.786853860880601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-0.15</v>
      </c>
      <c r="AM499" t="s">
        <v>3107</v>
      </c>
      <c r="AN499">
        <v>-15.84</v>
      </c>
      <c r="AO499" t="s">
        <v>3107</v>
      </c>
      <c r="AP499">
        <v>-5.1521720777000001E-3</v>
      </c>
      <c r="AQ499">
        <f>(Table2[[#This Row],[Sharpe Ratio]]-AVERAGE(Table2[Sharpe Ratio]))/_xlfn.STDEV.P(Table2[Sharpe Ratio])</f>
        <v>-0.78330176937409868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-4.4748030852533773</v>
      </c>
      <c r="AS499">
        <f>_xlfn.RANK.AVG(Table2[[#This Row],[1Y Return vs Nifty Z-Score]],Table2[1Y Return vs Nifty Z-Score])</f>
        <v>529</v>
      </c>
      <c r="AT499">
        <f>_xlfn.RANK.AVG(Table2[[#This Row],[6M Return vs Nifty Z-Score]],Table2[6M Return vs Nifty Z-Score])</f>
        <v>297</v>
      </c>
      <c r="AU499">
        <f>_xlfn.RANK.AVG(Table2[[#This Row],[Sharpe Ratio Z-Score]],Table2[Sharpe Ratio Z-Score])</f>
        <v>581</v>
      </c>
      <c r="AV499">
        <f>(Table2[[#This Row],[Rank 1Y]]+Table2[[#This Row],[Rank 6M]]+Table2[[#This Row],[Rank Sharpe]])/3</f>
        <v>469</v>
      </c>
    </row>
    <row r="500" spans="1:48" x14ac:dyDescent="0.3">
      <c r="A500" t="s">
        <v>1298</v>
      </c>
      <c r="B500" t="s">
        <v>1299</v>
      </c>
      <c r="C500" t="s">
        <v>3062</v>
      </c>
      <c r="D500" t="s">
        <v>297</v>
      </c>
      <c r="E500">
        <v>8460.9781996000002</v>
      </c>
      <c r="F500">
        <v>718</v>
      </c>
      <c r="G500">
        <v>1.86657363386788</v>
      </c>
      <c r="H500">
        <f>(Table2[[#This Row],[1Y Return vs Nifty]]-AVERAGE(Table2[1Y Return vs Nifty]))/_xlfn.STDEV.P(Table2[1Y Return vs Nifty])</f>
        <v>-0.46873420922493003</v>
      </c>
      <c r="I500">
        <v>-10.281450269654901</v>
      </c>
      <c r="J500">
        <f>(Table2[[#This Row],[1M Return vs Nifty]]-AVERAGE(Table2[1M Return vs Nifty]))/_xlfn.STDEV.P(Table2[1M Return vs Nifty])</f>
        <v>-0.92752621316029515</v>
      </c>
      <c r="K500">
        <v>-24.626913541672</v>
      </c>
      <c r="L500">
        <f>(Table2[[#This Row],[6M Return vs Nifty]]-AVERAGE(Table2[6M Return vs Nifty]))/_xlfn.STDEV.P(Table2[6M Return vs Nifty])</f>
        <v>-1.0668230480159373</v>
      </c>
      <c r="M500">
        <v>-6.3842066792904797</v>
      </c>
      <c r="N500">
        <f>(Table2[[#This Row],[1W Return vs Nifty]]-AVERAGE(Table2[1W Return vs Nifty]))/_xlfn.STDEV.P(Table2[1W Return vs Nifty])</f>
        <v>-1.2627206639292241</v>
      </c>
      <c r="O500">
        <v>778.96</v>
      </c>
      <c r="P500">
        <v>771.99898074731004</v>
      </c>
      <c r="Q500">
        <v>711.45599369324702</v>
      </c>
      <c r="R500">
        <v>26.566107711215899</v>
      </c>
      <c r="S500" s="1">
        <f>(Table2[[#This Row],[Close Price]]-Table2[[#This Row],[20D EMA]])/Table2[[#This Row],[20D EMA]]</f>
        <v>-7.8258190407723166E-2</v>
      </c>
      <c r="T500" s="1">
        <f>(Table2[[#This Row],[Close Price]]-Table2[[#This Row],[50D EMA]])/Table2[[#This Row],[50D EMA]]</f>
        <v>-6.994695860224838E-2</v>
      </c>
      <c r="U500" s="1">
        <f>(Table2[[#This Row],[Close Price]]-Table2[[#This Row],[200D EMA]])/Table2[[#This Row],[200D EMA]]</f>
        <v>9.1980478972175268E-3</v>
      </c>
      <c r="V500">
        <v>0.78833015595563605</v>
      </c>
      <c r="W500">
        <v>714.1</v>
      </c>
      <c r="X500">
        <v>740</v>
      </c>
      <c r="Y500">
        <v>714.1</v>
      </c>
      <c r="Z500">
        <v>825.35</v>
      </c>
      <c r="AA500">
        <v>714.1</v>
      </c>
      <c r="AB500">
        <v>836.95</v>
      </c>
      <c r="AC500" s="1">
        <f>(Table2[[#This Row],[Close Price]]/Table2[[#This Row],[Day Low]])-1</f>
        <v>5.4614199691920273E-3</v>
      </c>
      <c r="AD500" s="1">
        <f>(Table2[[#This Row],[Day High]]/Table2[[#This Row],[Close Price]])-1</f>
        <v>3.0640668523676862E-2</v>
      </c>
      <c r="AE500" s="1">
        <f>(Table2[[#This Row],[Close Price]]/Table2[[#This Row],[Current Week Low]])-1</f>
        <v>5.4614199691920273E-3</v>
      </c>
      <c r="AF500" s="1">
        <f>(Table2[[#This Row],[Current Week High]]/Table2[[#This Row],[Close Price]])-1</f>
        <v>0.14951253481894144</v>
      </c>
      <c r="AG500" s="1">
        <f>(Table2[[#This Row],[Close Price]]/Table2[[#This Row],[Current Month Low]])-1</f>
        <v>5.4614199691920273E-3</v>
      </c>
      <c r="AH500" s="1">
        <f>(Table2[[#This Row],[Current Month High]]/Table2[[#This Row],[Close Price]])-1</f>
        <v>0.16566852367688023</v>
      </c>
      <c r="AI500">
        <v>28.370473537604401</v>
      </c>
      <c r="AJ500">
        <v>35.971972351103098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-0.16</v>
      </c>
      <c r="AM500" t="s">
        <v>3107</v>
      </c>
      <c r="AN500">
        <v>-11.95</v>
      </c>
      <c r="AO500" t="s">
        <v>3107</v>
      </c>
      <c r="AP500">
        <v>8.3999790990751999E-2</v>
      </c>
      <c r="AQ500">
        <f>(Table2[[#This Row],[Sharpe Ratio]]-AVERAGE(Table2[Sharpe Ratio]))/_xlfn.STDEV.P(Table2[Sharpe Ratio])</f>
        <v>0.23213405054879011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-3.4936700837815966</v>
      </c>
      <c r="AS500">
        <f>_xlfn.RANK.AVG(Table2[[#This Row],[1Y Return vs Nifty Z-Score]],Table2[1Y Return vs Nifty Z-Score])</f>
        <v>462</v>
      </c>
      <c r="AT500">
        <f>_xlfn.RANK.AVG(Table2[[#This Row],[6M Return vs Nifty Z-Score]],Table2[6M Return vs Nifty Z-Score])</f>
        <v>667</v>
      </c>
      <c r="AU500">
        <f>_xlfn.RANK.AVG(Table2[[#This Row],[Sharpe Ratio Z-Score]],Table2[Sharpe Ratio Z-Score])</f>
        <v>281</v>
      </c>
      <c r="AV500">
        <f>(Table2[[#This Row],[Rank 1Y]]+Table2[[#This Row],[Rank 6M]]+Table2[[#This Row],[Rank Sharpe]])/3</f>
        <v>470</v>
      </c>
    </row>
    <row r="501" spans="1:48" x14ac:dyDescent="0.3">
      <c r="A501" t="s">
        <v>225</v>
      </c>
      <c r="B501" t="s">
        <v>226</v>
      </c>
      <c r="C501" t="s">
        <v>3067</v>
      </c>
      <c r="D501" t="s">
        <v>51</v>
      </c>
      <c r="E501">
        <v>113288.610753585</v>
      </c>
      <c r="F501">
        <v>6801.05</v>
      </c>
      <c r="G501">
        <v>-7.4417678866670904</v>
      </c>
      <c r="H501">
        <f>(Table2[[#This Row],[1Y Return vs Nifty]]-AVERAGE(Table2[1Y Return vs Nifty]))/_xlfn.STDEV.P(Table2[1Y Return vs Nifty])</f>
        <v>-0.61201248969793265</v>
      </c>
      <c r="I501">
        <v>4.6006239865248304</v>
      </c>
      <c r="J501">
        <f>(Table2[[#This Row],[1M Return vs Nifty]]-AVERAGE(Table2[1M Return vs Nifty]))/_xlfn.STDEV.P(Table2[1M Return vs Nifty])</f>
        <v>0.49139629078276031</v>
      </c>
      <c r="K501">
        <v>-1.87643805187402</v>
      </c>
      <c r="L501">
        <f>(Table2[[#This Row],[6M Return vs Nifty]]-AVERAGE(Table2[6M Return vs Nifty]))/_xlfn.STDEV.P(Table2[6M Return vs Nifty])</f>
        <v>-0.29415151105826276</v>
      </c>
      <c r="M501">
        <v>1.78722641971892</v>
      </c>
      <c r="N501">
        <f>(Table2[[#This Row],[1W Return vs Nifty]]-AVERAGE(Table2[1W Return vs Nifty]))/_xlfn.STDEV.P(Table2[1W Return vs Nifty])</f>
        <v>0.23075942594214768</v>
      </c>
      <c r="O501">
        <v>6811.89</v>
      </c>
      <c r="P501">
        <v>6577.6226402973098</v>
      </c>
      <c r="Q501">
        <v>6084.0897504447703</v>
      </c>
      <c r="R501">
        <v>44.7334948610211</v>
      </c>
      <c r="S501" s="1">
        <f>(Table2[[#This Row],[Close Price]]-Table2[[#This Row],[20D EMA]])/Table2[[#This Row],[20D EMA]]</f>
        <v>-1.5913351507437943E-3</v>
      </c>
      <c r="T501" s="1">
        <f>(Table2[[#This Row],[Close Price]]-Table2[[#This Row],[50D EMA]])/Table2[[#This Row],[50D EMA]]</f>
        <v>3.3967798385678059E-2</v>
      </c>
      <c r="U501" s="1">
        <f>(Table2[[#This Row],[Close Price]]-Table2[[#This Row],[200D EMA]])/Table2[[#This Row],[200D EMA]]</f>
        <v>0.11784182662703445</v>
      </c>
      <c r="V501">
        <v>0.69397658336000201</v>
      </c>
      <c r="W501">
        <v>6792.5</v>
      </c>
      <c r="X501">
        <v>6962</v>
      </c>
      <c r="Y501">
        <v>6792.5</v>
      </c>
      <c r="Z501">
        <v>7030</v>
      </c>
      <c r="AA501">
        <v>6786.65</v>
      </c>
      <c r="AB501">
        <v>7035</v>
      </c>
      <c r="AC501" s="1">
        <f>(Table2[[#This Row],[Close Price]]/Table2[[#This Row],[Day Low]])-1</f>
        <v>1.2587412587412583E-3</v>
      </c>
      <c r="AD501" s="1">
        <f>(Table2[[#This Row],[Day High]]/Table2[[#This Row],[Close Price]])-1</f>
        <v>2.3665463421089328E-2</v>
      </c>
      <c r="AE501" s="1">
        <f>(Table2[[#This Row],[Close Price]]/Table2[[#This Row],[Current Week Low]])-1</f>
        <v>1.2587412587412583E-3</v>
      </c>
      <c r="AF501" s="1">
        <f>(Table2[[#This Row],[Current Week High]]/Table2[[#This Row],[Close Price]])-1</f>
        <v>3.3663919541835341E-2</v>
      </c>
      <c r="AG501" s="1">
        <f>(Table2[[#This Row],[Close Price]]/Table2[[#This Row],[Current Month Low]])-1</f>
        <v>2.1218126763573597E-3</v>
      </c>
      <c r="AH501" s="1">
        <f>(Table2[[#This Row],[Current Month High]]/Table2[[#This Row],[Close Price]])-1</f>
        <v>3.4399100138949201E-2</v>
      </c>
      <c r="AI501">
        <v>3.4399100138949201</v>
      </c>
      <c r="AJ501">
        <v>30.649979348963999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0.01</v>
      </c>
      <c r="AM501" t="s">
        <v>3108</v>
      </c>
      <c r="AN501">
        <v>-0.56999999999999995</v>
      </c>
      <c r="AO501" t="s">
        <v>3107</v>
      </c>
      <c r="AP501">
        <v>1.9592246953997E-2</v>
      </c>
      <c r="AQ501">
        <f>(Table2[[#This Row],[Sharpe Ratio]]-AVERAGE(Table2[Sharpe Ratio]))/_xlfn.STDEV.P(Table2[Sharpe Ratio])</f>
        <v>-0.5014642353124602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-0.68547251934374775</v>
      </c>
      <c r="AS501">
        <f>_xlfn.RANK.AVG(Table2[[#This Row],[1Y Return vs Nifty Z-Score]],Table2[1Y Return vs Nifty Z-Score])</f>
        <v>535</v>
      </c>
      <c r="AT501">
        <f>_xlfn.RANK.AVG(Table2[[#This Row],[6M Return vs Nifty Z-Score]],Table2[6M Return vs Nifty Z-Score])</f>
        <v>406</v>
      </c>
      <c r="AU501">
        <f>_xlfn.RANK.AVG(Table2[[#This Row],[Sharpe Ratio Z-Score]],Table2[Sharpe Ratio Z-Score])</f>
        <v>470</v>
      </c>
      <c r="AV501">
        <f>(Table2[[#This Row],[Rank 1Y]]+Table2[[#This Row],[Rank 6M]]+Table2[[#This Row],[Rank Sharpe]])/3</f>
        <v>470.33333333333331</v>
      </c>
    </row>
    <row r="502" spans="1:48" x14ac:dyDescent="0.3">
      <c r="A502" t="s">
        <v>537</v>
      </c>
      <c r="B502" t="s">
        <v>538</v>
      </c>
      <c r="C502" t="s">
        <v>3077</v>
      </c>
      <c r="D502" t="s">
        <v>539</v>
      </c>
      <c r="E502">
        <v>36751.415999999997</v>
      </c>
      <c r="F502">
        <v>3345.6</v>
      </c>
      <c r="G502">
        <v>-7.3991132408062397</v>
      </c>
      <c r="H502">
        <f>(Table2[[#This Row],[1Y Return vs Nifty]]-AVERAGE(Table2[1Y Return vs Nifty]))/_xlfn.STDEV.P(Table2[1Y Return vs Nifty])</f>
        <v>-0.61135592974043151</v>
      </c>
      <c r="I502">
        <v>3.5830814064707401</v>
      </c>
      <c r="J502">
        <f>(Table2[[#This Row],[1M Return vs Nifty]]-AVERAGE(Table2[1M Return vs Nifty]))/_xlfn.STDEV.P(Table2[1M Return vs Nifty])</f>
        <v>0.39437929968963448</v>
      </c>
      <c r="K502">
        <v>-14.016227510596099</v>
      </c>
      <c r="L502">
        <f>(Table2[[#This Row],[6M Return vs Nifty]]-AVERAGE(Table2[6M Return vs Nifty]))/_xlfn.STDEV.P(Table2[6M Return vs Nifty])</f>
        <v>-0.70645365320995879</v>
      </c>
      <c r="M502">
        <v>1.8699760313163001</v>
      </c>
      <c r="N502">
        <f>(Table2[[#This Row],[1W Return vs Nifty]]-AVERAGE(Table2[1W Return vs Nifty]))/_xlfn.STDEV.P(Table2[1W Return vs Nifty])</f>
        <v>0.24588344346365906</v>
      </c>
      <c r="O502">
        <v>3312.2</v>
      </c>
      <c r="P502">
        <v>3284.27234380858</v>
      </c>
      <c r="Q502">
        <v>3262.67494477631</v>
      </c>
      <c r="R502">
        <v>53.170557425952502</v>
      </c>
      <c r="S502" s="1">
        <f>(Table2[[#This Row],[Close Price]]-Table2[[#This Row],[20D EMA]])/Table2[[#This Row],[20D EMA]]</f>
        <v>1.0083932129702341E-2</v>
      </c>
      <c r="T502" s="1">
        <f>(Table2[[#This Row],[Close Price]]-Table2[[#This Row],[50D EMA]])/Table2[[#This Row],[50D EMA]]</f>
        <v>1.8673133580725462E-2</v>
      </c>
      <c r="U502" s="1">
        <f>(Table2[[#This Row],[Close Price]]-Table2[[#This Row],[200D EMA]])/Table2[[#This Row],[200D EMA]]</f>
        <v>2.5416278552804251E-2</v>
      </c>
      <c r="V502">
        <v>0.89064359548095295</v>
      </c>
      <c r="W502">
        <v>3205.05</v>
      </c>
      <c r="X502">
        <v>3413.55</v>
      </c>
      <c r="Y502">
        <v>3205.05</v>
      </c>
      <c r="Z502">
        <v>3456</v>
      </c>
      <c r="AA502">
        <v>3169.35</v>
      </c>
      <c r="AB502">
        <v>3499</v>
      </c>
      <c r="AC502" s="1">
        <f>(Table2[[#This Row],[Close Price]]/Table2[[#This Row],[Day Low]])-1</f>
        <v>4.3852670005148031E-2</v>
      </c>
      <c r="AD502" s="1">
        <f>(Table2[[#This Row],[Day High]]/Table2[[#This Row],[Close Price]])-1</f>
        <v>2.03102582496415E-2</v>
      </c>
      <c r="AE502" s="1">
        <f>(Table2[[#This Row],[Close Price]]/Table2[[#This Row],[Current Week Low]])-1</f>
        <v>4.3852670005148031E-2</v>
      </c>
      <c r="AF502" s="1">
        <f>(Table2[[#This Row],[Current Week High]]/Table2[[#This Row],[Close Price]])-1</f>
        <v>3.2998565279770409E-2</v>
      </c>
      <c r="AG502" s="1">
        <f>(Table2[[#This Row],[Close Price]]/Table2[[#This Row],[Current Month Low]])-1</f>
        <v>5.561077192484265E-2</v>
      </c>
      <c r="AH502" s="1">
        <f>(Table2[[#This Row],[Current Month High]]/Table2[[#This Row],[Close Price]])-1</f>
        <v>4.5851267336202817E-2</v>
      </c>
      <c r="AI502">
        <v>17.168818747010899</v>
      </c>
      <c r="AJ502">
        <v>35.121163166397402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0.05</v>
      </c>
      <c r="AM502" t="s">
        <v>3108</v>
      </c>
      <c r="AN502">
        <v>1.84</v>
      </c>
      <c r="AO502" t="s">
        <v>3108</v>
      </c>
      <c r="AP502">
        <v>7.1085410382209002E-2</v>
      </c>
      <c r="AQ502">
        <f>(Table2[[#This Row],[Sharpe Ratio]]-AVERAGE(Table2[Sharpe Ratio]))/_xlfn.STDEV.P(Table2[Sharpe Ratio])</f>
        <v>8.5039985419083072E-2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-0.59250685437801365</v>
      </c>
      <c r="AS502">
        <f>_xlfn.RANK.AVG(Table2[[#This Row],[1Y Return vs Nifty Z-Score]],Table2[1Y Return vs Nifty Z-Score])</f>
        <v>534</v>
      </c>
      <c r="AT502">
        <f>_xlfn.RANK.AVG(Table2[[#This Row],[6M Return vs Nifty Z-Score]],Table2[6M Return vs Nifty Z-Score])</f>
        <v>555</v>
      </c>
      <c r="AU502">
        <f>_xlfn.RANK.AVG(Table2[[#This Row],[Sharpe Ratio Z-Score]],Table2[Sharpe Ratio Z-Score])</f>
        <v>323</v>
      </c>
      <c r="AV502">
        <f>(Table2[[#This Row],[Rank 1Y]]+Table2[[#This Row],[Rank 6M]]+Table2[[#This Row],[Rank Sharpe]])/3</f>
        <v>470.66666666666669</v>
      </c>
    </row>
    <row r="503" spans="1:48" x14ac:dyDescent="0.3">
      <c r="A503" t="s">
        <v>526</v>
      </c>
      <c r="B503" t="s">
        <v>527</v>
      </c>
      <c r="C503" t="s">
        <v>3068</v>
      </c>
      <c r="D503" t="s">
        <v>203</v>
      </c>
      <c r="E503">
        <v>38258.532363270002</v>
      </c>
      <c r="F503">
        <v>652.35</v>
      </c>
      <c r="G503">
        <v>-5.5572509269504602</v>
      </c>
      <c r="H503">
        <f>(Table2[[#This Row],[1Y Return vs Nifty]]-AVERAGE(Table2[1Y Return vs Nifty]))/_xlfn.STDEV.P(Table2[1Y Return vs Nifty])</f>
        <v>-0.58300513657119735</v>
      </c>
      <c r="I503">
        <v>-8.4293329761269096</v>
      </c>
      <c r="J503">
        <f>(Table2[[#This Row],[1M Return vs Nifty]]-AVERAGE(Table2[1M Return vs Nifty]))/_xlfn.STDEV.P(Table2[1M Return vs Nifty])</f>
        <v>-0.75093719320982022</v>
      </c>
      <c r="K503">
        <v>-2.9528028983055798</v>
      </c>
      <c r="L503">
        <f>(Table2[[#This Row],[6M Return vs Nifty]]-AVERAGE(Table2[6M Return vs Nifty]))/_xlfn.STDEV.P(Table2[6M Return vs Nifty])</f>
        <v>-0.33070795492654298</v>
      </c>
      <c r="M503">
        <v>-0.36549251176400699</v>
      </c>
      <c r="N503">
        <f>(Table2[[#This Row],[1W Return vs Nifty]]-AVERAGE(Table2[1W Return vs Nifty]))/_xlfn.STDEV.P(Table2[1W Return vs Nifty])</f>
        <v>-0.16268965750548844</v>
      </c>
      <c r="O503">
        <v>671.37</v>
      </c>
      <c r="P503">
        <v>668.07707316757705</v>
      </c>
      <c r="Q503">
        <v>631.66512037610403</v>
      </c>
      <c r="R503">
        <v>37.565399283868402</v>
      </c>
      <c r="S503" s="1">
        <f>(Table2[[#This Row],[Close Price]]-Table2[[#This Row],[20D EMA]])/Table2[[#This Row],[20D EMA]]</f>
        <v>-2.8330130926314822E-2</v>
      </c>
      <c r="T503" s="1">
        <f>(Table2[[#This Row],[Close Price]]-Table2[[#This Row],[50D EMA]])/Table2[[#This Row],[50D EMA]]</f>
        <v>-2.3540806591385802E-2</v>
      </c>
      <c r="U503" s="1">
        <f>(Table2[[#This Row],[Close Price]]-Table2[[#This Row],[200D EMA]])/Table2[[#This Row],[200D EMA]]</f>
        <v>3.2746591440065378E-2</v>
      </c>
      <c r="V503">
        <v>0.83902458267781399</v>
      </c>
      <c r="W503">
        <v>643.75</v>
      </c>
      <c r="X503">
        <v>667.75</v>
      </c>
      <c r="Y503">
        <v>643.75</v>
      </c>
      <c r="Z503">
        <v>677.35</v>
      </c>
      <c r="AA503">
        <v>643.75</v>
      </c>
      <c r="AB503">
        <v>693</v>
      </c>
      <c r="AC503" s="1">
        <f>(Table2[[#This Row],[Close Price]]/Table2[[#This Row],[Day Low]])-1</f>
        <v>1.3359223300970946E-2</v>
      </c>
      <c r="AD503" s="1">
        <f>(Table2[[#This Row],[Day High]]/Table2[[#This Row],[Close Price]])-1</f>
        <v>2.3606959454280707E-2</v>
      </c>
      <c r="AE503" s="1">
        <f>(Table2[[#This Row],[Close Price]]/Table2[[#This Row],[Current Week Low]])-1</f>
        <v>1.3359223300970946E-2</v>
      </c>
      <c r="AF503" s="1">
        <f>(Table2[[#This Row],[Current Week High]]/Table2[[#This Row],[Close Price]])-1</f>
        <v>3.8322986127079073E-2</v>
      </c>
      <c r="AG503" s="1">
        <f>(Table2[[#This Row],[Close Price]]/Table2[[#This Row],[Current Month Low]])-1</f>
        <v>1.3359223300970946E-2</v>
      </c>
      <c r="AH503" s="1">
        <f>(Table2[[#This Row],[Current Month High]]/Table2[[#This Row],[Close Price]])-1</f>
        <v>6.2313175442630486E-2</v>
      </c>
      <c r="AI503">
        <v>17.1916915766076</v>
      </c>
      <c r="AJ503">
        <v>33.650891210817399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-0.02</v>
      </c>
      <c r="AM503" t="s">
        <v>3107</v>
      </c>
      <c r="AN503">
        <v>-4.7699999999999996</v>
      </c>
      <c r="AO503" t="s">
        <v>3107</v>
      </c>
      <c r="AP503">
        <v>1.9944046795303001E-2</v>
      </c>
      <c r="AQ503">
        <f>(Table2[[#This Row],[Sharpe Ratio]]-AVERAGE(Table2[Sharpe Ratio]))/_xlfn.STDEV.P(Table2[Sharpe Ratio])</f>
        <v>-0.49745725500591315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-2.3247971972189623</v>
      </c>
      <c r="AS503">
        <f>_xlfn.RANK.AVG(Table2[[#This Row],[1Y Return vs Nifty Z-Score]],Table2[1Y Return vs Nifty Z-Score])</f>
        <v>527</v>
      </c>
      <c r="AT503">
        <f>_xlfn.RANK.AVG(Table2[[#This Row],[6M Return vs Nifty Z-Score]],Table2[6M Return vs Nifty Z-Score])</f>
        <v>418</v>
      </c>
      <c r="AU503">
        <f>_xlfn.RANK.AVG(Table2[[#This Row],[Sharpe Ratio Z-Score]],Table2[Sharpe Ratio Z-Score])</f>
        <v>469</v>
      </c>
      <c r="AV503">
        <f>(Table2[[#This Row],[Rank 1Y]]+Table2[[#This Row],[Rank 6M]]+Table2[[#This Row],[Rank Sharpe]])/3</f>
        <v>471.33333333333331</v>
      </c>
    </row>
    <row r="504" spans="1:48" x14ac:dyDescent="0.3">
      <c r="A504" t="s">
        <v>1552</v>
      </c>
      <c r="B504" t="s">
        <v>1553</v>
      </c>
      <c r="C504" t="s">
        <v>3074</v>
      </c>
      <c r="D504" t="s">
        <v>258</v>
      </c>
      <c r="E504">
        <v>6080.4005270799998</v>
      </c>
      <c r="F504">
        <v>766.7</v>
      </c>
      <c r="G504">
        <v>30.892852127375601</v>
      </c>
      <c r="H504">
        <f>(Table2[[#This Row],[1Y Return vs Nifty]]-AVERAGE(Table2[1Y Return vs Nifty]))/_xlfn.STDEV.P(Table2[1Y Return vs Nifty])</f>
        <v>-2.194836000511495E-2</v>
      </c>
      <c r="I504">
        <v>0.14119939936815301</v>
      </c>
      <c r="J504">
        <f>(Table2[[#This Row],[1M Return vs Nifty]]-AVERAGE(Table2[1M Return vs Nifty]))/_xlfn.STDEV.P(Table2[1M Return vs Nifty])</f>
        <v>6.621511022749775E-2</v>
      </c>
      <c r="K504">
        <v>-14.9078107737312</v>
      </c>
      <c r="L504">
        <f>(Table2[[#This Row],[6M Return vs Nifty]]-AVERAGE(Table2[6M Return vs Nifty]))/_xlfn.STDEV.P(Table2[6M Return vs Nifty])</f>
        <v>-0.73673438341101616</v>
      </c>
      <c r="M504">
        <v>1.4058419469698</v>
      </c>
      <c r="N504">
        <f>(Table2[[#This Row],[1W Return vs Nifty]]-AVERAGE(Table2[1W Return vs Nifty]))/_xlfn.STDEV.P(Table2[1W Return vs Nifty])</f>
        <v>0.1610543803601247</v>
      </c>
      <c r="O504">
        <v>772.37</v>
      </c>
      <c r="P504">
        <v>752.72685079733799</v>
      </c>
      <c r="Q504">
        <v>695.33839633718003</v>
      </c>
      <c r="R504">
        <v>45.204127339444703</v>
      </c>
      <c r="S504" s="1">
        <f>(Table2[[#This Row],[Close Price]]-Table2[[#This Row],[20D EMA]])/Table2[[#This Row],[20D EMA]]</f>
        <v>-7.3410412108185965E-3</v>
      </c>
      <c r="T504" s="1">
        <f>(Table2[[#This Row],[Close Price]]-Table2[[#This Row],[50D EMA]])/Table2[[#This Row],[50D EMA]]</f>
        <v>1.8563372872723718E-2</v>
      </c>
      <c r="U504" s="1">
        <f>(Table2[[#This Row],[Close Price]]-Table2[[#This Row],[200D EMA]])/Table2[[#This Row],[200D EMA]]</f>
        <v>0.10262859643409611</v>
      </c>
      <c r="V504">
        <v>0.51899574506724699</v>
      </c>
      <c r="W504">
        <v>755.85</v>
      </c>
      <c r="X504">
        <v>779.5</v>
      </c>
      <c r="Y504">
        <v>747.7</v>
      </c>
      <c r="Z504">
        <v>792.45</v>
      </c>
      <c r="AA504">
        <v>741.55</v>
      </c>
      <c r="AB504">
        <v>816.9</v>
      </c>
      <c r="AC504" s="1">
        <f>(Table2[[#This Row],[Close Price]]/Table2[[#This Row],[Day Low]])-1</f>
        <v>1.4354700006615095E-2</v>
      </c>
      <c r="AD504" s="1">
        <f>(Table2[[#This Row],[Day High]]/Table2[[#This Row],[Close Price]])-1</f>
        <v>1.6694926307551761E-2</v>
      </c>
      <c r="AE504" s="1">
        <f>(Table2[[#This Row],[Close Price]]/Table2[[#This Row],[Current Week Low]])-1</f>
        <v>2.5411261201016444E-2</v>
      </c>
      <c r="AF504" s="1">
        <f>(Table2[[#This Row],[Current Week High]]/Table2[[#This Row],[Close Price]])-1</f>
        <v>3.3585496282770411E-2</v>
      </c>
      <c r="AG504" s="1">
        <f>(Table2[[#This Row],[Close Price]]/Table2[[#This Row],[Current Month Low]])-1</f>
        <v>3.3915447373744412E-2</v>
      </c>
      <c r="AH504" s="1">
        <f>(Table2[[#This Row],[Current Month High]]/Table2[[#This Row],[Close Price]])-1</f>
        <v>6.5475414112429853E-2</v>
      </c>
      <c r="AI504">
        <v>15.2732489891743</v>
      </c>
      <c r="AJ504">
        <v>64.510245681793805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0.14000000000000001</v>
      </c>
      <c r="AM504" t="s">
        <v>3108</v>
      </c>
      <c r="AN504">
        <v>-6.25</v>
      </c>
      <c r="AO504" t="s">
        <v>3107</v>
      </c>
      <c r="AQ504">
        <f>(Table2[[#This Row],[Sharpe Ratio]]-AVERAGE(Table2[Sharpe Ratio]))/_xlfn.STDEV.P(Table2[Sharpe Ratio])</f>
        <v>-0.72461882064209882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-1.2560320734706074</v>
      </c>
      <c r="AS504">
        <f>_xlfn.RANK.AVG(Table2[[#This Row],[1Y Return vs Nifty Z-Score]],Table2[1Y Return vs Nifty Z-Score])</f>
        <v>302</v>
      </c>
      <c r="AT504">
        <f>_xlfn.RANK.AVG(Table2[[#This Row],[6M Return vs Nifty Z-Score]],Table2[6M Return vs Nifty Z-Score])</f>
        <v>567</v>
      </c>
      <c r="AU504">
        <f>_xlfn.RANK.AVG(Table2[[#This Row],[Sharpe Ratio Z-Score]],Table2[Sharpe Ratio Z-Score])</f>
        <v>545.5</v>
      </c>
      <c r="AV504">
        <f>(Table2[[#This Row],[Rank 1Y]]+Table2[[#This Row],[Rank 6M]]+Table2[[#This Row],[Rank Sharpe]])/3</f>
        <v>471.5</v>
      </c>
    </row>
    <row r="505" spans="1:48" x14ac:dyDescent="0.3">
      <c r="A505" t="s">
        <v>898</v>
      </c>
      <c r="B505" t="s">
        <v>899</v>
      </c>
      <c r="C505" t="s">
        <v>3075</v>
      </c>
      <c r="D505" t="s">
        <v>900</v>
      </c>
      <c r="E505">
        <v>16231.9586494</v>
      </c>
      <c r="F505">
        <v>730.6</v>
      </c>
      <c r="G505">
        <v>-4.7250617252268698</v>
      </c>
      <c r="H505">
        <f>(Table2[[#This Row],[1Y Return vs Nifty]]-AVERAGE(Table2[1Y Return vs Nifty]))/_xlfn.STDEV.P(Table2[1Y Return vs Nifty])</f>
        <v>-0.57019569703912665</v>
      </c>
      <c r="I505">
        <v>4.6787310427474997</v>
      </c>
      <c r="J505">
        <f>(Table2[[#This Row],[1M Return vs Nifty]]-AVERAGE(Table2[1M Return vs Nifty]))/_xlfn.STDEV.P(Table2[1M Return vs Nifty])</f>
        <v>0.4988433615259445</v>
      </c>
      <c r="K505">
        <v>-13.173669194703001</v>
      </c>
      <c r="L505">
        <f>(Table2[[#This Row],[6M Return vs Nifty]]-AVERAGE(Table2[6M Return vs Nifty]))/_xlfn.STDEV.P(Table2[6M Return vs Nifty])</f>
        <v>-0.67783795112454404</v>
      </c>
      <c r="M505">
        <v>4.64275266029561</v>
      </c>
      <c r="N505">
        <f>(Table2[[#This Row],[1W Return vs Nifty]]-AVERAGE(Table2[1W Return vs Nifty]))/_xlfn.STDEV.P(Table2[1W Return vs Nifty])</f>
        <v>0.75265950573641649</v>
      </c>
      <c r="O505">
        <v>711.31</v>
      </c>
      <c r="P505">
        <v>702.87180190379502</v>
      </c>
      <c r="Q505">
        <v>683.93494749190302</v>
      </c>
      <c r="R505">
        <v>66.205756002021104</v>
      </c>
      <c r="S505" s="1">
        <f>(Table2[[#This Row],[Close Price]]-Table2[[#This Row],[20D EMA]])/Table2[[#This Row],[20D EMA]]</f>
        <v>2.7118977660935569E-2</v>
      </c>
      <c r="T505" s="1">
        <f>(Table2[[#This Row],[Close Price]]-Table2[[#This Row],[50D EMA]])/Table2[[#This Row],[50D EMA]]</f>
        <v>3.9449865567377361E-2</v>
      </c>
      <c r="U505" s="1">
        <f>(Table2[[#This Row],[Close Price]]-Table2[[#This Row],[200D EMA]])/Table2[[#This Row],[200D EMA]]</f>
        <v>6.8230250083323118E-2</v>
      </c>
      <c r="V505">
        <v>1.1124502172106101</v>
      </c>
      <c r="W505">
        <v>714.55</v>
      </c>
      <c r="X505">
        <v>738</v>
      </c>
      <c r="Y505">
        <v>708</v>
      </c>
      <c r="Z505">
        <v>754.15</v>
      </c>
      <c r="AA505">
        <v>681.05</v>
      </c>
      <c r="AB505">
        <v>754.15</v>
      </c>
      <c r="AC505" s="1">
        <f>(Table2[[#This Row],[Close Price]]/Table2[[#This Row],[Day Low]])-1</f>
        <v>2.246168917500535E-2</v>
      </c>
      <c r="AD505" s="1">
        <f>(Table2[[#This Row],[Day High]]/Table2[[#This Row],[Close Price]])-1</f>
        <v>1.0128661374212866E-2</v>
      </c>
      <c r="AE505" s="1">
        <f>(Table2[[#This Row],[Close Price]]/Table2[[#This Row],[Current Week Low]])-1</f>
        <v>3.1920903954802293E-2</v>
      </c>
      <c r="AF505" s="1">
        <f>(Table2[[#This Row],[Current Week High]]/Table2[[#This Row],[Close Price]])-1</f>
        <v>3.2233780454421046E-2</v>
      </c>
      <c r="AG505" s="1">
        <f>(Table2[[#This Row],[Close Price]]/Table2[[#This Row],[Current Month Low]])-1</f>
        <v>7.2755304309522151E-2</v>
      </c>
      <c r="AH505" s="1">
        <f>(Table2[[#This Row],[Current Month High]]/Table2[[#This Row],[Close Price]])-1</f>
        <v>3.2233780454421046E-2</v>
      </c>
      <c r="AI505">
        <v>16.274295099917801</v>
      </c>
      <c r="AJ505">
        <v>22.996632996632901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0.09</v>
      </c>
      <c r="AM505" t="s">
        <v>3108</v>
      </c>
      <c r="AN505">
        <v>4.3499999999999996</v>
      </c>
      <c r="AO505" t="s">
        <v>3108</v>
      </c>
      <c r="AP505">
        <v>6.1978621350397001E-2</v>
      </c>
      <c r="AQ505">
        <f>(Table2[[#This Row],[Sharpe Ratio]]-AVERAGE(Table2[Sharpe Ratio]))/_xlfn.STDEV.P(Table2[Sharpe Ratio])</f>
        <v>-1.8685826880558067E-2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-1.5216607781867841E-2</v>
      </c>
      <c r="AS505">
        <f>_xlfn.RANK.AVG(Table2[[#This Row],[1Y Return vs Nifty Z-Score]],Table2[1Y Return vs Nifty Z-Score])</f>
        <v>517</v>
      </c>
      <c r="AT505">
        <f>_xlfn.RANK.AVG(Table2[[#This Row],[6M Return vs Nifty Z-Score]],Table2[6M Return vs Nifty Z-Score])</f>
        <v>547</v>
      </c>
      <c r="AU505">
        <f>_xlfn.RANK.AVG(Table2[[#This Row],[Sharpe Ratio Z-Score]],Table2[Sharpe Ratio Z-Score])</f>
        <v>351</v>
      </c>
      <c r="AV505">
        <f>(Table2[[#This Row],[Rank 1Y]]+Table2[[#This Row],[Rank 6M]]+Table2[[#This Row],[Rank Sharpe]])/3</f>
        <v>471.66666666666669</v>
      </c>
    </row>
    <row r="506" spans="1:48" x14ac:dyDescent="0.3">
      <c r="A506" t="s">
        <v>1523</v>
      </c>
      <c r="B506" t="s">
        <v>1524</v>
      </c>
      <c r="C506" t="s">
        <v>3063</v>
      </c>
      <c r="D506" t="s">
        <v>24</v>
      </c>
      <c r="E506">
        <v>6297.1110180180003</v>
      </c>
      <c r="F506">
        <v>24.07</v>
      </c>
      <c r="G506">
        <v>-0.63218803519814404</v>
      </c>
      <c r="H506">
        <f>(Table2[[#This Row],[1Y Return vs Nifty]]-AVERAGE(Table2[1Y Return vs Nifty]))/_xlfn.STDEV.P(Table2[1Y Return vs Nifty])</f>
        <v>-0.5071962998632904</v>
      </c>
      <c r="I506">
        <v>-5.6206045523896</v>
      </c>
      <c r="J506">
        <f>(Table2[[#This Row],[1M Return vs Nifty]]-AVERAGE(Table2[1M Return vs Nifty]))/_xlfn.STDEV.P(Table2[1M Return vs Nifty])</f>
        <v>-0.48314065495168973</v>
      </c>
      <c r="K506">
        <v>-33.474725845369697</v>
      </c>
      <c r="L506">
        <f>(Table2[[#This Row],[6M Return vs Nifty]]-AVERAGE(Table2[6M Return vs Nifty]))/_xlfn.STDEV.P(Table2[6M Return vs Nifty])</f>
        <v>-1.3673201841956537</v>
      </c>
      <c r="M506">
        <v>-2.7163126243015698</v>
      </c>
      <c r="N506">
        <f>(Table2[[#This Row],[1W Return vs Nifty]]-AVERAGE(Table2[1W Return vs Nifty]))/_xlfn.STDEV.P(Table2[1W Return vs Nifty])</f>
        <v>-0.59234538501424627</v>
      </c>
      <c r="O506">
        <v>25.69</v>
      </c>
      <c r="P506">
        <v>26.518360909719298</v>
      </c>
      <c r="Q506">
        <v>26.149598793518098</v>
      </c>
      <c r="R506">
        <v>14.191050523324</v>
      </c>
      <c r="S506" s="1">
        <f>(Table2[[#This Row],[Close Price]]-Table2[[#This Row],[20D EMA]])/Table2[[#This Row],[20D EMA]]</f>
        <v>-6.3059556247567178E-2</v>
      </c>
      <c r="T506" s="1">
        <f>(Table2[[#This Row],[Close Price]]-Table2[[#This Row],[50D EMA]])/Table2[[#This Row],[50D EMA]]</f>
        <v>-9.2327007617651988E-2</v>
      </c>
      <c r="U506" s="1">
        <f>(Table2[[#This Row],[Close Price]]-Table2[[#This Row],[200D EMA]])/Table2[[#This Row],[200D EMA]]</f>
        <v>-7.9526986625645071E-2</v>
      </c>
      <c r="V506">
        <v>0.80561469952663001</v>
      </c>
      <c r="W506">
        <v>24.01</v>
      </c>
      <c r="X506">
        <v>24.65</v>
      </c>
      <c r="Y506">
        <v>24.01</v>
      </c>
      <c r="Z506">
        <v>25</v>
      </c>
      <c r="AA506">
        <v>24.01</v>
      </c>
      <c r="AB506">
        <v>26.97</v>
      </c>
      <c r="AC506" s="1">
        <f>(Table2[[#This Row],[Close Price]]/Table2[[#This Row],[Day Low]])-1</f>
        <v>2.4989587671802038E-3</v>
      </c>
      <c r="AD506" s="1">
        <f>(Table2[[#This Row],[Day High]]/Table2[[#This Row],[Close Price]])-1</f>
        <v>2.409638554216853E-2</v>
      </c>
      <c r="AE506" s="1">
        <f>(Table2[[#This Row],[Close Price]]/Table2[[#This Row],[Current Week Low]])-1</f>
        <v>2.4989587671802038E-3</v>
      </c>
      <c r="AF506" s="1">
        <f>(Table2[[#This Row],[Current Week High]]/Table2[[#This Row],[Close Price]])-1</f>
        <v>3.8637307852098068E-2</v>
      </c>
      <c r="AG506" s="1">
        <f>(Table2[[#This Row],[Close Price]]/Table2[[#This Row],[Current Month Low]])-1</f>
        <v>2.4989587671802038E-3</v>
      </c>
      <c r="AH506" s="1">
        <f>(Table2[[#This Row],[Current Month High]]/Table2[[#This Row],[Close Price]])-1</f>
        <v>0.12048192771084332</v>
      </c>
      <c r="AI506">
        <v>53.226942531721797</v>
      </c>
      <c r="AJ506">
        <v>29.397351185301101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-0.14000000000000001</v>
      </c>
      <c r="AM506" t="s">
        <v>3107</v>
      </c>
      <c r="AN506">
        <v>-11.31</v>
      </c>
      <c r="AO506" t="s">
        <v>3107</v>
      </c>
      <c r="AP506">
        <v>0.103598202114111</v>
      </c>
      <c r="AQ506">
        <f>(Table2[[#This Row],[Sharpe Ratio]]-AVERAGE(Table2[Sharpe Ratio]))/_xlfn.STDEV.P(Table2[Sharpe Ratio])</f>
        <v>0.45535884541902449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487</v>
      </c>
      <c r="AT506">
        <f>_xlfn.RANK.AVG(Table2[[#This Row],[6M Return vs Nifty Z-Score]],Table2[6M Return vs Nifty Z-Score])</f>
        <v>708</v>
      </c>
      <c r="AU506">
        <f>_xlfn.RANK.AVG(Table2[[#This Row],[Sharpe Ratio Z-Score]],Table2[Sharpe Ratio Z-Score])</f>
        <v>225</v>
      </c>
      <c r="AV506">
        <f>(Table2[[#This Row],[Rank 1Y]]+Table2[[#This Row],[Rank 6M]]+Table2[[#This Row],[Rank Sharpe]])/3</f>
        <v>473.33333333333331</v>
      </c>
    </row>
    <row r="507" spans="1:48" x14ac:dyDescent="0.3">
      <c r="A507" t="s">
        <v>1850</v>
      </c>
      <c r="B507" t="s">
        <v>1851</v>
      </c>
      <c r="C507" t="s">
        <v>3074</v>
      </c>
      <c r="D507" t="s">
        <v>258</v>
      </c>
      <c r="E507">
        <v>3786.427591182</v>
      </c>
      <c r="F507">
        <v>162.87</v>
      </c>
      <c r="G507">
        <v>-0.186899363589937</v>
      </c>
      <c r="H507">
        <f>(Table2[[#This Row],[1Y Return vs Nifty]]-AVERAGE(Table2[1Y Return vs Nifty]))/_xlfn.STDEV.P(Table2[1Y Return vs Nifty])</f>
        <v>-0.50034221151238689</v>
      </c>
      <c r="I507">
        <v>-0.16212187616500101</v>
      </c>
      <c r="J507">
        <f>(Table2[[#This Row],[1M Return vs Nifty]]-AVERAGE(Table2[1M Return vs Nifty]))/_xlfn.STDEV.P(Table2[1M Return vs Nifty])</f>
        <v>3.7295123915778688E-2</v>
      </c>
      <c r="K507">
        <v>-5.7073704443823701</v>
      </c>
      <c r="L507">
        <f>(Table2[[#This Row],[6M Return vs Nifty]]-AVERAGE(Table2[6M Return vs Nifty]))/_xlfn.STDEV.P(Table2[6M Return vs Nifty])</f>
        <v>-0.42426098595814993</v>
      </c>
      <c r="M507">
        <v>4.8276561898685504</v>
      </c>
      <c r="N507">
        <f>(Table2[[#This Row],[1W Return vs Nifty]]-AVERAGE(Table2[1W Return vs Nifty]))/_xlfn.STDEV.P(Table2[1W Return vs Nifty])</f>
        <v>0.78645403560873539</v>
      </c>
      <c r="O507">
        <v>161.66999999999999</v>
      </c>
      <c r="P507">
        <v>154.13395299664199</v>
      </c>
      <c r="Q507">
        <v>144.857962538962</v>
      </c>
      <c r="R507">
        <v>50.257047681582499</v>
      </c>
      <c r="S507" s="1">
        <f>(Table2[[#This Row],[Close Price]]-Table2[[#This Row],[20D EMA]])/Table2[[#This Row],[20D EMA]]</f>
        <v>7.4225273705697849E-3</v>
      </c>
      <c r="T507" s="1">
        <f>(Table2[[#This Row],[Close Price]]-Table2[[#This Row],[50D EMA]])/Table2[[#This Row],[50D EMA]]</f>
        <v>5.6678277780550637E-2</v>
      </c>
      <c r="U507" s="1">
        <f>(Table2[[#This Row],[Close Price]]-Table2[[#This Row],[200D EMA]])/Table2[[#This Row],[200D EMA]]</f>
        <v>0.12434275027300183</v>
      </c>
      <c r="V507">
        <v>1.24917622326619</v>
      </c>
      <c r="W507">
        <v>161.19999999999999</v>
      </c>
      <c r="X507">
        <v>165.99</v>
      </c>
      <c r="Y507">
        <v>160.56</v>
      </c>
      <c r="Z507">
        <v>174.7</v>
      </c>
      <c r="AA507">
        <v>153.11000000000001</v>
      </c>
      <c r="AB507">
        <v>177.4</v>
      </c>
      <c r="AC507" s="1">
        <f>(Table2[[#This Row],[Close Price]]/Table2[[#This Row],[Day Low]])-1</f>
        <v>1.0359801488833753E-2</v>
      </c>
      <c r="AD507" s="1">
        <f>(Table2[[#This Row],[Day High]]/Table2[[#This Row],[Close Price]])-1</f>
        <v>1.9156382390863813E-2</v>
      </c>
      <c r="AE507" s="1">
        <f>(Table2[[#This Row],[Close Price]]/Table2[[#This Row],[Current Week Low]])-1</f>
        <v>1.4387144992526135E-2</v>
      </c>
      <c r="AF507" s="1">
        <f>(Table2[[#This Row],[Current Week High]]/Table2[[#This Row],[Close Price]])-1</f>
        <v>7.2634616565358856E-2</v>
      </c>
      <c r="AG507" s="1">
        <f>(Table2[[#This Row],[Close Price]]/Table2[[#This Row],[Current Month Low]])-1</f>
        <v>6.3745019920318668E-2</v>
      </c>
      <c r="AH507" s="1">
        <f>(Table2[[#This Row],[Current Month High]]/Table2[[#This Row],[Close Price]])-1</f>
        <v>8.9212255172837152E-2</v>
      </c>
      <c r="AI507">
        <v>11.3771719776508</v>
      </c>
      <c r="AJ507">
        <v>45.354752342704103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0.21</v>
      </c>
      <c r="AM507" t="s">
        <v>3108</v>
      </c>
      <c r="AN507">
        <v>-2.68</v>
      </c>
      <c r="AO507" t="s">
        <v>3107</v>
      </c>
      <c r="AP507">
        <v>1.2523244717166E-2</v>
      </c>
      <c r="AQ507">
        <f>(Table2[[#This Row],[Sharpe Ratio]]-AVERAGE(Table2[Sharpe Ratio]))/_xlfn.STDEV.P(Table2[Sharpe Ratio])</f>
        <v>-0.58197977120572797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-0.68283380915175063</v>
      </c>
      <c r="AS507">
        <f>_xlfn.RANK.AVG(Table2[[#This Row],[1Y Return vs Nifty Z-Score]],Table2[1Y Return vs Nifty Z-Score])</f>
        <v>481</v>
      </c>
      <c r="AT507">
        <f>_xlfn.RANK.AVG(Table2[[#This Row],[6M Return vs Nifty Z-Score]],Table2[6M Return vs Nifty Z-Score])</f>
        <v>448</v>
      </c>
      <c r="AU507">
        <f>_xlfn.RANK.AVG(Table2[[#This Row],[Sharpe Ratio Z-Score]],Table2[Sharpe Ratio Z-Score])</f>
        <v>491</v>
      </c>
      <c r="AV507">
        <f>(Table2[[#This Row],[Rank 1Y]]+Table2[[#This Row],[Rank 6M]]+Table2[[#This Row],[Rank Sharpe]])/3</f>
        <v>473.33333333333331</v>
      </c>
    </row>
    <row r="508" spans="1:48" x14ac:dyDescent="0.3">
      <c r="A508" t="s">
        <v>1429</v>
      </c>
      <c r="B508" t="s">
        <v>1430</v>
      </c>
      <c r="C508" t="s">
        <v>3075</v>
      </c>
      <c r="D508" t="s">
        <v>1431</v>
      </c>
      <c r="E508">
        <v>7206.4289443199996</v>
      </c>
      <c r="F508">
        <v>270.3</v>
      </c>
      <c r="G508">
        <v>-3.2102536698837998</v>
      </c>
      <c r="H508">
        <f>(Table2[[#This Row],[1Y Return vs Nifty]]-AVERAGE(Table2[1Y Return vs Nifty]))/_xlfn.STDEV.P(Table2[1Y Return vs Nifty])</f>
        <v>-0.54687907367100008</v>
      </c>
      <c r="I508">
        <v>-4.9000150420320097E-2</v>
      </c>
      <c r="J508">
        <f>(Table2[[#This Row],[1M Return vs Nifty]]-AVERAGE(Table2[1M Return vs Nifty]))/_xlfn.STDEV.P(Table2[1M Return vs Nifty])</f>
        <v>4.8080647464510518E-2</v>
      </c>
      <c r="K508">
        <v>-17.244635446333799</v>
      </c>
      <c r="L508">
        <f>(Table2[[#This Row],[6M Return vs Nifty]]-AVERAGE(Table2[6M Return vs Nifty]))/_xlfn.STDEV.P(Table2[6M Return vs Nifty])</f>
        <v>-0.81609966578457127</v>
      </c>
      <c r="M508">
        <v>3.31394057061395</v>
      </c>
      <c r="N508">
        <f>(Table2[[#This Row],[1W Return vs Nifty]]-AVERAGE(Table2[1W Return vs Nifty]))/_xlfn.STDEV.P(Table2[1W Return vs Nifty])</f>
        <v>0.50979459145834294</v>
      </c>
      <c r="O508">
        <v>281.05</v>
      </c>
      <c r="P508">
        <v>290.47217964290502</v>
      </c>
      <c r="Q508">
        <v>286.61126923458897</v>
      </c>
      <c r="R508">
        <v>39.936952954088397</v>
      </c>
      <c r="S508" s="1">
        <f>(Table2[[#This Row],[Close Price]]-Table2[[#This Row],[20D EMA]])/Table2[[#This Row],[20D EMA]]</f>
        <v>-3.8249421811065644E-2</v>
      </c>
      <c r="T508" s="1">
        <f>(Table2[[#This Row],[Close Price]]-Table2[[#This Row],[50D EMA]])/Table2[[#This Row],[50D EMA]]</f>
        <v>-6.9446167504591608E-2</v>
      </c>
      <c r="U508" s="1">
        <f>(Table2[[#This Row],[Close Price]]-Table2[[#This Row],[200D EMA]])/Table2[[#This Row],[200D EMA]]</f>
        <v>-5.6910774227925849E-2</v>
      </c>
      <c r="V508">
        <v>1.15649954880674</v>
      </c>
      <c r="W508">
        <v>268.5</v>
      </c>
      <c r="X508">
        <v>299</v>
      </c>
      <c r="Y508">
        <v>268.5</v>
      </c>
      <c r="Z508">
        <v>302.14999999999998</v>
      </c>
      <c r="AA508">
        <v>264.25</v>
      </c>
      <c r="AB508">
        <v>302.14999999999998</v>
      </c>
      <c r="AC508" s="1">
        <f>(Table2[[#This Row],[Close Price]]/Table2[[#This Row],[Day Low]])-1</f>
        <v>6.7039106145252436E-3</v>
      </c>
      <c r="AD508" s="1">
        <f>(Table2[[#This Row],[Day High]]/Table2[[#This Row],[Close Price]])-1</f>
        <v>0.10617832038475772</v>
      </c>
      <c r="AE508" s="1">
        <f>(Table2[[#This Row],[Close Price]]/Table2[[#This Row],[Current Week Low]])-1</f>
        <v>6.7039106145252436E-3</v>
      </c>
      <c r="AF508" s="1">
        <f>(Table2[[#This Row],[Current Week High]]/Table2[[#This Row],[Close Price]])-1</f>
        <v>0.11783203847576762</v>
      </c>
      <c r="AG508" s="1">
        <f>(Table2[[#This Row],[Close Price]]/Table2[[#This Row],[Current Month Low]])-1</f>
        <v>2.2894985808893153E-2</v>
      </c>
      <c r="AH508" s="1">
        <f>(Table2[[#This Row],[Current Month High]]/Table2[[#This Row],[Close Price]])-1</f>
        <v>0.11783203847576762</v>
      </c>
      <c r="AI508">
        <v>35.016648168701401</v>
      </c>
      <c r="AJ508">
        <v>22.224734343205899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-0.19</v>
      </c>
      <c r="AM508" t="s">
        <v>3107</v>
      </c>
      <c r="AN508">
        <v>-7.65</v>
      </c>
      <c r="AO508" t="s">
        <v>3107</v>
      </c>
      <c r="AP508">
        <v>7.1608110362744004E-2</v>
      </c>
      <c r="AQ508">
        <f>(Table2[[#This Row],[Sharpe Ratio]]-AVERAGE(Table2[Sharpe Ratio]))/_xlfn.STDEV.P(Table2[Sharpe Ratio])</f>
        <v>9.0993508651103283E-2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506</v>
      </c>
      <c r="AT508">
        <f>_xlfn.RANK.AVG(Table2[[#This Row],[6M Return vs Nifty Z-Score]],Table2[6M Return vs Nifty Z-Score])</f>
        <v>593</v>
      </c>
      <c r="AU508">
        <f>_xlfn.RANK.AVG(Table2[[#This Row],[Sharpe Ratio Z-Score]],Table2[Sharpe Ratio Z-Score])</f>
        <v>322</v>
      </c>
      <c r="AV508">
        <f>(Table2[[#This Row],[Rank 1Y]]+Table2[[#This Row],[Rank 6M]]+Table2[[#This Row],[Rank Sharpe]])/3</f>
        <v>473.66666666666669</v>
      </c>
    </row>
    <row r="509" spans="1:48" x14ac:dyDescent="0.3">
      <c r="A509" t="s">
        <v>1588</v>
      </c>
      <c r="B509" t="s">
        <v>1589</v>
      </c>
      <c r="C509" t="s">
        <v>3075</v>
      </c>
      <c r="D509" t="s">
        <v>351</v>
      </c>
      <c r="E509">
        <v>5638.1938810749998</v>
      </c>
      <c r="F509">
        <v>264.25</v>
      </c>
      <c r="G509">
        <v>-12.803706366141</v>
      </c>
      <c r="H509">
        <f>(Table2[[#This Row],[1Y Return vs Nifty]]-AVERAGE(Table2[1Y Return vs Nifty]))/_xlfn.STDEV.P(Table2[1Y Return vs Nifty])</f>
        <v>-0.69454591669416244</v>
      </c>
      <c r="I509">
        <v>0.76867513247250396</v>
      </c>
      <c r="J509">
        <f>(Table2[[#This Row],[1M Return vs Nifty]]-AVERAGE(Table2[1M Return vs Nifty]))/_xlfn.STDEV.P(Table2[1M Return vs Nifty])</f>
        <v>0.12604141018096152</v>
      </c>
      <c r="K509">
        <v>26.511075856100899</v>
      </c>
      <c r="L509">
        <f>(Table2[[#This Row],[6M Return vs Nifty]]-AVERAGE(Table2[6M Return vs Nifty]))/_xlfn.STDEV.P(Table2[6M Return vs Nifty])</f>
        <v>0.66997005253359854</v>
      </c>
      <c r="M509">
        <v>2.4600556261848499</v>
      </c>
      <c r="N509">
        <f>(Table2[[#This Row],[1W Return vs Nifty]]-AVERAGE(Table2[1W Return vs Nifty]))/_xlfn.STDEV.P(Table2[1W Return vs Nifty])</f>
        <v>0.35373137120137482</v>
      </c>
      <c r="O509">
        <v>268.97000000000003</v>
      </c>
      <c r="P509">
        <v>260.507072371368</v>
      </c>
      <c r="Q509">
        <v>238.193503864278</v>
      </c>
      <c r="R509">
        <v>43.461027957567502</v>
      </c>
      <c r="S509" s="1">
        <f>(Table2[[#This Row],[Close Price]]-Table2[[#This Row],[20D EMA]])/Table2[[#This Row],[20D EMA]]</f>
        <v>-1.7548425474960133E-2</v>
      </c>
      <c r="T509" s="1">
        <f>(Table2[[#This Row],[Close Price]]-Table2[[#This Row],[50D EMA]])/Table2[[#This Row],[50D EMA]]</f>
        <v>1.4367854179775366E-2</v>
      </c>
      <c r="U509" s="1">
        <f>(Table2[[#This Row],[Close Price]]-Table2[[#This Row],[200D EMA]])/Table2[[#This Row],[200D EMA]]</f>
        <v>0.10939213586013211</v>
      </c>
      <c r="V509">
        <v>0.84424394823885096</v>
      </c>
      <c r="W509">
        <v>258</v>
      </c>
      <c r="X509">
        <v>264.95</v>
      </c>
      <c r="Y509">
        <v>258</v>
      </c>
      <c r="Z509">
        <v>277.95</v>
      </c>
      <c r="AA509">
        <v>253.1</v>
      </c>
      <c r="AB509">
        <v>292.3</v>
      </c>
      <c r="AC509" s="1">
        <f>(Table2[[#This Row],[Close Price]]/Table2[[#This Row],[Day Low]])-1</f>
        <v>2.4224806201550431E-2</v>
      </c>
      <c r="AD509" s="1">
        <f>(Table2[[#This Row],[Day High]]/Table2[[#This Row],[Close Price]])-1</f>
        <v>2.6490066225164366E-3</v>
      </c>
      <c r="AE509" s="1">
        <f>(Table2[[#This Row],[Close Price]]/Table2[[#This Row],[Current Week Low]])-1</f>
        <v>2.4224806201550431E-2</v>
      </c>
      <c r="AF509" s="1">
        <f>(Table2[[#This Row],[Current Week High]]/Table2[[#This Row],[Close Price]])-1</f>
        <v>5.1844843897824067E-2</v>
      </c>
      <c r="AG509" s="1">
        <f>(Table2[[#This Row],[Close Price]]/Table2[[#This Row],[Current Month Low]])-1</f>
        <v>4.4053733702094089E-2</v>
      </c>
      <c r="AH509" s="1">
        <f>(Table2[[#This Row],[Current Month High]]/Table2[[#This Row],[Close Price]])-1</f>
        <v>0.10614947965941357</v>
      </c>
      <c r="AI509">
        <v>12.4314096499527</v>
      </c>
      <c r="AJ509">
        <v>39.814814814814802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0.09</v>
      </c>
      <c r="AM509" t="s">
        <v>3108</v>
      </c>
      <c r="AN509">
        <v>-4.1900000000000004</v>
      </c>
      <c r="AO509" t="s">
        <v>3107</v>
      </c>
      <c r="AP509">
        <v>-8.1917679541956001E-2</v>
      </c>
      <c r="AQ509">
        <f>(Table2[[#This Row],[Sharpe Ratio]]-AVERAGE(Table2[Sharpe Ratio]))/_xlfn.STDEV.P(Table2[Sharpe Ratio])</f>
        <v>-1.6576565601251685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-1.202459642903396</v>
      </c>
      <c r="AS509">
        <f>_xlfn.RANK.AVG(Table2[[#This Row],[1Y Return vs Nifty Z-Score]],Table2[1Y Return vs Nifty Z-Score])</f>
        <v>577</v>
      </c>
      <c r="AT509">
        <f>_xlfn.RANK.AVG(Table2[[#This Row],[6M Return vs Nifty Z-Score]],Table2[6M Return vs Nifty Z-Score])</f>
        <v>147</v>
      </c>
      <c r="AU509">
        <f>_xlfn.RANK.AVG(Table2[[#This Row],[Sharpe Ratio Z-Score]],Table2[Sharpe Ratio Z-Score])</f>
        <v>700</v>
      </c>
      <c r="AV509">
        <f>(Table2[[#This Row],[Rank 1Y]]+Table2[[#This Row],[Rank 6M]]+Table2[[#This Row],[Rank Sharpe]])/3</f>
        <v>474.66666666666669</v>
      </c>
    </row>
    <row r="510" spans="1:48" x14ac:dyDescent="0.3">
      <c r="A510" t="s">
        <v>919</v>
      </c>
      <c r="B510" t="s">
        <v>920</v>
      </c>
      <c r="C510" t="s">
        <v>3073</v>
      </c>
      <c r="D510" t="s">
        <v>921</v>
      </c>
      <c r="E510">
        <v>15638.6157177239</v>
      </c>
      <c r="F510">
        <v>200.04</v>
      </c>
      <c r="G510">
        <v>9.5749470551656497</v>
      </c>
      <c r="H510">
        <f>(Table2[[#This Row],[1Y Return vs Nifty]]-AVERAGE(Table2[1Y Return vs Nifty]))/_xlfn.STDEV.P(Table2[1Y Return vs Nifty])</f>
        <v>-0.35008337474374462</v>
      </c>
      <c r="I510">
        <v>-4.8346333293680299</v>
      </c>
      <c r="J510">
        <f>(Table2[[#This Row],[1M Return vs Nifty]]-AVERAGE(Table2[1M Return vs Nifty]))/_xlfn.STDEV.P(Table2[1M Return vs Nifty])</f>
        <v>-0.40820269693593425</v>
      </c>
      <c r="K510">
        <v>-10.2522392875149</v>
      </c>
      <c r="L510">
        <f>(Table2[[#This Row],[6M Return vs Nifty]]-AVERAGE(Table2[6M Return vs Nifty]))/_xlfn.STDEV.P(Table2[6M Return vs Nifty])</f>
        <v>-0.57861779471447727</v>
      </c>
      <c r="M510">
        <v>1.66706775114119</v>
      </c>
      <c r="N510">
        <f>(Table2[[#This Row],[1W Return vs Nifty]]-AVERAGE(Table2[1W Return vs Nifty]))/_xlfn.STDEV.P(Table2[1W Return vs Nifty])</f>
        <v>0.20879821338959709</v>
      </c>
      <c r="O510">
        <v>200.84</v>
      </c>
      <c r="P510">
        <v>205.69636194262699</v>
      </c>
      <c r="Q510">
        <v>197.563731049409</v>
      </c>
      <c r="R510">
        <v>52.084188064953402</v>
      </c>
      <c r="S510" s="1">
        <f>(Table2[[#This Row],[Close Price]]-Table2[[#This Row],[20D EMA]])/Table2[[#This Row],[20D EMA]]</f>
        <v>-3.9832702648875291E-3</v>
      </c>
      <c r="T510" s="1">
        <f>(Table2[[#This Row],[Close Price]]-Table2[[#This Row],[50D EMA]])/Table2[[#This Row],[50D EMA]]</f>
        <v>-2.7498599825526708E-2</v>
      </c>
      <c r="U510" s="1">
        <f>(Table2[[#This Row],[Close Price]]-Table2[[#This Row],[200D EMA]])/Table2[[#This Row],[200D EMA]]</f>
        <v>1.2534026045355957E-2</v>
      </c>
      <c r="V510">
        <v>0.764854254721406</v>
      </c>
      <c r="W510">
        <v>194.51</v>
      </c>
      <c r="X510">
        <v>201.3</v>
      </c>
      <c r="Y510">
        <v>190.3</v>
      </c>
      <c r="Z510">
        <v>203.7</v>
      </c>
      <c r="AA510">
        <v>187.55</v>
      </c>
      <c r="AB510">
        <v>209.96</v>
      </c>
      <c r="AC510" s="1">
        <f>(Table2[[#This Row],[Close Price]]/Table2[[#This Row],[Day Low]])-1</f>
        <v>2.8430414888694688E-2</v>
      </c>
      <c r="AD510" s="1">
        <f>(Table2[[#This Row],[Day High]]/Table2[[#This Row],[Close Price]])-1</f>
        <v>6.2987402519496527E-3</v>
      </c>
      <c r="AE510" s="1">
        <f>(Table2[[#This Row],[Close Price]]/Table2[[#This Row],[Current Week Low]])-1</f>
        <v>5.1182343667892649E-2</v>
      </c>
      <c r="AF510" s="1">
        <f>(Table2[[#This Row],[Current Week High]]/Table2[[#This Row],[Close Price]])-1</f>
        <v>1.8296340731853711E-2</v>
      </c>
      <c r="AG510" s="1">
        <f>(Table2[[#This Row],[Close Price]]/Table2[[#This Row],[Current Month Low]])-1</f>
        <v>6.6595574513462985E-2</v>
      </c>
      <c r="AH510" s="1">
        <f>(Table2[[#This Row],[Current Month High]]/Table2[[#This Row],[Close Price]])-1</f>
        <v>4.9590081983603262E-2</v>
      </c>
      <c r="AI510">
        <v>18.75124975005</v>
      </c>
      <c r="AJ510">
        <v>46.872246696035198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-0.09</v>
      </c>
      <c r="AM510" t="s">
        <v>3107</v>
      </c>
      <c r="AN510">
        <v>-6</v>
      </c>
      <c r="AO510" t="s">
        <v>3107</v>
      </c>
      <c r="AP510">
        <v>1.3054647365439999E-3</v>
      </c>
      <c r="AQ510">
        <f>(Table2[[#This Row],[Sharpe Ratio]]-AVERAGE(Table2[Sharpe Ratio]))/_xlfn.STDEV.P(Table2[Sharpe Ratio])</f>
        <v>-0.70974965108589794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398</v>
      </c>
      <c r="AT510">
        <f>_xlfn.RANK.AVG(Table2[[#This Row],[6M Return vs Nifty Z-Score]],Table2[6M Return vs Nifty Z-Score])</f>
        <v>507</v>
      </c>
      <c r="AU510">
        <f>_xlfn.RANK.AVG(Table2[[#This Row],[Sharpe Ratio Z-Score]],Table2[Sharpe Ratio Z-Score])</f>
        <v>520</v>
      </c>
      <c r="AV510">
        <f>(Table2[[#This Row],[Rank 1Y]]+Table2[[#This Row],[Rank 6M]]+Table2[[#This Row],[Rank Sharpe]])/3</f>
        <v>475</v>
      </c>
    </row>
    <row r="511" spans="1:48" x14ac:dyDescent="0.3">
      <c r="A511" t="s">
        <v>1340</v>
      </c>
      <c r="B511" t="s">
        <v>1341</v>
      </c>
      <c r="C511" t="s">
        <v>3063</v>
      </c>
      <c r="D511" t="s">
        <v>24</v>
      </c>
      <c r="E511">
        <v>8128.2842975249996</v>
      </c>
      <c r="F511">
        <v>215.25</v>
      </c>
      <c r="G511">
        <v>-28.924453574044001</v>
      </c>
      <c r="H511">
        <f>(Table2[[#This Row],[1Y Return vs Nifty]]-AVERAGE(Table2[1Y Return vs Nifty]))/_xlfn.STDEV.P(Table2[1Y Return vs Nifty])</f>
        <v>-0.94268388356965727</v>
      </c>
      <c r="I511">
        <v>-0.92671970363100997</v>
      </c>
      <c r="J511">
        <f>(Table2[[#This Row],[1M Return vs Nifty]]-AVERAGE(Table2[1M Return vs Nifty]))/_xlfn.STDEV.P(Table2[1M Return vs Nifty])</f>
        <v>-3.5605000433956133E-2</v>
      </c>
      <c r="K511">
        <v>-22.131540143673998</v>
      </c>
      <c r="L511">
        <f>(Table2[[#This Row],[6M Return vs Nifty]]-AVERAGE(Table2[6M Return vs Nifty]))/_xlfn.STDEV.P(Table2[6M Return vs Nifty])</f>
        <v>-0.9820729952278523</v>
      </c>
      <c r="M511">
        <v>-1.4470593499251101</v>
      </c>
      <c r="N511">
        <f>(Table2[[#This Row],[1W Return vs Nifty]]-AVERAGE(Table2[1W Return vs Nifty]))/_xlfn.STDEV.P(Table2[1W Return vs Nifty])</f>
        <v>-0.36036594256918891</v>
      </c>
      <c r="O511">
        <v>223.61</v>
      </c>
      <c r="P511">
        <v>224.26705274041001</v>
      </c>
      <c r="Q511">
        <v>222.07395517774799</v>
      </c>
      <c r="R511">
        <v>37.090891242991603</v>
      </c>
      <c r="S511" s="1">
        <f>(Table2[[#This Row],[Close Price]]-Table2[[#This Row],[20D EMA]])/Table2[[#This Row],[20D EMA]]</f>
        <v>-3.7386521175260555E-2</v>
      </c>
      <c r="T511" s="1">
        <f>(Table2[[#This Row],[Close Price]]-Table2[[#This Row],[50D EMA]])/Table2[[#This Row],[50D EMA]]</f>
        <v>-4.0206765239151211E-2</v>
      </c>
      <c r="U511" s="1">
        <f>(Table2[[#This Row],[Close Price]]-Table2[[#This Row],[200D EMA]])/Table2[[#This Row],[200D EMA]]</f>
        <v>-3.0728300274051032E-2</v>
      </c>
      <c r="V511">
        <v>1.00742008319865</v>
      </c>
      <c r="W511">
        <v>214</v>
      </c>
      <c r="X511">
        <v>219</v>
      </c>
      <c r="Y511">
        <v>214</v>
      </c>
      <c r="Z511">
        <v>224.58</v>
      </c>
      <c r="AA511">
        <v>214</v>
      </c>
      <c r="AB511">
        <v>240.05</v>
      </c>
      <c r="AC511" s="1">
        <f>(Table2[[#This Row],[Close Price]]/Table2[[#This Row],[Day Low]])-1</f>
        <v>5.8411214953271173E-3</v>
      </c>
      <c r="AD511" s="1">
        <f>(Table2[[#This Row],[Day High]]/Table2[[#This Row],[Close Price]])-1</f>
        <v>1.7421602787456525E-2</v>
      </c>
      <c r="AE511" s="1">
        <f>(Table2[[#This Row],[Close Price]]/Table2[[#This Row],[Current Week Low]])-1</f>
        <v>5.8411214953271173E-3</v>
      </c>
      <c r="AF511" s="1">
        <f>(Table2[[#This Row],[Current Week High]]/Table2[[#This Row],[Close Price]])-1</f>
        <v>4.3344947735191708E-2</v>
      </c>
      <c r="AG511" s="1">
        <f>(Table2[[#This Row],[Close Price]]/Table2[[#This Row],[Current Month Low]])-1</f>
        <v>5.8411214953271173E-3</v>
      </c>
      <c r="AH511" s="1">
        <f>(Table2[[#This Row],[Current Month High]]/Table2[[#This Row],[Close Price]])-1</f>
        <v>0.11521486643437862</v>
      </c>
      <c r="AI511">
        <v>33.124274099883799</v>
      </c>
      <c r="AJ511">
        <v>12.109375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-0.02</v>
      </c>
      <c r="AM511" t="s">
        <v>3107</v>
      </c>
      <c r="AN511">
        <v>-11.5</v>
      </c>
      <c r="AO511" t="s">
        <v>3107</v>
      </c>
      <c r="AP511">
        <v>0.14029459837754801</v>
      </c>
      <c r="AQ511">
        <f>(Table2[[#This Row],[Sharpe Ratio]]-AVERAGE(Table2[Sharpe Ratio]))/_xlfn.STDEV.P(Table2[Sharpe Ratio])</f>
        <v>0.87332872454964472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646</v>
      </c>
      <c r="AT511">
        <f>_xlfn.RANK.AVG(Table2[[#This Row],[6M Return vs Nifty Z-Score]],Table2[6M Return vs Nifty Z-Score])</f>
        <v>644</v>
      </c>
      <c r="AU511">
        <f>_xlfn.RANK.AVG(Table2[[#This Row],[Sharpe Ratio Z-Score]],Table2[Sharpe Ratio Z-Score])</f>
        <v>135</v>
      </c>
      <c r="AV511">
        <f>(Table2[[#This Row],[Rank 1Y]]+Table2[[#This Row],[Rank 6M]]+Table2[[#This Row],[Rank Sharpe]])/3</f>
        <v>475</v>
      </c>
    </row>
    <row r="512" spans="1:48" x14ac:dyDescent="0.3">
      <c r="A512" t="s">
        <v>1926</v>
      </c>
      <c r="B512" t="s">
        <v>1927</v>
      </c>
      <c r="C512" t="s">
        <v>3073</v>
      </c>
      <c r="D512" t="s">
        <v>397</v>
      </c>
      <c r="E512">
        <v>3418.428428745</v>
      </c>
      <c r="F512">
        <v>474.45</v>
      </c>
      <c r="G512">
        <v>0.67349458074672996</v>
      </c>
      <c r="H512">
        <f>(Table2[[#This Row],[1Y Return vs Nifty]]-AVERAGE(Table2[1Y Return vs Nifty]))/_xlfn.STDEV.P(Table2[1Y Return vs Nifty])</f>
        <v>-0.4870986315897996</v>
      </c>
      <c r="I512">
        <v>-8.4535380362545194</v>
      </c>
      <c r="J512">
        <f>(Table2[[#This Row],[1M Return vs Nifty]]-AVERAGE(Table2[1M Return vs Nifty]))/_xlfn.STDEV.P(Table2[1M Return vs Nifty])</f>
        <v>-0.75324501024749546</v>
      </c>
      <c r="K512">
        <v>15.887656752377501</v>
      </c>
      <c r="L512">
        <f>(Table2[[#This Row],[6M Return vs Nifty]]-AVERAGE(Table2[6M Return vs Nifty]))/_xlfn.STDEV.P(Table2[6M Return vs Nifty])</f>
        <v>0.30916820598316536</v>
      </c>
      <c r="M512">
        <v>-0.59478229097978896</v>
      </c>
      <c r="N512">
        <f>(Table2[[#This Row],[1W Return vs Nifty]]-AVERAGE(Table2[1W Return vs Nifty]))/_xlfn.STDEV.P(Table2[1W Return vs Nifty])</f>
        <v>-0.20459659303571828</v>
      </c>
      <c r="O512">
        <v>499.02</v>
      </c>
      <c r="P512">
        <v>494.157466243719</v>
      </c>
      <c r="Q512">
        <v>449.99736366125597</v>
      </c>
      <c r="R512">
        <v>31.909965038401701</v>
      </c>
      <c r="S512" s="1">
        <f>(Table2[[#This Row],[Close Price]]-Table2[[#This Row],[20D EMA]])/Table2[[#This Row],[20D EMA]]</f>
        <v>-4.9236503546952012E-2</v>
      </c>
      <c r="T512" s="1">
        <f>(Table2[[#This Row],[Close Price]]-Table2[[#This Row],[50D EMA]])/Table2[[#This Row],[50D EMA]]</f>
        <v>-3.9880944010667378E-2</v>
      </c>
      <c r="U512" s="1">
        <f>(Table2[[#This Row],[Close Price]]-Table2[[#This Row],[200D EMA]])/Table2[[#This Row],[200D EMA]]</f>
        <v>5.4339510213555826E-2</v>
      </c>
      <c r="V512">
        <v>0.48477270137704098</v>
      </c>
      <c r="W512">
        <v>470</v>
      </c>
      <c r="X512">
        <v>481.45</v>
      </c>
      <c r="Y512">
        <v>470</v>
      </c>
      <c r="Z512">
        <v>500</v>
      </c>
      <c r="AA512">
        <v>470</v>
      </c>
      <c r="AB512">
        <v>524.4</v>
      </c>
      <c r="AC512" s="1">
        <f>(Table2[[#This Row],[Close Price]]/Table2[[#This Row],[Day Low]])-1</f>
        <v>9.4680851063828619E-3</v>
      </c>
      <c r="AD512" s="1">
        <f>(Table2[[#This Row],[Day High]]/Table2[[#This Row],[Close Price]])-1</f>
        <v>1.475392559806088E-2</v>
      </c>
      <c r="AE512" s="1">
        <f>(Table2[[#This Row],[Close Price]]/Table2[[#This Row],[Current Week Low]])-1</f>
        <v>9.4680851063828619E-3</v>
      </c>
      <c r="AF512" s="1">
        <f>(Table2[[#This Row],[Current Week High]]/Table2[[#This Row],[Close Price]])-1</f>
        <v>5.3851828432922355E-2</v>
      </c>
      <c r="AG512" s="1">
        <f>(Table2[[#This Row],[Close Price]]/Table2[[#This Row],[Current Month Low]])-1</f>
        <v>9.4680851063828619E-3</v>
      </c>
      <c r="AH512" s="1">
        <f>(Table2[[#This Row],[Current Month High]]/Table2[[#This Row],[Close Price]])-1</f>
        <v>0.10527979766044893</v>
      </c>
      <c r="AI512">
        <v>16.9143218463484</v>
      </c>
      <c r="AJ512">
        <v>36.316621175118499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0.06</v>
      </c>
      <c r="AM512" t="s">
        <v>3108</v>
      </c>
      <c r="AN512">
        <v>-10.59</v>
      </c>
      <c r="AO512" t="s">
        <v>3107</v>
      </c>
      <c r="AP512">
        <v>-8.9972086363373005E-2</v>
      </c>
      <c r="AQ512">
        <f>(Table2[[#This Row],[Sharpe Ratio]]-AVERAGE(Table2[Sharpe Ratio]))/_xlfn.STDEV.P(Table2[Sharpe Ratio])</f>
        <v>-1.7493957985356379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-2.8851678274254859</v>
      </c>
      <c r="AS512">
        <f>_xlfn.RANK.AVG(Table2[[#This Row],[1Y Return vs Nifty Z-Score]],Table2[1Y Return vs Nifty Z-Score])</f>
        <v>477</v>
      </c>
      <c r="AT512">
        <f>_xlfn.RANK.AVG(Table2[[#This Row],[6M Return vs Nifty Z-Score]],Table2[6M Return vs Nifty Z-Score])</f>
        <v>239</v>
      </c>
      <c r="AU512">
        <f>_xlfn.RANK.AVG(Table2[[#This Row],[Sharpe Ratio Z-Score]],Table2[Sharpe Ratio Z-Score])</f>
        <v>709</v>
      </c>
      <c r="AV512">
        <f>(Table2[[#This Row],[Rank 1Y]]+Table2[[#This Row],[Rank 6M]]+Table2[[#This Row],[Rank Sharpe]])/3</f>
        <v>475</v>
      </c>
    </row>
    <row r="513" spans="1:48" x14ac:dyDescent="0.3">
      <c r="A513" t="s">
        <v>1237</v>
      </c>
      <c r="B513" t="s">
        <v>1238</v>
      </c>
      <c r="C513" t="s">
        <v>3075</v>
      </c>
      <c r="D513" t="s">
        <v>127</v>
      </c>
      <c r="E513">
        <v>8955.4831200000008</v>
      </c>
      <c r="F513">
        <v>648</v>
      </c>
      <c r="G513">
        <v>8.6511170836313003</v>
      </c>
      <c r="H513">
        <f>(Table2[[#This Row],[1Y Return vs Nifty]]-AVERAGE(Table2[1Y Return vs Nifty]))/_xlfn.STDEV.P(Table2[1Y Return vs Nifty])</f>
        <v>-0.36430339121809269</v>
      </c>
      <c r="I513">
        <v>-2.8269648123710298</v>
      </c>
      <c r="J513">
        <f>(Table2[[#This Row],[1M Return vs Nifty]]-AVERAGE(Table2[1M Return vs Nifty]))/_xlfn.STDEV.P(Table2[1M Return vs Nifty])</f>
        <v>-0.21678273825362213</v>
      </c>
      <c r="K513">
        <v>-7.3469060951968999</v>
      </c>
      <c r="L513">
        <f>(Table2[[#This Row],[6M Return vs Nifty]]-AVERAGE(Table2[6M Return vs Nifty]))/_xlfn.STDEV.P(Table2[6M Return vs Nifty])</f>
        <v>-0.47994432900651157</v>
      </c>
      <c r="M513">
        <v>-1.8920415447113399</v>
      </c>
      <c r="N513">
        <f>(Table2[[#This Row],[1W Return vs Nifty]]-AVERAGE(Table2[1W Return vs Nifty]))/_xlfn.STDEV.P(Table2[1W Return vs Nifty])</f>
        <v>-0.44169464467176905</v>
      </c>
      <c r="O513">
        <v>705.46</v>
      </c>
      <c r="P513">
        <v>719.24216288947696</v>
      </c>
      <c r="Q513">
        <v>631.46965728432997</v>
      </c>
      <c r="R513">
        <v>15.451200122168</v>
      </c>
      <c r="S513" s="1">
        <f>(Table2[[#This Row],[Close Price]]-Table2[[#This Row],[20D EMA]])/Table2[[#This Row],[20D EMA]]</f>
        <v>-8.1450401156692137E-2</v>
      </c>
      <c r="T513" s="1">
        <f>(Table2[[#This Row],[Close Price]]-Table2[[#This Row],[50D EMA]])/Table2[[#This Row],[50D EMA]]</f>
        <v>-9.905170548298968E-2</v>
      </c>
      <c r="U513" s="1">
        <f>(Table2[[#This Row],[Close Price]]-Table2[[#This Row],[200D EMA]])/Table2[[#This Row],[200D EMA]]</f>
        <v>2.6177572469213612E-2</v>
      </c>
      <c r="V513">
        <v>1.11820573302161</v>
      </c>
      <c r="W513">
        <v>623.6</v>
      </c>
      <c r="X513">
        <v>691.95</v>
      </c>
      <c r="Y513">
        <v>623.6</v>
      </c>
      <c r="Z513">
        <v>711.3</v>
      </c>
      <c r="AA513">
        <v>623.6</v>
      </c>
      <c r="AB513">
        <v>734.5</v>
      </c>
      <c r="AC513" s="1">
        <f>(Table2[[#This Row],[Close Price]]/Table2[[#This Row],[Day Low]])-1</f>
        <v>3.912764592687612E-2</v>
      </c>
      <c r="AD513" s="1">
        <f>(Table2[[#This Row],[Day High]]/Table2[[#This Row],[Close Price]])-1</f>
        <v>6.7824074074074092E-2</v>
      </c>
      <c r="AE513" s="1">
        <f>(Table2[[#This Row],[Close Price]]/Table2[[#This Row],[Current Week Low]])-1</f>
        <v>3.912764592687612E-2</v>
      </c>
      <c r="AF513" s="1">
        <f>(Table2[[#This Row],[Current Week High]]/Table2[[#This Row],[Close Price]])-1</f>
        <v>9.7685185185185208E-2</v>
      </c>
      <c r="AG513" s="1">
        <f>(Table2[[#This Row],[Close Price]]/Table2[[#This Row],[Current Month Low]])-1</f>
        <v>3.912764592687612E-2</v>
      </c>
      <c r="AH513" s="1">
        <f>(Table2[[#This Row],[Current Month High]]/Table2[[#This Row],[Close Price]])-1</f>
        <v>0.13348765432098775</v>
      </c>
      <c r="AI513">
        <v>25.007716049382701</v>
      </c>
      <c r="AJ513">
        <v>57.6450553460649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-0.18</v>
      </c>
      <c r="AM513" t="s">
        <v>3107</v>
      </c>
      <c r="AN513">
        <v>-11.96</v>
      </c>
      <c r="AO513" t="s">
        <v>3107</v>
      </c>
      <c r="AQ513">
        <f>(Table2[[#This Row],[Sharpe Ratio]]-AVERAGE(Table2[Sharpe Ratio]))/_xlfn.STDEV.P(Table2[Sharpe Ratio])</f>
        <v>-0.72461882064209882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405</v>
      </c>
      <c r="AT513">
        <f>_xlfn.RANK.AVG(Table2[[#This Row],[6M Return vs Nifty Z-Score]],Table2[6M Return vs Nifty Z-Score])</f>
        <v>475</v>
      </c>
      <c r="AU513">
        <f>_xlfn.RANK.AVG(Table2[[#This Row],[Sharpe Ratio Z-Score]],Table2[Sharpe Ratio Z-Score])</f>
        <v>545.5</v>
      </c>
      <c r="AV513">
        <f>(Table2[[#This Row],[Rank 1Y]]+Table2[[#This Row],[Rank 6M]]+Table2[[#This Row],[Rank Sharpe]])/3</f>
        <v>475.16666666666669</v>
      </c>
    </row>
    <row r="514" spans="1:48" x14ac:dyDescent="0.3">
      <c r="A514" t="s">
        <v>1377</v>
      </c>
      <c r="B514" t="s">
        <v>1378</v>
      </c>
      <c r="C514" t="s">
        <v>3074</v>
      </c>
      <c r="D514" t="s">
        <v>217</v>
      </c>
      <c r="E514">
        <v>7745.1531665499997</v>
      </c>
      <c r="F514">
        <v>2006.75</v>
      </c>
      <c r="G514">
        <v>-8.0694568501077999</v>
      </c>
      <c r="H514">
        <f>(Table2[[#This Row],[1Y Return vs Nifty]]-AVERAGE(Table2[1Y Return vs Nifty]))/_xlfn.STDEV.P(Table2[1Y Return vs Nifty])</f>
        <v>-0.62167416736148462</v>
      </c>
      <c r="I514">
        <v>3.8094268941512599</v>
      </c>
      <c r="J514">
        <f>(Table2[[#This Row],[1M Return vs Nifty]]-AVERAGE(Table2[1M Return vs Nifty]))/_xlfn.STDEV.P(Table2[1M Return vs Nifty])</f>
        <v>0.41596007536695584</v>
      </c>
      <c r="K514">
        <v>12.7507706102377</v>
      </c>
      <c r="L514">
        <f>(Table2[[#This Row],[6M Return vs Nifty]]-AVERAGE(Table2[6M Return vs Nifty]))/_xlfn.STDEV.P(Table2[6M Return vs Nifty])</f>
        <v>0.20263053657070451</v>
      </c>
      <c r="M514">
        <v>7.3068224482592097</v>
      </c>
      <c r="N514">
        <f>(Table2[[#This Row],[1W Return vs Nifty]]-AVERAGE(Table2[1W Return vs Nifty]))/_xlfn.STDEV.P(Table2[1W Return vs Nifty])</f>
        <v>1.2395673881290183</v>
      </c>
      <c r="O514">
        <v>2104.37</v>
      </c>
      <c r="P514">
        <v>2145.0487358891501</v>
      </c>
      <c r="Q514">
        <v>1995.0126492101999</v>
      </c>
      <c r="R514">
        <v>38.651960045348901</v>
      </c>
      <c r="S514" s="1">
        <f>(Table2[[#This Row],[Close Price]]-Table2[[#This Row],[20D EMA]])/Table2[[#This Row],[20D EMA]]</f>
        <v>-4.6389180609873688E-2</v>
      </c>
      <c r="T514" s="1">
        <f>(Table2[[#This Row],[Close Price]]-Table2[[#This Row],[50D EMA]])/Table2[[#This Row],[50D EMA]]</f>
        <v>-6.4473470264452284E-2</v>
      </c>
      <c r="U514" s="1">
        <f>(Table2[[#This Row],[Close Price]]-Table2[[#This Row],[200D EMA]])/Table2[[#This Row],[200D EMA]]</f>
        <v>5.8833465514350211E-3</v>
      </c>
      <c r="V514">
        <v>0.67287366752649502</v>
      </c>
      <c r="W514">
        <v>1980</v>
      </c>
      <c r="X514">
        <v>2060</v>
      </c>
      <c r="Y514">
        <v>1980</v>
      </c>
      <c r="Z514">
        <v>2198</v>
      </c>
      <c r="AA514">
        <v>1979.05</v>
      </c>
      <c r="AB514">
        <v>2263.3000000000002</v>
      </c>
      <c r="AC514" s="1">
        <f>(Table2[[#This Row],[Close Price]]/Table2[[#This Row],[Day Low]])-1</f>
        <v>1.3510101010101083E-2</v>
      </c>
      <c r="AD514" s="1">
        <f>(Table2[[#This Row],[Day High]]/Table2[[#This Row],[Close Price]])-1</f>
        <v>2.6535442880279092E-2</v>
      </c>
      <c r="AE514" s="1">
        <f>(Table2[[#This Row],[Close Price]]/Table2[[#This Row],[Current Week Low]])-1</f>
        <v>1.3510101010101083E-2</v>
      </c>
      <c r="AF514" s="1">
        <f>(Table2[[#This Row],[Current Week High]]/Table2[[#This Row],[Close Price]])-1</f>
        <v>9.5303351189734542E-2</v>
      </c>
      <c r="AG514" s="1">
        <f>(Table2[[#This Row],[Close Price]]/Table2[[#This Row],[Current Month Low]])-1</f>
        <v>1.3996614537278074E-2</v>
      </c>
      <c r="AH514" s="1">
        <f>(Table2[[#This Row],[Current Month High]]/Table2[[#This Row],[Close Price]])-1</f>
        <v>0.12784352809268729</v>
      </c>
      <c r="AI514">
        <v>36.688675719446799</v>
      </c>
      <c r="AJ514">
        <v>37.269991107462801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-0.13</v>
      </c>
      <c r="AM514" t="s">
        <v>3107</v>
      </c>
      <c r="AN514">
        <v>-4.97</v>
      </c>
      <c r="AO514" t="s">
        <v>3107</v>
      </c>
      <c r="AP514">
        <v>-2.9356384145344E-2</v>
      </c>
      <c r="AQ514">
        <f>(Table2[[#This Row],[Sharpe Ratio]]-AVERAGE(Table2[Sharpe Ratio]))/_xlfn.STDEV.P(Table2[Sharpe Ratio])</f>
        <v>-1.0589863766510512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540</v>
      </c>
      <c r="AT514">
        <f>_xlfn.RANK.AVG(Table2[[#This Row],[6M Return vs Nifty Z-Score]],Table2[6M Return vs Nifty Z-Score])</f>
        <v>258</v>
      </c>
      <c r="AU514">
        <f>_xlfn.RANK.AVG(Table2[[#This Row],[Sharpe Ratio Z-Score]],Table2[Sharpe Ratio Z-Score])</f>
        <v>628</v>
      </c>
      <c r="AV514">
        <f>(Table2[[#This Row],[Rank 1Y]]+Table2[[#This Row],[Rank 6M]]+Table2[[#This Row],[Rank Sharpe]])/3</f>
        <v>475.33333333333331</v>
      </c>
    </row>
    <row r="515" spans="1:48" x14ac:dyDescent="0.3">
      <c r="A515" t="s">
        <v>318</v>
      </c>
      <c r="B515" t="s">
        <v>319</v>
      </c>
      <c r="C515" t="s">
        <v>3065</v>
      </c>
      <c r="D515" t="s">
        <v>183</v>
      </c>
      <c r="E515">
        <v>84187.228109175005</v>
      </c>
      <c r="F515">
        <v>650.25</v>
      </c>
      <c r="G515">
        <v>-9.7705907022714094</v>
      </c>
      <c r="H515">
        <f>(Table2[[#This Row],[1Y Return vs Nifty]]-AVERAGE(Table2[1Y Return vs Nifty]))/_xlfn.STDEV.P(Table2[1Y Return vs Nifty])</f>
        <v>-0.6478588032232776</v>
      </c>
      <c r="I515">
        <v>2.1793560585224201</v>
      </c>
      <c r="J515">
        <f>(Table2[[#This Row],[1M Return vs Nifty]]-AVERAGE(Table2[1M Return vs Nifty]))/_xlfn.STDEV.P(Table2[1M Return vs Nifty])</f>
        <v>0.26054194266044961</v>
      </c>
      <c r="K515">
        <v>12.839043999589</v>
      </c>
      <c r="L515">
        <f>(Table2[[#This Row],[6M Return vs Nifty]]-AVERAGE(Table2[6M Return vs Nifty]))/_xlfn.STDEV.P(Table2[6M Return vs Nifty])</f>
        <v>0.20562855458809137</v>
      </c>
      <c r="M515">
        <v>5.2495058890000603</v>
      </c>
      <c r="N515">
        <f>(Table2[[#This Row],[1W Return vs Nifty]]-AVERAGE(Table2[1W Return vs Nifty]))/_xlfn.STDEV.P(Table2[1W Return vs Nifty])</f>
        <v>0.86355484753944989</v>
      </c>
      <c r="O515">
        <v>655.66</v>
      </c>
      <c r="P515">
        <v>638.42800589585397</v>
      </c>
      <c r="Q515">
        <v>579.93200432589799</v>
      </c>
      <c r="R515">
        <v>45.774862190216602</v>
      </c>
      <c r="S515" s="1">
        <f>(Table2[[#This Row],[Close Price]]-Table2[[#This Row],[20D EMA]])/Table2[[#This Row],[20D EMA]]</f>
        <v>-8.2512277704907544E-3</v>
      </c>
      <c r="T515" s="1">
        <f>(Table2[[#This Row],[Close Price]]-Table2[[#This Row],[50D EMA]])/Table2[[#This Row],[50D EMA]]</f>
        <v>1.8517348855267068E-2</v>
      </c>
      <c r="U515" s="1">
        <f>(Table2[[#This Row],[Close Price]]-Table2[[#This Row],[200D EMA]])/Table2[[#This Row],[200D EMA]]</f>
        <v>0.12125213843964056</v>
      </c>
      <c r="V515">
        <v>1.01011850974004</v>
      </c>
      <c r="W515">
        <v>641.6</v>
      </c>
      <c r="X515">
        <v>665.2</v>
      </c>
      <c r="Y515">
        <v>637.70000000000005</v>
      </c>
      <c r="Z515">
        <v>665.75</v>
      </c>
      <c r="AA515">
        <v>626.25</v>
      </c>
      <c r="AB515">
        <v>682</v>
      </c>
      <c r="AC515" s="1">
        <f>(Table2[[#This Row],[Close Price]]/Table2[[#This Row],[Day Low]])-1</f>
        <v>1.3481920199501118E-2</v>
      </c>
      <c r="AD515" s="1">
        <f>(Table2[[#This Row],[Day High]]/Table2[[#This Row],[Close Price]])-1</f>
        <v>2.299115724721279E-2</v>
      </c>
      <c r="AE515" s="1">
        <f>(Table2[[#This Row],[Close Price]]/Table2[[#This Row],[Current Week Low]])-1</f>
        <v>1.9680100360671027E-2</v>
      </c>
      <c r="AF515" s="1">
        <f>(Table2[[#This Row],[Current Week High]]/Table2[[#This Row],[Close Price]])-1</f>
        <v>2.3836985774702057E-2</v>
      </c>
      <c r="AG515" s="1">
        <f>(Table2[[#This Row],[Close Price]]/Table2[[#This Row],[Current Month Low]])-1</f>
        <v>3.8323353293413076E-2</v>
      </c>
      <c r="AH515" s="1">
        <f>(Table2[[#This Row],[Current Month High]]/Table2[[#This Row],[Close Price]])-1</f>
        <v>4.8827374086889641E-2</v>
      </c>
      <c r="AI515">
        <v>6.2668204536716603</v>
      </c>
      <c r="AJ515">
        <v>33.713756940160302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-0.03</v>
      </c>
      <c r="AM515" t="s">
        <v>3107</v>
      </c>
      <c r="AN515">
        <v>-4.8</v>
      </c>
      <c r="AO515" t="s">
        <v>3107</v>
      </c>
      <c r="AP515">
        <v>-2.5356088209217999E-2</v>
      </c>
      <c r="AQ515">
        <f>(Table2[[#This Row],[Sharpe Ratio]]-AVERAGE(Table2[Sharpe Ratio]))/_xlfn.STDEV.P(Table2[Sharpe Ratio])</f>
        <v>-1.0134232320603325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-0.33155669049561931</v>
      </c>
      <c r="AS515">
        <f>_xlfn.RANK.AVG(Table2[[#This Row],[1Y Return vs Nifty Z-Score]],Table2[1Y Return vs Nifty Z-Score])</f>
        <v>551</v>
      </c>
      <c r="AT515">
        <f>_xlfn.RANK.AVG(Table2[[#This Row],[6M Return vs Nifty Z-Score]],Table2[6M Return vs Nifty Z-Score])</f>
        <v>257</v>
      </c>
      <c r="AU515">
        <f>_xlfn.RANK.AVG(Table2[[#This Row],[Sharpe Ratio Z-Score]],Table2[Sharpe Ratio Z-Score])</f>
        <v>620</v>
      </c>
      <c r="AV515">
        <f>(Table2[[#This Row],[Rank 1Y]]+Table2[[#This Row],[Rank 6M]]+Table2[[#This Row],[Rank Sharpe]])/3</f>
        <v>476</v>
      </c>
    </row>
    <row r="516" spans="1:48" x14ac:dyDescent="0.3">
      <c r="A516" t="s">
        <v>1038</v>
      </c>
      <c r="B516" t="s">
        <v>1039</v>
      </c>
      <c r="C516" t="s">
        <v>625</v>
      </c>
      <c r="D516" t="s">
        <v>625</v>
      </c>
      <c r="E516">
        <v>12437.927204505</v>
      </c>
      <c r="F516">
        <v>25.05</v>
      </c>
      <c r="G516">
        <v>36.345850065199102</v>
      </c>
      <c r="H516">
        <f>(Table2[[#This Row],[1Y Return vs Nifty]]-AVERAGE(Table2[1Y Return vs Nifty]))/_xlfn.STDEV.P(Table2[1Y Return vs Nifty])</f>
        <v>6.1986696119606756E-2</v>
      </c>
      <c r="I516">
        <v>-6.2324111306910304</v>
      </c>
      <c r="J516">
        <f>(Table2[[#This Row],[1M Return vs Nifty]]-AVERAGE(Table2[1M Return vs Nifty]))/_xlfn.STDEV.P(Table2[1M Return vs Nifty])</f>
        <v>-0.54147298867538551</v>
      </c>
      <c r="K516">
        <v>-24.168742429776799</v>
      </c>
      <c r="L516">
        <f>(Table2[[#This Row],[6M Return vs Nifty]]-AVERAGE(Table2[6M Return vs Nifty]))/_xlfn.STDEV.P(Table2[6M Return vs Nifty])</f>
        <v>-1.0512622401824299</v>
      </c>
      <c r="M516">
        <v>-2.9812134671307202</v>
      </c>
      <c r="N516">
        <f>(Table2[[#This Row],[1W Return vs Nifty]]-AVERAGE(Table2[1W Return vs Nifty]))/_xlfn.STDEV.P(Table2[1W Return vs Nifty])</f>
        <v>-0.64076089913054524</v>
      </c>
      <c r="O516">
        <v>26.07</v>
      </c>
      <c r="P516">
        <v>26.620403315663701</v>
      </c>
      <c r="Q516">
        <v>25.506613949332301</v>
      </c>
      <c r="R516">
        <v>35.184432344526897</v>
      </c>
      <c r="S516" s="1">
        <f>(Table2[[#This Row],[Close Price]]-Table2[[#This Row],[20D EMA]])/Table2[[#This Row],[20D EMA]]</f>
        <v>-3.9125431530494803E-2</v>
      </c>
      <c r="T516" s="1">
        <f>(Table2[[#This Row],[Close Price]]-Table2[[#This Row],[50D EMA]])/Table2[[#This Row],[50D EMA]]</f>
        <v>-5.8992468936023217E-2</v>
      </c>
      <c r="U516" s="1">
        <f>(Table2[[#This Row],[Close Price]]-Table2[[#This Row],[200D EMA]])/Table2[[#This Row],[200D EMA]]</f>
        <v>-1.7901786189234801E-2</v>
      </c>
      <c r="V516">
        <v>0.97987955183176401</v>
      </c>
      <c r="W516">
        <v>24.48</v>
      </c>
      <c r="X516">
        <v>25.29</v>
      </c>
      <c r="Y516">
        <v>24.48</v>
      </c>
      <c r="Z516">
        <v>26.23</v>
      </c>
      <c r="AA516">
        <v>24.48</v>
      </c>
      <c r="AB516">
        <v>27.14</v>
      </c>
      <c r="AC516" s="1">
        <f>(Table2[[#This Row],[Close Price]]/Table2[[#This Row],[Day Low]])-1</f>
        <v>2.3284313725490113E-2</v>
      </c>
      <c r="AD516" s="1">
        <f>(Table2[[#This Row],[Day High]]/Table2[[#This Row],[Close Price]])-1</f>
        <v>9.5808383233533245E-3</v>
      </c>
      <c r="AE516" s="1">
        <f>(Table2[[#This Row],[Close Price]]/Table2[[#This Row],[Current Week Low]])-1</f>
        <v>2.3284313725490113E-2</v>
      </c>
      <c r="AF516" s="1">
        <f>(Table2[[#This Row],[Current Week High]]/Table2[[#This Row],[Close Price]])-1</f>
        <v>4.7105788423153605E-2</v>
      </c>
      <c r="AG516" s="1">
        <f>(Table2[[#This Row],[Close Price]]/Table2[[#This Row],[Current Month Low]])-1</f>
        <v>2.3284313725490113E-2</v>
      </c>
      <c r="AH516" s="1">
        <f>(Table2[[#This Row],[Current Month High]]/Table2[[#This Row],[Close Price]])-1</f>
        <v>8.3433133732534914E-2</v>
      </c>
      <c r="AI516">
        <v>55.888223552894203</v>
      </c>
      <c r="AJ516">
        <v>61.093247588424397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-0.12</v>
      </c>
      <c r="AM516" t="s">
        <v>3107</v>
      </c>
      <c r="AN516">
        <v>-6.88</v>
      </c>
      <c r="AO516" t="s">
        <v>3107</v>
      </c>
      <c r="AP516">
        <v>1.2255460633586001E-2</v>
      </c>
      <c r="AQ516">
        <f>(Table2[[#This Row],[Sharpe Ratio]]-AVERAGE(Table2[Sharpe Ratio]))/_xlfn.STDEV.P(Table2[Sharpe Ratio])</f>
        <v>-0.58502981678087218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275</v>
      </c>
      <c r="AT516">
        <f>_xlfn.RANK.AVG(Table2[[#This Row],[6M Return vs Nifty Z-Score]],Table2[6M Return vs Nifty Z-Score])</f>
        <v>663</v>
      </c>
      <c r="AU516">
        <f>_xlfn.RANK.AVG(Table2[[#This Row],[Sharpe Ratio Z-Score]],Table2[Sharpe Ratio Z-Score])</f>
        <v>493</v>
      </c>
      <c r="AV516">
        <f>(Table2[[#This Row],[Rank 1Y]]+Table2[[#This Row],[Rank 6M]]+Table2[[#This Row],[Rank Sharpe]])/3</f>
        <v>477</v>
      </c>
    </row>
    <row r="517" spans="1:48" x14ac:dyDescent="0.3">
      <c r="A517" t="s">
        <v>398</v>
      </c>
      <c r="B517" t="s">
        <v>399</v>
      </c>
      <c r="C517" t="s">
        <v>3068</v>
      </c>
      <c r="D517" t="s">
        <v>400</v>
      </c>
      <c r="E517">
        <v>57667.012222434998</v>
      </c>
      <c r="F517">
        <v>135970.45000000001</v>
      </c>
      <c r="G517">
        <v>3.7214255920202999</v>
      </c>
      <c r="H517">
        <f>(Table2[[#This Row],[1Y Return vs Nifty]]-AVERAGE(Table2[1Y Return vs Nifty]))/_xlfn.STDEV.P(Table2[1Y Return vs Nifty])</f>
        <v>-0.44018347346713993</v>
      </c>
      <c r="I517">
        <v>7.0438116002440996</v>
      </c>
      <c r="J517">
        <f>(Table2[[#This Row],[1M Return vs Nifty]]-AVERAGE(Table2[1M Return vs Nifty]))/_xlfn.STDEV.P(Table2[1M Return vs Nifty])</f>
        <v>0.72434055828106758</v>
      </c>
      <c r="K517">
        <v>-18.229818337172102</v>
      </c>
      <c r="L517">
        <f>(Table2[[#This Row],[6M Return vs Nifty]]-AVERAGE(Table2[6M Return vs Nifty]))/_xlfn.STDEV.P(Table2[6M Return vs Nifty])</f>
        <v>-0.8495593083660985</v>
      </c>
      <c r="M517">
        <v>-0.22042474477587601</v>
      </c>
      <c r="N517">
        <f>(Table2[[#This Row],[1W Return vs Nifty]]-AVERAGE(Table2[1W Return vs Nifty]))/_xlfn.STDEV.P(Table2[1W Return vs Nifty])</f>
        <v>-0.13617584786478568</v>
      </c>
      <c r="O517">
        <v>136087.46</v>
      </c>
      <c r="P517">
        <v>133382.377951059</v>
      </c>
      <c r="Q517">
        <v>127244.705942602</v>
      </c>
      <c r="R517">
        <v>46.3575970032079</v>
      </c>
      <c r="S517" s="1">
        <f>(Table2[[#This Row],[Close Price]]-Table2[[#This Row],[20D EMA]])/Table2[[#This Row],[20D EMA]]</f>
        <v>-8.5981471033392946E-4</v>
      </c>
      <c r="T517" s="1">
        <f>(Table2[[#This Row],[Close Price]]-Table2[[#This Row],[50D EMA]])/Table2[[#This Row],[50D EMA]]</f>
        <v>1.9403403123391894E-2</v>
      </c>
      <c r="U517" s="1">
        <f>(Table2[[#This Row],[Close Price]]-Table2[[#This Row],[200D EMA]])/Table2[[#This Row],[200D EMA]]</f>
        <v>6.8574515479913584E-2</v>
      </c>
      <c r="V517">
        <v>1.2094561945890501</v>
      </c>
      <c r="W517">
        <v>135522.85</v>
      </c>
      <c r="X517">
        <v>138149.95000000001</v>
      </c>
      <c r="Y517">
        <v>134500</v>
      </c>
      <c r="Z517">
        <v>138500</v>
      </c>
      <c r="AA517">
        <v>132000</v>
      </c>
      <c r="AB517">
        <v>143849.9</v>
      </c>
      <c r="AC517" s="1">
        <f>(Table2[[#This Row],[Close Price]]/Table2[[#This Row],[Day Low]])-1</f>
        <v>3.3027640726268626E-3</v>
      </c>
      <c r="AD517" s="1">
        <f>(Table2[[#This Row],[Day High]]/Table2[[#This Row],[Close Price]])-1</f>
        <v>1.6029218113200239E-2</v>
      </c>
      <c r="AE517" s="1">
        <f>(Table2[[#This Row],[Close Price]]/Table2[[#This Row],[Current Week Low]])-1</f>
        <v>1.0932713754646883E-2</v>
      </c>
      <c r="AF517" s="1">
        <f>(Table2[[#This Row],[Current Week High]]/Table2[[#This Row],[Close Price]])-1</f>
        <v>1.8603674548403726E-2</v>
      </c>
      <c r="AG517" s="1">
        <f>(Table2[[#This Row],[Close Price]]/Table2[[#This Row],[Current Month Low]])-1</f>
        <v>3.0079166666666657E-2</v>
      </c>
      <c r="AH517" s="1">
        <f>(Table2[[#This Row],[Current Month High]]/Table2[[#This Row],[Close Price]])-1</f>
        <v>5.7949723634804329E-2</v>
      </c>
      <c r="AI517">
        <v>11.380818405763801</v>
      </c>
      <c r="AJ517">
        <v>29.734130353888499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-0.01</v>
      </c>
      <c r="AM517" t="s">
        <v>3107</v>
      </c>
      <c r="AN517">
        <v>-2.36</v>
      </c>
      <c r="AO517" t="s">
        <v>3107</v>
      </c>
      <c r="AP517">
        <v>5.3979556713357003E-2</v>
      </c>
      <c r="AQ517">
        <f>(Table2[[#This Row],[Sharpe Ratio]]-AVERAGE(Table2[Sharpe Ratio]))/_xlfn.STDEV.P(Table2[Sharpe Ratio])</f>
        <v>-0.10979472093925993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-0.8113727923562164</v>
      </c>
      <c r="AS517">
        <f>_xlfn.RANK.AVG(Table2[[#This Row],[1Y Return vs Nifty Z-Score]],Table2[1Y Return vs Nifty Z-Score])</f>
        <v>447</v>
      </c>
      <c r="AT517">
        <f>_xlfn.RANK.AVG(Table2[[#This Row],[6M Return vs Nifty Z-Score]],Table2[6M Return vs Nifty Z-Score])</f>
        <v>606</v>
      </c>
      <c r="AU517">
        <f>_xlfn.RANK.AVG(Table2[[#This Row],[Sharpe Ratio Z-Score]],Table2[Sharpe Ratio Z-Score])</f>
        <v>379</v>
      </c>
      <c r="AV517">
        <f>(Table2[[#This Row],[Rank 1Y]]+Table2[[#This Row],[Rank 6M]]+Table2[[#This Row],[Rank Sharpe]])/3</f>
        <v>477.33333333333331</v>
      </c>
    </row>
    <row r="518" spans="1:48" x14ac:dyDescent="0.3">
      <c r="A518" t="s">
        <v>1848</v>
      </c>
      <c r="B518" t="s">
        <v>1849</v>
      </c>
      <c r="C518" t="s">
        <v>3080</v>
      </c>
      <c r="D518" t="s">
        <v>710</v>
      </c>
      <c r="E518">
        <v>3793.1887864400001</v>
      </c>
      <c r="F518">
        <v>574.29999999999995</v>
      </c>
      <c r="G518">
        <v>-13.0620915302424</v>
      </c>
      <c r="H518">
        <f>(Table2[[#This Row],[1Y Return vs Nifty]]-AVERAGE(Table2[1Y Return vs Nifty]))/_xlfn.STDEV.P(Table2[1Y Return vs Nifty])</f>
        <v>-0.69852310016240016</v>
      </c>
      <c r="I518">
        <v>-14.577481009266</v>
      </c>
      <c r="J518">
        <f>(Table2[[#This Row],[1M Return vs Nifty]]-AVERAGE(Table2[1M Return vs Nifty]))/_xlfn.STDEV.P(Table2[1M Return vs Nifty])</f>
        <v>-1.3371287046633922</v>
      </c>
      <c r="K518">
        <v>-18.3206559543057</v>
      </c>
      <c r="L518">
        <f>(Table2[[#This Row],[6M Return vs Nifty]]-AVERAGE(Table2[6M Return vs Nifty]))/_xlfn.STDEV.P(Table2[6M Return vs Nifty])</f>
        <v>-0.8526444149290654</v>
      </c>
      <c r="M518">
        <v>-2.1424191870862699</v>
      </c>
      <c r="N518">
        <f>(Table2[[#This Row],[1W Return vs Nifty]]-AVERAGE(Table2[1W Return vs Nifty]))/_xlfn.STDEV.P(Table2[1W Return vs Nifty])</f>
        <v>-0.48745577607982327</v>
      </c>
      <c r="O518">
        <v>614.05999999999995</v>
      </c>
      <c r="P518">
        <v>634.412783819781</v>
      </c>
      <c r="Q518">
        <v>639.70843442113596</v>
      </c>
      <c r="R518">
        <v>18.233559525571501</v>
      </c>
      <c r="S518" s="1">
        <f>(Table2[[#This Row],[Close Price]]-Table2[[#This Row],[20D EMA]])/Table2[[#This Row],[20D EMA]]</f>
        <v>-6.4749373025437248E-2</v>
      </c>
      <c r="T518" s="1">
        <f>(Table2[[#This Row],[Close Price]]-Table2[[#This Row],[50D EMA]])/Table2[[#This Row],[50D EMA]]</f>
        <v>-9.4753424509896711E-2</v>
      </c>
      <c r="U518" s="1">
        <f>(Table2[[#This Row],[Close Price]]-Table2[[#This Row],[200D EMA]])/Table2[[#This Row],[200D EMA]]</f>
        <v>-0.10224725969155506</v>
      </c>
      <c r="V518">
        <v>0.614119430423263</v>
      </c>
      <c r="W518">
        <v>570.15</v>
      </c>
      <c r="X518">
        <v>580.35</v>
      </c>
      <c r="Y518">
        <v>570.15</v>
      </c>
      <c r="Z518">
        <v>595.75</v>
      </c>
      <c r="AA518">
        <v>570.15</v>
      </c>
      <c r="AB518">
        <v>636.4</v>
      </c>
      <c r="AC518" s="1">
        <f>(Table2[[#This Row],[Close Price]]/Table2[[#This Row],[Day Low]])-1</f>
        <v>7.2787862843111117E-3</v>
      </c>
      <c r="AD518" s="1">
        <f>(Table2[[#This Row],[Day High]]/Table2[[#This Row],[Close Price]])-1</f>
        <v>1.0534563816820608E-2</v>
      </c>
      <c r="AE518" s="1">
        <f>(Table2[[#This Row],[Close Price]]/Table2[[#This Row],[Current Week Low]])-1</f>
        <v>7.2787862843111117E-3</v>
      </c>
      <c r="AF518" s="1">
        <f>(Table2[[#This Row],[Current Week High]]/Table2[[#This Row],[Close Price]])-1</f>
        <v>3.7349817168727206E-2</v>
      </c>
      <c r="AG518" s="1">
        <f>(Table2[[#This Row],[Close Price]]/Table2[[#This Row],[Current Month Low]])-1</f>
        <v>7.2787862843111117E-3</v>
      </c>
      <c r="AH518" s="1">
        <f>(Table2[[#This Row],[Current Month High]]/Table2[[#This Row],[Close Price]])-1</f>
        <v>0.1081316385164548</v>
      </c>
      <c r="AI518">
        <v>41.911892738986602</v>
      </c>
      <c r="AJ518">
        <v>13.274161735700099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-0.14000000000000001</v>
      </c>
      <c r="AM518" t="s">
        <v>3107</v>
      </c>
      <c r="AN518">
        <v>-7.49</v>
      </c>
      <c r="AO518" t="s">
        <v>3107</v>
      </c>
      <c r="AP518">
        <v>9.5762486208149006E-2</v>
      </c>
      <c r="AQ518">
        <f>(Table2[[#This Row],[Sharpe Ratio]]-AVERAGE(Table2[Sharpe Ratio]))/_xlfn.STDEV.P(Table2[Sharpe Ratio])</f>
        <v>0.36611048417380876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582</v>
      </c>
      <c r="AT518">
        <f>_xlfn.RANK.AVG(Table2[[#This Row],[6M Return vs Nifty Z-Score]],Table2[6M Return vs Nifty Z-Score])</f>
        <v>607</v>
      </c>
      <c r="AU518">
        <f>_xlfn.RANK.AVG(Table2[[#This Row],[Sharpe Ratio Z-Score]],Table2[Sharpe Ratio Z-Score])</f>
        <v>245</v>
      </c>
      <c r="AV518">
        <f>(Table2[[#This Row],[Rank 1Y]]+Table2[[#This Row],[Rank 6M]]+Table2[[#This Row],[Rank Sharpe]])/3</f>
        <v>478</v>
      </c>
    </row>
    <row r="519" spans="1:48" x14ac:dyDescent="0.3">
      <c r="A519" t="s">
        <v>1379</v>
      </c>
      <c r="B519" t="s">
        <v>1380</v>
      </c>
      <c r="C519" t="s">
        <v>3067</v>
      </c>
      <c r="D519" t="s">
        <v>51</v>
      </c>
      <c r="E519">
        <v>7738.36329252</v>
      </c>
      <c r="F519">
        <v>475.3</v>
      </c>
      <c r="G519">
        <v>-5.2275677538371301</v>
      </c>
      <c r="H519">
        <f>(Table2[[#This Row],[1Y Return vs Nifty]]-AVERAGE(Table2[1Y Return vs Nifty]))/_xlfn.STDEV.P(Table2[1Y Return vs Nifty])</f>
        <v>-0.57793050130557522</v>
      </c>
      <c r="I519">
        <v>-3.1487491266235699</v>
      </c>
      <c r="J519">
        <f>(Table2[[#This Row],[1M Return vs Nifty]]-AVERAGE(Table2[1M Return vs Nifty]))/_xlfn.STDEV.P(Table2[1M Return vs Nifty])</f>
        <v>-0.2474630719926651</v>
      </c>
      <c r="K519">
        <v>-3.9665974545012999</v>
      </c>
      <c r="L519">
        <f>(Table2[[#This Row],[6M Return vs Nifty]]-AVERAGE(Table2[6M Return vs Nifty]))/_xlfn.STDEV.P(Table2[6M Return vs Nifty])</f>
        <v>-0.36513933189914033</v>
      </c>
      <c r="M519">
        <v>-5.9337296446216596</v>
      </c>
      <c r="N519">
        <f>(Table2[[#This Row],[1W Return vs Nifty]]-AVERAGE(Table2[1W Return vs Nifty]))/_xlfn.STDEV.P(Table2[1W Return vs Nifty])</f>
        <v>-1.1803876785066625</v>
      </c>
      <c r="O519">
        <v>493.91</v>
      </c>
      <c r="P519">
        <v>485.23864450610699</v>
      </c>
      <c r="Q519">
        <v>441.01694234757502</v>
      </c>
      <c r="R519">
        <v>37.215677173201698</v>
      </c>
      <c r="S519" s="1">
        <f>(Table2[[#This Row],[Close Price]]-Table2[[#This Row],[20D EMA]])/Table2[[#This Row],[20D EMA]]</f>
        <v>-3.7678929359599954E-2</v>
      </c>
      <c r="T519" s="1">
        <f>(Table2[[#This Row],[Close Price]]-Table2[[#This Row],[50D EMA]])/Table2[[#This Row],[50D EMA]]</f>
        <v>-2.0481972362738927E-2</v>
      </c>
      <c r="U519" s="1">
        <f>(Table2[[#This Row],[Close Price]]-Table2[[#This Row],[200D EMA]])/Table2[[#This Row],[200D EMA]]</f>
        <v>7.7736373278389295E-2</v>
      </c>
      <c r="V519">
        <v>0.89194452264931101</v>
      </c>
      <c r="W519">
        <v>463.3</v>
      </c>
      <c r="X519">
        <v>478.85</v>
      </c>
      <c r="Y519">
        <v>463.3</v>
      </c>
      <c r="Z519">
        <v>496.05</v>
      </c>
      <c r="AA519">
        <v>463.3</v>
      </c>
      <c r="AB519">
        <v>530.4</v>
      </c>
      <c r="AC519" s="1">
        <f>(Table2[[#This Row],[Close Price]]/Table2[[#This Row],[Day Low]])-1</f>
        <v>2.5901143967191897E-2</v>
      </c>
      <c r="AD519" s="1">
        <f>(Table2[[#This Row],[Day High]]/Table2[[#This Row],[Close Price]])-1</f>
        <v>7.4689669682306281E-3</v>
      </c>
      <c r="AE519" s="1">
        <f>(Table2[[#This Row],[Close Price]]/Table2[[#This Row],[Current Week Low]])-1</f>
        <v>2.5901143967191897E-2</v>
      </c>
      <c r="AF519" s="1">
        <f>(Table2[[#This Row],[Current Week High]]/Table2[[#This Row],[Close Price]])-1</f>
        <v>4.3656637912897089E-2</v>
      </c>
      <c r="AG519" s="1">
        <f>(Table2[[#This Row],[Close Price]]/Table2[[#This Row],[Current Month Low]])-1</f>
        <v>2.5901143967191897E-2</v>
      </c>
      <c r="AH519" s="1">
        <f>(Table2[[#This Row],[Current Month High]]/Table2[[#This Row],[Close Price]])-1</f>
        <v>0.11592678308436777</v>
      </c>
      <c r="AI519">
        <v>15.127288028613499</v>
      </c>
      <c r="AJ519">
        <v>38.450334983978998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-0.11</v>
      </c>
      <c r="AM519" t="s">
        <v>3107</v>
      </c>
      <c r="AN519">
        <v>-10.19</v>
      </c>
      <c r="AO519" t="s">
        <v>3107</v>
      </c>
      <c r="AP519">
        <v>1.3234829498992001E-2</v>
      </c>
      <c r="AQ519">
        <f>(Table2[[#This Row],[Sharpe Ratio]]-AVERAGE(Table2[Sharpe Ratio]))/_xlfn.STDEV.P(Table2[Sharpe Ratio])</f>
        <v>-0.573874860763954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-2.9447954444679971</v>
      </c>
      <c r="AS519">
        <f>_xlfn.RANK.AVG(Table2[[#This Row],[1Y Return vs Nifty Z-Score]],Table2[1Y Return vs Nifty Z-Score])</f>
        <v>523</v>
      </c>
      <c r="AT519">
        <f>_xlfn.RANK.AVG(Table2[[#This Row],[6M Return vs Nifty Z-Score]],Table2[6M Return vs Nifty Z-Score])</f>
        <v>427</v>
      </c>
      <c r="AU519">
        <f>_xlfn.RANK.AVG(Table2[[#This Row],[Sharpe Ratio Z-Score]],Table2[Sharpe Ratio Z-Score])</f>
        <v>487</v>
      </c>
      <c r="AV519">
        <f>(Table2[[#This Row],[Rank 1Y]]+Table2[[#This Row],[Rank 6M]]+Table2[[#This Row],[Rank Sharpe]])/3</f>
        <v>479</v>
      </c>
    </row>
    <row r="520" spans="1:48" x14ac:dyDescent="0.3">
      <c r="A520" t="s">
        <v>697</v>
      </c>
      <c r="B520" t="s">
        <v>698</v>
      </c>
      <c r="C520" t="s">
        <v>3067</v>
      </c>
      <c r="D520" t="s">
        <v>290</v>
      </c>
      <c r="E520">
        <v>23928.207060525001</v>
      </c>
      <c r="F520">
        <v>1178.1500000000001</v>
      </c>
      <c r="G520">
        <v>-5.2200118470186796</v>
      </c>
      <c r="H520">
        <f>(Table2[[#This Row],[1Y Return vs Nifty]]-AVERAGE(Table2[1Y Return vs Nifty]))/_xlfn.STDEV.P(Table2[1Y Return vs Nifty])</f>
        <v>-0.57781419730727734</v>
      </c>
      <c r="I520">
        <v>0.38635134775333801</v>
      </c>
      <c r="J520">
        <f>(Table2[[#This Row],[1M Return vs Nifty]]-AVERAGE(Table2[1M Return vs Nifty]))/_xlfn.STDEV.P(Table2[1M Return vs Nifty])</f>
        <v>8.9588976696735476E-2</v>
      </c>
      <c r="K520">
        <v>-27.401152742846101</v>
      </c>
      <c r="L520">
        <f>(Table2[[#This Row],[6M Return vs Nifty]]-AVERAGE(Table2[6M Return vs Nifty]))/_xlfn.STDEV.P(Table2[6M Return vs Nifty])</f>
        <v>-1.1610441849948401</v>
      </c>
      <c r="M520">
        <v>-1.91454963703269</v>
      </c>
      <c r="N520">
        <f>(Table2[[#This Row],[1W Return vs Nifty]]-AVERAGE(Table2[1W Return vs Nifty]))/_xlfn.STDEV.P(Table2[1W Return vs Nifty])</f>
        <v>-0.44580841361971502</v>
      </c>
      <c r="O520">
        <v>1226.56</v>
      </c>
      <c r="P520">
        <v>1233.6813661030401</v>
      </c>
      <c r="Q520">
        <v>1199.69997488843</v>
      </c>
      <c r="R520">
        <v>20.767783830189099</v>
      </c>
      <c r="S520" s="1">
        <f>(Table2[[#This Row],[Close Price]]-Table2[[#This Row],[20D EMA]])/Table2[[#This Row],[20D EMA]]</f>
        <v>-3.9468105922253992E-2</v>
      </c>
      <c r="T520" s="1">
        <f>(Table2[[#This Row],[Close Price]]-Table2[[#This Row],[50D EMA]])/Table2[[#This Row],[50D EMA]]</f>
        <v>-4.5012729890257487E-2</v>
      </c>
      <c r="U520" s="1">
        <f>(Table2[[#This Row],[Close Price]]-Table2[[#This Row],[200D EMA]])/Table2[[#This Row],[200D EMA]]</f>
        <v>-1.7962803483791041E-2</v>
      </c>
      <c r="V520">
        <v>0.57653077941888797</v>
      </c>
      <c r="W520">
        <v>1176</v>
      </c>
      <c r="X520">
        <v>1203.75</v>
      </c>
      <c r="Y520">
        <v>1176</v>
      </c>
      <c r="Z520">
        <v>1227.8</v>
      </c>
      <c r="AA520">
        <v>1176</v>
      </c>
      <c r="AB520">
        <v>1273.95</v>
      </c>
      <c r="AC520" s="1">
        <f>(Table2[[#This Row],[Close Price]]/Table2[[#This Row],[Day Low]])-1</f>
        <v>1.8282312925170796E-3</v>
      </c>
      <c r="AD520" s="1">
        <f>(Table2[[#This Row],[Day High]]/Table2[[#This Row],[Close Price]])-1</f>
        <v>2.1728981878368581E-2</v>
      </c>
      <c r="AE520" s="1">
        <f>(Table2[[#This Row],[Close Price]]/Table2[[#This Row],[Current Week Low]])-1</f>
        <v>1.8282312925170796E-3</v>
      </c>
      <c r="AF520" s="1">
        <f>(Table2[[#This Row],[Current Week High]]/Table2[[#This Row],[Close Price]])-1</f>
        <v>4.2142341807070327E-2</v>
      </c>
      <c r="AG520" s="1">
        <f>(Table2[[#This Row],[Close Price]]/Table2[[#This Row],[Current Month Low]])-1</f>
        <v>1.8282312925170796E-3</v>
      </c>
      <c r="AH520" s="1">
        <f>(Table2[[#This Row],[Current Month High]]/Table2[[#This Row],[Close Price]])-1</f>
        <v>8.131392437295748E-2</v>
      </c>
      <c r="AI520">
        <v>22.6414293595891</v>
      </c>
      <c r="AJ520">
        <v>21.034518183686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-0.17</v>
      </c>
      <c r="AM520" t="s">
        <v>3107</v>
      </c>
      <c r="AN520">
        <v>-7.82</v>
      </c>
      <c r="AO520" t="s">
        <v>3107</v>
      </c>
      <c r="AP520">
        <v>9.9082003247841E-2</v>
      </c>
      <c r="AQ520">
        <f>(Table2[[#This Row],[Sharpe Ratio]]-AVERAGE(Table2[Sharpe Ratio]))/_xlfn.STDEV.P(Table2[Sharpe Ratio])</f>
        <v>0.40391959561602714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522</v>
      </c>
      <c r="AT520">
        <f>_xlfn.RANK.AVG(Table2[[#This Row],[6M Return vs Nifty Z-Score]],Table2[6M Return vs Nifty Z-Score])</f>
        <v>685</v>
      </c>
      <c r="AU520">
        <f>_xlfn.RANK.AVG(Table2[[#This Row],[Sharpe Ratio Z-Score]],Table2[Sharpe Ratio Z-Score])</f>
        <v>232</v>
      </c>
      <c r="AV520">
        <f>(Table2[[#This Row],[Rank 1Y]]+Table2[[#This Row],[Rank 6M]]+Table2[[#This Row],[Rank Sharpe]])/3</f>
        <v>479.66666666666669</v>
      </c>
    </row>
    <row r="521" spans="1:48" x14ac:dyDescent="0.3">
      <c r="A521" t="s">
        <v>548</v>
      </c>
      <c r="B521" t="s">
        <v>549</v>
      </c>
      <c r="C521" t="s">
        <v>3063</v>
      </c>
      <c r="D521" t="s">
        <v>57</v>
      </c>
      <c r="E521">
        <v>35538.94753908</v>
      </c>
      <c r="F521">
        <v>287.89999999999998</v>
      </c>
      <c r="G521">
        <v>-21.739082979684099</v>
      </c>
      <c r="H521">
        <f>(Table2[[#This Row],[1Y Return vs Nifty]]-AVERAGE(Table2[1Y Return vs Nifty]))/_xlfn.STDEV.P(Table2[1Y Return vs Nifty])</f>
        <v>-0.83208334951641216</v>
      </c>
      <c r="I521">
        <v>-1.64452146964098</v>
      </c>
      <c r="J521">
        <f>(Table2[[#This Row],[1M Return vs Nifty]]-AVERAGE(Table2[1M Return vs Nifty]))/_xlfn.STDEV.P(Table2[1M Return vs Nifty])</f>
        <v>-0.10404338218297093</v>
      </c>
      <c r="K521">
        <v>-10.9286756119747</v>
      </c>
      <c r="L521">
        <f>(Table2[[#This Row],[6M Return vs Nifty]]-AVERAGE(Table2[6M Return vs Nifty]))/_xlfn.STDEV.P(Table2[6M Return vs Nifty])</f>
        <v>-0.60159151650366505</v>
      </c>
      <c r="M521">
        <v>-2.16594517781399</v>
      </c>
      <c r="N521">
        <f>(Table2[[#This Row],[1W Return vs Nifty]]-AVERAGE(Table2[1W Return vs Nifty]))/_xlfn.STDEV.P(Table2[1W Return vs Nifty])</f>
        <v>-0.4917555847328009</v>
      </c>
      <c r="O521">
        <v>296.93</v>
      </c>
      <c r="P521">
        <v>294.10648166624799</v>
      </c>
      <c r="Q521">
        <v>283.93236301845502</v>
      </c>
      <c r="R521">
        <v>36.272640467419002</v>
      </c>
      <c r="S521" s="1">
        <f>(Table2[[#This Row],[Close Price]]-Table2[[#This Row],[20D EMA]])/Table2[[#This Row],[20D EMA]]</f>
        <v>-3.0411208028828442E-2</v>
      </c>
      <c r="T521" s="1">
        <f>(Table2[[#This Row],[Close Price]]-Table2[[#This Row],[50D EMA]])/Table2[[#This Row],[50D EMA]]</f>
        <v>-2.1102838778273254E-2</v>
      </c>
      <c r="U521" s="1">
        <f>(Table2[[#This Row],[Close Price]]-Table2[[#This Row],[200D EMA]])/Table2[[#This Row],[200D EMA]]</f>
        <v>1.3973880748800262E-2</v>
      </c>
      <c r="V521">
        <v>0.65393041986463696</v>
      </c>
      <c r="W521">
        <v>286</v>
      </c>
      <c r="X521">
        <v>295</v>
      </c>
      <c r="Y521">
        <v>286</v>
      </c>
      <c r="Z521">
        <v>304.25</v>
      </c>
      <c r="AA521">
        <v>286</v>
      </c>
      <c r="AB521">
        <v>310.85000000000002</v>
      </c>
      <c r="AC521" s="1">
        <f>(Table2[[#This Row],[Close Price]]/Table2[[#This Row],[Day Low]])-1</f>
        <v>6.6433566433565794E-3</v>
      </c>
      <c r="AD521" s="1">
        <f>(Table2[[#This Row],[Day High]]/Table2[[#This Row],[Close Price]])-1</f>
        <v>2.4661340743313831E-2</v>
      </c>
      <c r="AE521" s="1">
        <f>(Table2[[#This Row],[Close Price]]/Table2[[#This Row],[Current Week Low]])-1</f>
        <v>6.6433566433565794E-3</v>
      </c>
      <c r="AF521" s="1">
        <f>(Table2[[#This Row],[Current Week High]]/Table2[[#This Row],[Close Price]])-1</f>
        <v>5.6790552275095552E-2</v>
      </c>
      <c r="AG521" s="1">
        <f>(Table2[[#This Row],[Close Price]]/Table2[[#This Row],[Current Month Low]])-1</f>
        <v>6.6433566433565794E-3</v>
      </c>
      <c r="AH521" s="1">
        <f>(Table2[[#This Row],[Current Month High]]/Table2[[#This Row],[Close Price]])-1</f>
        <v>7.9715178881556215E-2</v>
      </c>
      <c r="AI521">
        <v>9.8819034386940103</v>
      </c>
      <c r="AJ521">
        <v>21.297661681061701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0.04</v>
      </c>
      <c r="AM521" t="s">
        <v>3108</v>
      </c>
      <c r="AN521">
        <v>-5.03</v>
      </c>
      <c r="AO521" t="s">
        <v>3107</v>
      </c>
      <c r="AP521">
        <v>7.7026937986562002E-2</v>
      </c>
      <c r="AQ521">
        <f>(Table2[[#This Row],[Sharpe Ratio]]-AVERAGE(Table2[Sharpe Ratio]))/_xlfn.STDEV.P(Table2[Sharpe Ratio])</f>
        <v>0.1527136489803472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-1.8767601839555019</v>
      </c>
      <c r="AS521">
        <f>_xlfn.RANK.AVG(Table2[[#This Row],[1Y Return vs Nifty Z-Score]],Table2[1Y Return vs Nifty Z-Score])</f>
        <v>621</v>
      </c>
      <c r="AT521">
        <f>_xlfn.RANK.AVG(Table2[[#This Row],[6M Return vs Nifty Z-Score]],Table2[6M Return vs Nifty Z-Score])</f>
        <v>518</v>
      </c>
      <c r="AU521">
        <f>_xlfn.RANK.AVG(Table2[[#This Row],[Sharpe Ratio Z-Score]],Table2[Sharpe Ratio Z-Score])</f>
        <v>301</v>
      </c>
      <c r="AV521">
        <f>(Table2[[#This Row],[Rank 1Y]]+Table2[[#This Row],[Rank 6M]]+Table2[[#This Row],[Rank Sharpe]])/3</f>
        <v>480</v>
      </c>
    </row>
    <row r="522" spans="1:48" x14ac:dyDescent="0.3">
      <c r="A522" t="s">
        <v>164</v>
      </c>
      <c r="B522" t="s">
        <v>165</v>
      </c>
      <c r="C522" t="s">
        <v>3077</v>
      </c>
      <c r="D522" t="s">
        <v>166</v>
      </c>
      <c r="E522">
        <v>154146.77572050001</v>
      </c>
      <c r="F522">
        <v>3030.75</v>
      </c>
      <c r="G522">
        <v>-4.7879422479500304</v>
      </c>
      <c r="H522">
        <f>(Table2[[#This Row],[1Y Return vs Nifty]]-AVERAGE(Table2[1Y Return vs Nifty]))/_xlfn.STDEV.P(Table2[1Y Return vs Nifty])</f>
        <v>-0.57116358301012815</v>
      </c>
      <c r="I522">
        <v>-1.49896033723723</v>
      </c>
      <c r="J522">
        <f>(Table2[[#This Row],[1M Return vs Nifty]]-AVERAGE(Table2[1M Return vs Nifty]))/_xlfn.STDEV.P(Table2[1M Return vs Nifty])</f>
        <v>-9.0164942732142997E-2</v>
      </c>
      <c r="K522">
        <v>3.2530136116977402</v>
      </c>
      <c r="L522">
        <f>(Table2[[#This Row],[6M Return vs Nifty]]-AVERAGE(Table2[6M Return vs Nifty]))/_xlfn.STDEV.P(Table2[6M Return vs Nifty])</f>
        <v>-0.11994058951425392</v>
      </c>
      <c r="M522">
        <v>-0.11314718843811</v>
      </c>
      <c r="N522">
        <f>(Table2[[#This Row],[1W Return vs Nifty]]-AVERAGE(Table2[1W Return vs Nifty]))/_xlfn.STDEV.P(Table2[1W Return vs Nifty])</f>
        <v>-0.1165688961172482</v>
      </c>
      <c r="O522">
        <v>3109.09</v>
      </c>
      <c r="P522">
        <v>3097.0858969287801</v>
      </c>
      <c r="Q522">
        <v>2894.6445689515299</v>
      </c>
      <c r="R522">
        <v>34.063202234820203</v>
      </c>
      <c r="S522" s="1">
        <f>(Table2[[#This Row],[Close Price]]-Table2[[#This Row],[20D EMA]])/Table2[[#This Row],[20D EMA]]</f>
        <v>-2.5197083390960103E-2</v>
      </c>
      <c r="T522" s="1">
        <f>(Table2[[#This Row],[Close Price]]-Table2[[#This Row],[50D EMA]])/Table2[[#This Row],[50D EMA]]</f>
        <v>-2.1418810822961678E-2</v>
      </c>
      <c r="U522" s="1">
        <f>(Table2[[#This Row],[Close Price]]-Table2[[#This Row],[200D EMA]])/Table2[[#This Row],[200D EMA]]</f>
        <v>4.701973862641412E-2</v>
      </c>
      <c r="V522">
        <v>1.0193380426685801</v>
      </c>
      <c r="W522">
        <v>2999.45</v>
      </c>
      <c r="X522">
        <v>3060</v>
      </c>
      <c r="Y522">
        <v>2999.45</v>
      </c>
      <c r="Z522">
        <v>3130</v>
      </c>
      <c r="AA522">
        <v>2999.45</v>
      </c>
      <c r="AB522">
        <v>3278.95</v>
      </c>
      <c r="AC522" s="1">
        <f>(Table2[[#This Row],[Close Price]]/Table2[[#This Row],[Day Low]])-1</f>
        <v>1.0435246461851344E-2</v>
      </c>
      <c r="AD522" s="1">
        <f>(Table2[[#This Row],[Day High]]/Table2[[#This Row],[Close Price]])-1</f>
        <v>9.651076466221209E-3</v>
      </c>
      <c r="AE522" s="1">
        <f>(Table2[[#This Row],[Close Price]]/Table2[[#This Row],[Current Week Low]])-1</f>
        <v>1.0435246461851344E-2</v>
      </c>
      <c r="AF522" s="1">
        <f>(Table2[[#This Row],[Current Week High]]/Table2[[#This Row],[Close Price]])-1</f>
        <v>3.2747669718716566E-2</v>
      </c>
      <c r="AG522" s="1">
        <f>(Table2[[#This Row],[Close Price]]/Table2[[#This Row],[Current Month Low]])-1</f>
        <v>1.0435246461851344E-2</v>
      </c>
      <c r="AH522" s="1">
        <f>(Table2[[#This Row],[Current Month High]]/Table2[[#This Row],[Close Price]])-1</f>
        <v>8.1893920646704643E-2</v>
      </c>
      <c r="AI522">
        <v>8.1893920646704608</v>
      </c>
      <c r="AJ522">
        <v>32.199952018494599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0.01</v>
      </c>
      <c r="AM522" t="s">
        <v>3108</v>
      </c>
      <c r="AN522">
        <v>-3.84</v>
      </c>
      <c r="AO522" t="s">
        <v>3107</v>
      </c>
      <c r="AP522">
        <v>-4.0868357258169999E-3</v>
      </c>
      <c r="AQ522">
        <f>(Table2[[#This Row],[Sharpe Ratio]]-AVERAGE(Table2[Sharpe Ratio]))/_xlfn.STDEV.P(Table2[Sharpe Ratio])</f>
        <v>-0.7711676485456278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-1.6690056599194012</v>
      </c>
      <c r="AS522">
        <f>_xlfn.RANK.AVG(Table2[[#This Row],[1Y Return vs Nifty Z-Score]],Table2[1Y Return vs Nifty Z-Score])</f>
        <v>519</v>
      </c>
      <c r="AT522">
        <f>_xlfn.RANK.AVG(Table2[[#This Row],[6M Return vs Nifty Z-Score]],Table2[6M Return vs Nifty Z-Score])</f>
        <v>345</v>
      </c>
      <c r="AU522">
        <f>_xlfn.RANK.AVG(Table2[[#This Row],[Sharpe Ratio Z-Score]],Table2[Sharpe Ratio Z-Score])</f>
        <v>578</v>
      </c>
      <c r="AV522">
        <f>(Table2[[#This Row],[Rank 1Y]]+Table2[[#This Row],[Rank 6M]]+Table2[[#This Row],[Rank Sharpe]])/3</f>
        <v>480.66666666666669</v>
      </c>
    </row>
    <row r="523" spans="1:48" x14ac:dyDescent="0.3">
      <c r="A523" t="s">
        <v>432</v>
      </c>
      <c r="B523" t="s">
        <v>433</v>
      </c>
      <c r="C523" t="s">
        <v>3070</v>
      </c>
      <c r="D523" t="s">
        <v>133</v>
      </c>
      <c r="E523">
        <v>51726.568194146901</v>
      </c>
      <c r="F523">
        <v>125.23</v>
      </c>
      <c r="G523">
        <v>19.546194496886802</v>
      </c>
      <c r="H523">
        <f>(Table2[[#This Row],[1Y Return vs Nifty]]-AVERAGE(Table2[1Y Return vs Nifty]))/_xlfn.STDEV.P(Table2[1Y Return vs Nifty])</f>
        <v>-0.19660134097125323</v>
      </c>
      <c r="I523">
        <v>-13.642611089203299</v>
      </c>
      <c r="J523">
        <f>(Table2[[#This Row],[1M Return vs Nifty]]-AVERAGE(Table2[1M Return vs Nifty]))/_xlfn.STDEV.P(Table2[1M Return vs Nifty])</f>
        <v>-1.2479940890848156</v>
      </c>
      <c r="K523">
        <v>-8.6936404118553696</v>
      </c>
      <c r="L523">
        <f>(Table2[[#This Row],[6M Return vs Nifty]]-AVERAGE(Table2[6M Return vs Nifty]))/_xlfn.STDEV.P(Table2[6M Return vs Nifty])</f>
        <v>-0.52568329717852946</v>
      </c>
      <c r="M523">
        <v>-7.2000606823738798</v>
      </c>
      <c r="N523">
        <f>(Table2[[#This Row],[1W Return vs Nifty]]-AVERAGE(Table2[1W Return vs Nifty]))/_xlfn.STDEV.P(Table2[1W Return vs Nifty])</f>
        <v>-1.4118330283190916</v>
      </c>
      <c r="O523">
        <v>139.51</v>
      </c>
      <c r="P523">
        <v>145.22070087867399</v>
      </c>
      <c r="Q523">
        <v>133.573644159541</v>
      </c>
      <c r="R523">
        <v>27.190761688294199</v>
      </c>
      <c r="S523" s="1">
        <f>(Table2[[#This Row],[Close Price]]-Table2[[#This Row],[20D EMA]])/Table2[[#This Row],[20D EMA]]</f>
        <v>-0.10235825388861004</v>
      </c>
      <c r="T523" s="1">
        <f>(Table2[[#This Row],[Close Price]]-Table2[[#This Row],[50D EMA]])/Table2[[#This Row],[50D EMA]]</f>
        <v>-0.13765737775481066</v>
      </c>
      <c r="U523" s="1">
        <f>(Table2[[#This Row],[Close Price]]-Table2[[#This Row],[200D EMA]])/Table2[[#This Row],[200D EMA]]</f>
        <v>-6.2464749030694343E-2</v>
      </c>
      <c r="V523">
        <v>1.0132989879413901</v>
      </c>
      <c r="W523">
        <v>125</v>
      </c>
      <c r="X523">
        <v>129.5</v>
      </c>
      <c r="Y523">
        <v>125</v>
      </c>
      <c r="Z523">
        <v>132.94999999999999</v>
      </c>
      <c r="AA523">
        <v>125</v>
      </c>
      <c r="AB523">
        <v>156.35</v>
      </c>
      <c r="AC523" s="1">
        <f>(Table2[[#This Row],[Close Price]]/Table2[[#This Row],[Day Low]])-1</f>
        <v>1.8400000000000638E-3</v>
      </c>
      <c r="AD523" s="1">
        <f>(Table2[[#This Row],[Day High]]/Table2[[#This Row],[Close Price]])-1</f>
        <v>3.4097261039687021E-2</v>
      </c>
      <c r="AE523" s="1">
        <f>(Table2[[#This Row],[Close Price]]/Table2[[#This Row],[Current Week Low]])-1</f>
        <v>1.8400000000000638E-3</v>
      </c>
      <c r="AF523" s="1">
        <f>(Table2[[#This Row],[Current Week High]]/Table2[[#This Row],[Close Price]])-1</f>
        <v>6.1646570310628368E-2</v>
      </c>
      <c r="AG523" s="1">
        <f>(Table2[[#This Row],[Close Price]]/Table2[[#This Row],[Current Month Low]])-1</f>
        <v>1.8400000000000638E-3</v>
      </c>
      <c r="AH523" s="1">
        <f>(Table2[[#This Row],[Current Month High]]/Table2[[#This Row],[Close Price]])-1</f>
        <v>0.24850275493092711</v>
      </c>
      <c r="AI523">
        <v>40.022358859698102</v>
      </c>
      <c r="AJ523">
        <v>53.0929095354523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-0.16</v>
      </c>
      <c r="AM523" t="s">
        <v>3107</v>
      </c>
      <c r="AN523">
        <v>-15.24</v>
      </c>
      <c r="AO523" t="s">
        <v>3107</v>
      </c>
      <c r="AP523">
        <v>-2.0482724488224999E-2</v>
      </c>
      <c r="AQ523">
        <f>(Table2[[#This Row],[Sharpe Ratio]]-AVERAGE(Table2[Sharpe Ratio]))/_xlfn.STDEV.P(Table2[Sharpe Ratio])</f>
        <v>-0.9579158947512324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345</v>
      </c>
      <c r="AT523">
        <f>_xlfn.RANK.AVG(Table2[[#This Row],[6M Return vs Nifty Z-Score]],Table2[6M Return vs Nifty Z-Score])</f>
        <v>486</v>
      </c>
      <c r="AU523">
        <f>_xlfn.RANK.AVG(Table2[[#This Row],[Sharpe Ratio Z-Score]],Table2[Sharpe Ratio Z-Score])</f>
        <v>612</v>
      </c>
      <c r="AV523">
        <f>(Table2[[#This Row],[Rank 1Y]]+Table2[[#This Row],[Rank 6M]]+Table2[[#This Row],[Rank Sharpe]])/3</f>
        <v>481</v>
      </c>
    </row>
    <row r="524" spans="1:48" x14ac:dyDescent="0.3">
      <c r="A524" t="s">
        <v>288</v>
      </c>
      <c r="B524" t="s">
        <v>289</v>
      </c>
      <c r="C524" t="s">
        <v>3067</v>
      </c>
      <c r="D524" t="s">
        <v>290</v>
      </c>
      <c r="E524">
        <v>93687.925731344905</v>
      </c>
      <c r="F524">
        <v>6515.85</v>
      </c>
      <c r="G524">
        <v>10.928701716799001</v>
      </c>
      <c r="H524">
        <f>(Table2[[#This Row],[1Y Return vs Nifty]]-AVERAGE(Table2[1Y Return vs Nifty]))/_xlfn.STDEV.P(Table2[1Y Return vs Nifty])</f>
        <v>-0.32924575939913808</v>
      </c>
      <c r="I524">
        <v>5.2336246147691696</v>
      </c>
      <c r="J524">
        <f>(Table2[[#This Row],[1M Return vs Nifty]]-AVERAGE(Table2[1M Return vs Nifty]))/_xlfn.STDEV.P(Table2[1M Return vs Nifty])</f>
        <v>0.55174935857188379</v>
      </c>
      <c r="K524">
        <v>-14.0755397824959</v>
      </c>
      <c r="L524">
        <f>(Table2[[#This Row],[6M Return vs Nifty]]-AVERAGE(Table2[6M Return vs Nifty]))/_xlfn.STDEV.P(Table2[6M Return vs Nifty])</f>
        <v>-0.70846806843876686</v>
      </c>
      <c r="M524">
        <v>-1.1206108282057901</v>
      </c>
      <c r="N524">
        <f>(Table2[[#This Row],[1W Return vs Nifty]]-AVERAGE(Table2[1W Return vs Nifty]))/_xlfn.STDEV.P(Table2[1W Return vs Nifty])</f>
        <v>-0.3007014551226907</v>
      </c>
      <c r="O524">
        <v>6543.05</v>
      </c>
      <c r="P524">
        <v>6396.7958296214301</v>
      </c>
      <c r="Q524">
        <v>5991.7663097657496</v>
      </c>
      <c r="R524">
        <v>43.997997268949597</v>
      </c>
      <c r="S524" s="1">
        <f>(Table2[[#This Row],[Close Price]]-Table2[[#This Row],[20D EMA]])/Table2[[#This Row],[20D EMA]]</f>
        <v>-4.157082706077413E-3</v>
      </c>
      <c r="T524" s="1">
        <f>(Table2[[#This Row],[Close Price]]-Table2[[#This Row],[50D EMA]])/Table2[[#This Row],[50D EMA]]</f>
        <v>1.8611532015336496E-2</v>
      </c>
      <c r="U524" s="1">
        <f>(Table2[[#This Row],[Close Price]]-Table2[[#This Row],[200D EMA]])/Table2[[#This Row],[200D EMA]]</f>
        <v>8.7467311497123459E-2</v>
      </c>
      <c r="V524">
        <v>1.26074003901451</v>
      </c>
      <c r="W524">
        <v>6460.25</v>
      </c>
      <c r="X524">
        <v>6865</v>
      </c>
      <c r="Y524">
        <v>6420.95</v>
      </c>
      <c r="Z524">
        <v>6865</v>
      </c>
      <c r="AA524">
        <v>6420.95</v>
      </c>
      <c r="AB524">
        <v>6865</v>
      </c>
      <c r="AC524" s="1">
        <f>(Table2[[#This Row],[Close Price]]/Table2[[#This Row],[Day Low]])-1</f>
        <v>8.6064780774739447E-3</v>
      </c>
      <c r="AD524" s="1">
        <f>(Table2[[#This Row],[Day High]]/Table2[[#This Row],[Close Price]])-1</f>
        <v>5.3584720335796421E-2</v>
      </c>
      <c r="AE524" s="1">
        <f>(Table2[[#This Row],[Close Price]]/Table2[[#This Row],[Current Week Low]])-1</f>
        <v>1.4779744430341468E-2</v>
      </c>
      <c r="AF524" s="1">
        <f>(Table2[[#This Row],[Current Week High]]/Table2[[#This Row],[Close Price]])-1</f>
        <v>5.3584720335796421E-2</v>
      </c>
      <c r="AG524" s="1">
        <f>(Table2[[#This Row],[Close Price]]/Table2[[#This Row],[Current Month Low]])-1</f>
        <v>1.4779744430341468E-2</v>
      </c>
      <c r="AH524" s="1">
        <f>(Table2[[#This Row],[Current Month High]]/Table2[[#This Row],[Close Price]])-1</f>
        <v>5.3584720335796421E-2</v>
      </c>
      <c r="AI524">
        <v>5.5035029965391802</v>
      </c>
      <c r="AJ524">
        <v>37.872407955988102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-0.05</v>
      </c>
      <c r="AM524" t="s">
        <v>3107</v>
      </c>
      <c r="AN524">
        <v>-2.48</v>
      </c>
      <c r="AO524" t="s">
        <v>3107</v>
      </c>
      <c r="AP524">
        <v>8.8633537762850007E-3</v>
      </c>
      <c r="AQ524">
        <f>(Table2[[#This Row],[Sharpe Ratio]]-AVERAGE(Table2[Sharpe Ratio]))/_xlfn.STDEV.P(Table2[Sharpe Ratio])</f>
        <v>-0.62366572214242644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-1.4103316465311382</v>
      </c>
      <c r="AS524">
        <f>_xlfn.RANK.AVG(Table2[[#This Row],[1Y Return vs Nifty Z-Score]],Table2[1Y Return vs Nifty Z-Score])</f>
        <v>391</v>
      </c>
      <c r="AT524">
        <f>_xlfn.RANK.AVG(Table2[[#This Row],[6M Return vs Nifty Z-Score]],Table2[6M Return vs Nifty Z-Score])</f>
        <v>556</v>
      </c>
      <c r="AU524">
        <f>_xlfn.RANK.AVG(Table2[[#This Row],[Sharpe Ratio Z-Score]],Table2[Sharpe Ratio Z-Score])</f>
        <v>500</v>
      </c>
      <c r="AV524">
        <f>(Table2[[#This Row],[Rank 1Y]]+Table2[[#This Row],[Rank 6M]]+Table2[[#This Row],[Rank Sharpe]])/3</f>
        <v>482.33333333333331</v>
      </c>
    </row>
    <row r="525" spans="1:48" x14ac:dyDescent="0.3">
      <c r="A525" t="s">
        <v>867</v>
      </c>
      <c r="B525" t="s">
        <v>868</v>
      </c>
      <c r="C525" t="s">
        <v>3063</v>
      </c>
      <c r="D525" t="s">
        <v>423</v>
      </c>
      <c r="E525">
        <v>16924.6353640079</v>
      </c>
      <c r="F525">
        <v>105.78</v>
      </c>
      <c r="G525">
        <v>-35.002899245380597</v>
      </c>
      <c r="H525">
        <f>(Table2[[#This Row],[1Y Return vs Nifty]]-AVERAGE(Table2[1Y Return vs Nifty]))/_xlfn.STDEV.P(Table2[1Y Return vs Nifty])</f>
        <v>-1.0362461193144861</v>
      </c>
      <c r="I525">
        <v>-8.0708088424815401</v>
      </c>
      <c r="J525">
        <f>(Table2[[#This Row],[1M Return vs Nifty]]-AVERAGE(Table2[1M Return vs Nifty]))/_xlfn.STDEV.P(Table2[1M Return vs Nifty])</f>
        <v>-0.71675392327855647</v>
      </c>
      <c r="K525">
        <v>-18.5254342448088</v>
      </c>
      <c r="L525">
        <f>(Table2[[#This Row],[6M Return vs Nifty]]-AVERAGE(Table2[6M Return vs Nifty]))/_xlfn.STDEV.P(Table2[6M Return vs Nifty])</f>
        <v>-0.8595992742474805</v>
      </c>
      <c r="M525">
        <v>8.0708538739936497E-2</v>
      </c>
      <c r="N525">
        <f>(Table2[[#This Row],[1W Return vs Nifty]]-AVERAGE(Table2[1W Return vs Nifty]))/_xlfn.STDEV.P(Table2[1W Return vs Nifty])</f>
        <v>-8.1138187043334753E-2</v>
      </c>
      <c r="O525">
        <v>109.95</v>
      </c>
      <c r="P525">
        <v>113.33828892784599</v>
      </c>
      <c r="Q525">
        <v>114.69967204299201</v>
      </c>
      <c r="R525">
        <v>31.594176962345902</v>
      </c>
      <c r="S525" s="1">
        <f>(Table2[[#This Row],[Close Price]]-Table2[[#This Row],[20D EMA]])/Table2[[#This Row],[20D EMA]]</f>
        <v>-3.792633015006823E-2</v>
      </c>
      <c r="T525" s="1">
        <f>(Table2[[#This Row],[Close Price]]-Table2[[#This Row],[50D EMA]])/Table2[[#This Row],[50D EMA]]</f>
        <v>-6.6687868674793468E-2</v>
      </c>
      <c r="U525" s="1">
        <f>(Table2[[#This Row],[Close Price]]-Table2[[#This Row],[200D EMA]])/Table2[[#This Row],[200D EMA]]</f>
        <v>-7.7765453763884454E-2</v>
      </c>
      <c r="V525">
        <v>0.92620558021350496</v>
      </c>
      <c r="W525">
        <v>105.35</v>
      </c>
      <c r="X525">
        <v>106.89</v>
      </c>
      <c r="Y525">
        <v>105.35</v>
      </c>
      <c r="Z525">
        <v>108.5</v>
      </c>
      <c r="AA525">
        <v>104.5</v>
      </c>
      <c r="AB525">
        <v>113.4</v>
      </c>
      <c r="AC525" s="1">
        <f>(Table2[[#This Row],[Close Price]]/Table2[[#This Row],[Day Low]])-1</f>
        <v>4.0816326530612734E-3</v>
      </c>
      <c r="AD525" s="1">
        <f>(Table2[[#This Row],[Day High]]/Table2[[#This Row],[Close Price]])-1</f>
        <v>1.0493477027793574E-2</v>
      </c>
      <c r="AE525" s="1">
        <f>(Table2[[#This Row],[Close Price]]/Table2[[#This Row],[Current Week Low]])-1</f>
        <v>4.0816326530612734E-3</v>
      </c>
      <c r="AF525" s="1">
        <f>(Table2[[#This Row],[Current Week High]]/Table2[[#This Row],[Close Price]])-1</f>
        <v>2.5713745509548191E-2</v>
      </c>
      <c r="AG525" s="1">
        <f>(Table2[[#This Row],[Close Price]]/Table2[[#This Row],[Current Month Low]])-1</f>
        <v>1.2248803827751287E-2</v>
      </c>
      <c r="AH525" s="1">
        <f>(Table2[[#This Row],[Current Month High]]/Table2[[#This Row],[Close Price]])-1</f>
        <v>7.2036301758366506E-2</v>
      </c>
      <c r="AI525">
        <v>29.5140858385328</v>
      </c>
      <c r="AJ525">
        <v>1.22488038277512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-0.11</v>
      </c>
      <c r="AM525" t="s">
        <v>3107</v>
      </c>
      <c r="AN525">
        <v>-5.33</v>
      </c>
      <c r="AO525" t="s">
        <v>3107</v>
      </c>
      <c r="AP525">
        <v>0.12726291314607499</v>
      </c>
      <c r="AQ525">
        <f>(Table2[[#This Row],[Sharpe Ratio]]-AVERAGE(Table2[Sharpe Ratio]))/_xlfn.STDEV.P(Table2[Sharpe Ratio])</f>
        <v>0.72489856639555594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673</v>
      </c>
      <c r="AT525">
        <f>_xlfn.RANK.AVG(Table2[[#This Row],[6M Return vs Nifty Z-Score]],Table2[6M Return vs Nifty Z-Score])</f>
        <v>610</v>
      </c>
      <c r="AU525">
        <f>_xlfn.RANK.AVG(Table2[[#This Row],[Sharpe Ratio Z-Score]],Table2[Sharpe Ratio Z-Score])</f>
        <v>167</v>
      </c>
      <c r="AV525">
        <f>(Table2[[#This Row],[Rank 1Y]]+Table2[[#This Row],[Rank 6M]]+Table2[[#This Row],[Rank Sharpe]])/3</f>
        <v>483.33333333333331</v>
      </c>
    </row>
    <row r="526" spans="1:48" x14ac:dyDescent="0.3">
      <c r="A526" t="s">
        <v>35</v>
      </c>
      <c r="B526" t="s">
        <v>36</v>
      </c>
      <c r="C526" t="s">
        <v>3063</v>
      </c>
      <c r="D526" t="s">
        <v>37</v>
      </c>
      <c r="E526">
        <v>649767.01382372901</v>
      </c>
      <c r="F526">
        <v>1027.3</v>
      </c>
      <c r="G526">
        <v>32.417295393277499</v>
      </c>
      <c r="H526">
        <f>(Table2[[#This Row],[1Y Return vs Nifty]]-AVERAGE(Table2[1Y Return vs Nifty]))/_xlfn.STDEV.P(Table2[1Y Return vs Nifty])</f>
        <v>1.5165729622907264E-3</v>
      </c>
      <c r="I526">
        <v>-1.4079038913886699</v>
      </c>
      <c r="J526">
        <f>(Table2[[#This Row],[1M Return vs Nifty]]-AVERAGE(Table2[1M Return vs Nifty]))/_xlfn.STDEV.P(Table2[1M Return vs Nifty])</f>
        <v>-8.1483220149691601E-2</v>
      </c>
      <c r="K526">
        <v>-14.583550205711401</v>
      </c>
      <c r="L526">
        <f>(Table2[[#This Row],[6M Return vs Nifty]]-AVERAGE(Table2[6M Return vs Nifty]))/_xlfn.STDEV.P(Table2[6M Return vs Nifty])</f>
        <v>-0.72572156253265763</v>
      </c>
      <c r="M526">
        <v>-7.1491804777913801</v>
      </c>
      <c r="N526">
        <f>(Table2[[#This Row],[1W Return vs Nifty]]-AVERAGE(Table2[1W Return vs Nifty]))/_xlfn.STDEV.P(Table2[1W Return vs Nifty])</f>
        <v>-1.4025337326396401</v>
      </c>
      <c r="O526">
        <v>1099.6500000000001</v>
      </c>
      <c r="P526">
        <v>1070.71927638027</v>
      </c>
      <c r="Q526">
        <v>942.33153874019604</v>
      </c>
      <c r="R526">
        <v>27.707142102858</v>
      </c>
      <c r="S526" s="1">
        <f>(Table2[[#This Row],[Close Price]]-Table2[[#This Row],[20D EMA]])/Table2[[#This Row],[20D EMA]]</f>
        <v>-6.5793661619606356E-2</v>
      </c>
      <c r="T526" s="1">
        <f>(Table2[[#This Row],[Close Price]]-Table2[[#This Row],[50D EMA]])/Table2[[#This Row],[50D EMA]]</f>
        <v>-4.0551503403446272E-2</v>
      </c>
      <c r="U526" s="1">
        <f>(Table2[[#This Row],[Close Price]]-Table2[[#This Row],[200D EMA]])/Table2[[#This Row],[200D EMA]]</f>
        <v>9.0168330111712422E-2</v>
      </c>
      <c r="V526">
        <v>0.95596798984129705</v>
      </c>
      <c r="W526">
        <v>1003.75</v>
      </c>
      <c r="X526">
        <v>1044</v>
      </c>
      <c r="Y526">
        <v>1003.75</v>
      </c>
      <c r="Z526">
        <v>1130.3</v>
      </c>
      <c r="AA526">
        <v>1003.75</v>
      </c>
      <c r="AB526">
        <v>1222</v>
      </c>
      <c r="AC526" s="1">
        <f>(Table2[[#This Row],[Close Price]]/Table2[[#This Row],[Day Low]])-1</f>
        <v>2.3462017434620064E-2</v>
      </c>
      <c r="AD526" s="1">
        <f>(Table2[[#This Row],[Day High]]/Table2[[#This Row],[Close Price]])-1</f>
        <v>1.6256205587462436E-2</v>
      </c>
      <c r="AE526" s="1">
        <f>(Table2[[#This Row],[Close Price]]/Table2[[#This Row],[Current Week Low]])-1</f>
        <v>2.3462017434620064E-2</v>
      </c>
      <c r="AF526" s="1">
        <f>(Table2[[#This Row],[Current Week High]]/Table2[[#This Row],[Close Price]])-1</f>
        <v>0.10026282488075533</v>
      </c>
      <c r="AG526" s="1">
        <f>(Table2[[#This Row],[Close Price]]/Table2[[#This Row],[Current Month Low]])-1</f>
        <v>2.3462017434620064E-2</v>
      </c>
      <c r="AH526" s="1">
        <f>(Table2[[#This Row],[Current Month High]]/Table2[[#This Row],[Close Price]])-1</f>
        <v>0.18952594178915616</v>
      </c>
      <c r="AI526">
        <v>18.9525941789156</v>
      </c>
      <c r="AJ526">
        <v>71.976228341843097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-0.04</v>
      </c>
      <c r="AM526" t="s">
        <v>3107</v>
      </c>
      <c r="AN526">
        <v>-12.47</v>
      </c>
      <c r="AO526" t="s">
        <v>3107</v>
      </c>
      <c r="AP526">
        <v>-1.2889012927034999E-2</v>
      </c>
      <c r="AQ526">
        <f>(Table2[[#This Row],[Sharpe Ratio]]-AVERAGE(Table2[Sharpe Ratio]))/_xlfn.STDEV.P(Table2[Sharpe Ratio])</f>
        <v>-0.87142394931336986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-3.0796458916730685</v>
      </c>
      <c r="AS526">
        <f>_xlfn.RANK.AVG(Table2[[#This Row],[1Y Return vs Nifty Z-Score]],Table2[1Y Return vs Nifty Z-Score])</f>
        <v>294</v>
      </c>
      <c r="AT526">
        <f>_xlfn.RANK.AVG(Table2[[#This Row],[6M Return vs Nifty Z-Score]],Table2[6M Return vs Nifty Z-Score])</f>
        <v>562</v>
      </c>
      <c r="AU526">
        <f>_xlfn.RANK.AVG(Table2[[#This Row],[Sharpe Ratio Z-Score]],Table2[Sharpe Ratio Z-Score])</f>
        <v>596</v>
      </c>
      <c r="AV526">
        <f>(Table2[[#This Row],[Rank 1Y]]+Table2[[#This Row],[Rank 6M]]+Table2[[#This Row],[Rank Sharpe]])/3</f>
        <v>484</v>
      </c>
    </row>
    <row r="527" spans="1:48" x14ac:dyDescent="0.3">
      <c r="A527" t="s">
        <v>1912</v>
      </c>
      <c r="B527" t="s">
        <v>1913</v>
      </c>
      <c r="C527" t="s">
        <v>3067</v>
      </c>
      <c r="D527" t="s">
        <v>51</v>
      </c>
      <c r="E527">
        <v>3456.4827026399998</v>
      </c>
      <c r="F527">
        <v>138.72</v>
      </c>
      <c r="G527">
        <v>31.7217094503333</v>
      </c>
      <c r="H527">
        <f>(Table2[[#This Row],[1Y Return vs Nifty]]-AVERAGE(Table2[1Y Return vs Nifty]))/_xlfn.STDEV.P(Table2[1Y Return vs Nifty])</f>
        <v>-9.1902062858034116E-3</v>
      </c>
      <c r="I527">
        <v>1.22258906328982</v>
      </c>
      <c r="J527">
        <f>(Table2[[#This Row],[1M Return vs Nifty]]-AVERAGE(Table2[1M Return vs Nifty]))/_xlfn.STDEV.P(Table2[1M Return vs Nifty])</f>
        <v>0.16931956349500601</v>
      </c>
      <c r="K527">
        <v>-8.6604288304252393</v>
      </c>
      <c r="L527">
        <f>(Table2[[#This Row],[6M Return vs Nifty]]-AVERAGE(Table2[6M Return vs Nifty]))/_xlfn.STDEV.P(Table2[6M Return vs Nifty])</f>
        <v>-0.52455533641656993</v>
      </c>
      <c r="M527">
        <v>2.7558443207651</v>
      </c>
      <c r="N527">
        <f>(Table2[[#This Row],[1W Return vs Nifty]]-AVERAGE(Table2[1W Return vs Nifty]))/_xlfn.STDEV.P(Table2[1W Return vs Nifty])</f>
        <v>0.40779220983422126</v>
      </c>
      <c r="O527">
        <v>137.88</v>
      </c>
      <c r="P527">
        <v>132.626247930396</v>
      </c>
      <c r="Q527">
        <v>121.63449748753</v>
      </c>
      <c r="R527">
        <v>50.441143495300402</v>
      </c>
      <c r="S527" s="1">
        <f>(Table2[[#This Row],[Close Price]]-Table2[[#This Row],[20D EMA]])/Table2[[#This Row],[20D EMA]]</f>
        <v>6.0922541340296156E-3</v>
      </c>
      <c r="T527" s="1">
        <f>(Table2[[#This Row],[Close Price]]-Table2[[#This Row],[50D EMA]])/Table2[[#This Row],[50D EMA]]</f>
        <v>4.5946802874209901E-2</v>
      </c>
      <c r="U527" s="1">
        <f>(Table2[[#This Row],[Close Price]]-Table2[[#This Row],[200D EMA]])/Table2[[#This Row],[200D EMA]]</f>
        <v>0.14046592755662604</v>
      </c>
      <c r="V527">
        <v>0.60266042347094095</v>
      </c>
      <c r="W527">
        <v>133.21</v>
      </c>
      <c r="X527">
        <v>140</v>
      </c>
      <c r="Y527">
        <v>133.21</v>
      </c>
      <c r="Z527">
        <v>145.9</v>
      </c>
      <c r="AA527">
        <v>130.03</v>
      </c>
      <c r="AB527">
        <v>145.9</v>
      </c>
      <c r="AC527" s="1">
        <f>(Table2[[#This Row],[Close Price]]/Table2[[#This Row],[Day Low]])-1</f>
        <v>4.1363261016440056E-2</v>
      </c>
      <c r="AD527" s="1">
        <f>(Table2[[#This Row],[Day High]]/Table2[[#This Row],[Close Price]])-1</f>
        <v>9.2272202998846531E-3</v>
      </c>
      <c r="AE527" s="1">
        <f>(Table2[[#This Row],[Close Price]]/Table2[[#This Row],[Current Week Low]])-1</f>
        <v>4.1363261016440056E-2</v>
      </c>
      <c r="AF527" s="1">
        <f>(Table2[[#This Row],[Current Week High]]/Table2[[#This Row],[Close Price]])-1</f>
        <v>5.1758938869665538E-2</v>
      </c>
      <c r="AG527" s="1">
        <f>(Table2[[#This Row],[Close Price]]/Table2[[#This Row],[Current Month Low]])-1</f>
        <v>6.6830731369683871E-2</v>
      </c>
      <c r="AH527" s="1">
        <f>(Table2[[#This Row],[Current Month High]]/Table2[[#This Row],[Close Price]])-1</f>
        <v>5.1758938869665538E-2</v>
      </c>
      <c r="AI527">
        <v>12.09630911188</v>
      </c>
      <c r="AJ527">
        <v>60.5555555555555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0.13</v>
      </c>
      <c r="AM527" t="s">
        <v>3108</v>
      </c>
      <c r="AN527">
        <v>-2.42</v>
      </c>
      <c r="AO527" t="s">
        <v>3107</v>
      </c>
      <c r="AP527">
        <v>-6.1639450942681001E-2</v>
      </c>
      <c r="AQ527">
        <f>(Table2[[#This Row],[Sharpe Ratio]]-AVERAGE(Table2[Sharpe Ratio]))/_xlfn.STDEV.P(Table2[Sharpe Ratio])</f>
        <v>-1.4266886826317879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-1.3833224520049341</v>
      </c>
      <c r="AS527">
        <f>_xlfn.RANK.AVG(Table2[[#This Row],[1Y Return vs Nifty Z-Score]],Table2[1Y Return vs Nifty Z-Score])</f>
        <v>297</v>
      </c>
      <c r="AT527">
        <f>_xlfn.RANK.AVG(Table2[[#This Row],[6M Return vs Nifty Z-Score]],Table2[6M Return vs Nifty Z-Score])</f>
        <v>485</v>
      </c>
      <c r="AU527">
        <f>_xlfn.RANK.AVG(Table2[[#This Row],[Sharpe Ratio Z-Score]],Table2[Sharpe Ratio Z-Score])</f>
        <v>674</v>
      </c>
      <c r="AV527">
        <f>(Table2[[#This Row],[Rank 1Y]]+Table2[[#This Row],[Rank 6M]]+Table2[[#This Row],[Rank Sharpe]])/3</f>
        <v>485.33333333333331</v>
      </c>
    </row>
    <row r="528" spans="1:48" x14ac:dyDescent="0.3">
      <c r="A528" t="s">
        <v>1243</v>
      </c>
      <c r="B528" t="s">
        <v>1244</v>
      </c>
      <c r="C528" t="s">
        <v>3065</v>
      </c>
      <c r="D528" t="s">
        <v>222</v>
      </c>
      <c r="E528">
        <v>8868.2568068</v>
      </c>
      <c r="F528">
        <v>664.15</v>
      </c>
      <c r="G528">
        <v>-13.852146636453901</v>
      </c>
      <c r="H528">
        <f>(Table2[[#This Row],[1Y Return vs Nifty]]-AVERAGE(Table2[1Y Return vs Nifty]))/_xlfn.STDEV.P(Table2[1Y Return vs Nifty])</f>
        <v>-0.71068399228772416</v>
      </c>
      <c r="I528">
        <v>9.9686459407070291</v>
      </c>
      <c r="J528">
        <f>(Table2[[#This Row],[1M Return vs Nifty]]-AVERAGE(Table2[1M Return vs Nifty]))/_xlfn.STDEV.P(Table2[1M Return vs Nifty])</f>
        <v>1.0032071459991725</v>
      </c>
      <c r="K528">
        <v>-9.4982239423488508</v>
      </c>
      <c r="L528">
        <f>(Table2[[#This Row],[6M Return vs Nifty]]-AVERAGE(Table2[6M Return vs Nifty]))/_xlfn.STDEV.P(Table2[6M Return vs Nifty])</f>
        <v>-0.55300926640479953</v>
      </c>
      <c r="M528">
        <v>4.0154449981042299</v>
      </c>
      <c r="N528">
        <f>(Table2[[#This Row],[1W Return vs Nifty]]-AVERAGE(Table2[1W Return vs Nifty]))/_xlfn.STDEV.P(Table2[1W Return vs Nifty])</f>
        <v>0.63800746216523962</v>
      </c>
      <c r="O528">
        <v>637.95000000000005</v>
      </c>
      <c r="P528">
        <v>617.62672171176496</v>
      </c>
      <c r="Q528">
        <v>608.26059973096005</v>
      </c>
      <c r="R528">
        <v>66.406938560790394</v>
      </c>
      <c r="S528" s="1">
        <f>(Table2[[#This Row],[Close Price]]-Table2[[#This Row],[20D EMA]])/Table2[[#This Row],[20D EMA]]</f>
        <v>4.1069049298534256E-2</v>
      </c>
      <c r="T528" s="1">
        <f>(Table2[[#This Row],[Close Price]]-Table2[[#This Row],[50D EMA]])/Table2[[#This Row],[50D EMA]]</f>
        <v>7.5325883179560002E-2</v>
      </c>
      <c r="U528" s="1">
        <f>(Table2[[#This Row],[Close Price]]-Table2[[#This Row],[200D EMA]])/Table2[[#This Row],[200D EMA]]</f>
        <v>9.1883972583067824E-2</v>
      </c>
      <c r="V528">
        <v>2.1796778214737502</v>
      </c>
      <c r="W528">
        <v>654</v>
      </c>
      <c r="X528">
        <v>667.05</v>
      </c>
      <c r="Y528">
        <v>647.75</v>
      </c>
      <c r="Z528">
        <v>672</v>
      </c>
      <c r="AA528">
        <v>622.04999999999995</v>
      </c>
      <c r="AB528">
        <v>692</v>
      </c>
      <c r="AC528" s="1">
        <f>(Table2[[#This Row],[Close Price]]/Table2[[#This Row],[Day Low]])-1</f>
        <v>1.5519877675840954E-2</v>
      </c>
      <c r="AD528" s="1">
        <f>(Table2[[#This Row],[Day High]]/Table2[[#This Row],[Close Price]])-1</f>
        <v>4.3664834751184767E-3</v>
      </c>
      <c r="AE528" s="1">
        <f>(Table2[[#This Row],[Close Price]]/Table2[[#This Row],[Current Week Low]])-1</f>
        <v>2.5318409880354942E-2</v>
      </c>
      <c r="AF528" s="1">
        <f>(Table2[[#This Row],[Current Week High]]/Table2[[#This Row],[Close Price]])-1</f>
        <v>1.181961906195883E-2</v>
      </c>
      <c r="AG528" s="1">
        <f>(Table2[[#This Row],[Close Price]]/Table2[[#This Row],[Current Month Low]])-1</f>
        <v>6.7679446989791892E-2</v>
      </c>
      <c r="AH528" s="1">
        <f>(Table2[[#This Row],[Current Month High]]/Table2[[#This Row],[Close Price]])-1</f>
        <v>4.193329820070768E-2</v>
      </c>
      <c r="AI528">
        <v>4.1933298200707601</v>
      </c>
      <c r="AJ528">
        <v>20.404278462653998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</v>
      </c>
      <c r="AM528" t="s">
        <v>3109</v>
      </c>
      <c r="AN528">
        <v>8.11</v>
      </c>
      <c r="AO528" t="s">
        <v>3108</v>
      </c>
      <c r="AP528">
        <v>5.3474896838987998E-2</v>
      </c>
      <c r="AQ528">
        <f>(Table2[[#This Row],[Sharpe Ratio]]-AVERAGE(Table2[Sharpe Ratio]))/_xlfn.STDEV.P(Table2[Sharpe Ratio])</f>
        <v>-0.11554276838178913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0.26197858109009931</v>
      </c>
      <c r="AS528">
        <f>_xlfn.RANK.AVG(Table2[[#This Row],[1Y Return vs Nifty Z-Score]],Table2[1Y Return vs Nifty Z-Score])</f>
        <v>584</v>
      </c>
      <c r="AT528">
        <f>_xlfn.RANK.AVG(Table2[[#This Row],[6M Return vs Nifty Z-Score]],Table2[6M Return vs Nifty Z-Score])</f>
        <v>497</v>
      </c>
      <c r="AU528">
        <f>_xlfn.RANK.AVG(Table2[[#This Row],[Sharpe Ratio Z-Score]],Table2[Sharpe Ratio Z-Score])</f>
        <v>383</v>
      </c>
      <c r="AV528">
        <f>(Table2[[#This Row],[Rank 1Y]]+Table2[[#This Row],[Rank 6M]]+Table2[[#This Row],[Rank Sharpe]])/3</f>
        <v>488</v>
      </c>
    </row>
    <row r="529" spans="1:48" x14ac:dyDescent="0.3">
      <c r="A529" t="s">
        <v>591</v>
      </c>
      <c r="B529" t="s">
        <v>592</v>
      </c>
      <c r="C529" t="s">
        <v>3072</v>
      </c>
      <c r="D529" t="s">
        <v>80</v>
      </c>
      <c r="E529">
        <v>31735.61605072</v>
      </c>
      <c r="F529">
        <v>4107.2</v>
      </c>
      <c r="G529">
        <v>6.5027770352258596</v>
      </c>
      <c r="H529">
        <f>(Table2[[#This Row],[1Y Return vs Nifty]]-AVERAGE(Table2[1Y Return vs Nifty]))/_xlfn.STDEV.P(Table2[1Y Return vs Nifty])</f>
        <v>-0.3973716308532374</v>
      </c>
      <c r="I529">
        <v>-3.1912241653410098</v>
      </c>
      <c r="J529">
        <f>(Table2[[#This Row],[1M Return vs Nifty]]-AVERAGE(Table2[1M Return vs Nifty]))/_xlfn.STDEV.P(Table2[1M Return vs Nifty])</f>
        <v>-0.25151282925462748</v>
      </c>
      <c r="K529">
        <v>-12.538221246899599</v>
      </c>
      <c r="L529">
        <f>(Table2[[#This Row],[6M Return vs Nifty]]-AVERAGE(Table2[6M Return vs Nifty]))/_xlfn.STDEV.P(Table2[6M Return vs Nifty])</f>
        <v>-0.65625631241523308</v>
      </c>
      <c r="M529">
        <v>-1.42825171352566</v>
      </c>
      <c r="N529">
        <f>(Table2[[#This Row],[1W Return vs Nifty]]-AVERAGE(Table2[1W Return vs Nifty]))/_xlfn.STDEV.P(Table2[1W Return vs Nifty])</f>
        <v>-0.35692850018181577</v>
      </c>
      <c r="O529">
        <v>4282.97</v>
      </c>
      <c r="P529">
        <v>4269.2171900837002</v>
      </c>
      <c r="Q529">
        <v>4011.2535977579901</v>
      </c>
      <c r="R529">
        <v>26.537045055413301</v>
      </c>
      <c r="S529" s="1">
        <f>(Table2[[#This Row],[Close Price]]-Table2[[#This Row],[20D EMA]])/Table2[[#This Row],[20D EMA]]</f>
        <v>-4.1039278818203358E-2</v>
      </c>
      <c r="T529" s="1">
        <f>(Table2[[#This Row],[Close Price]]-Table2[[#This Row],[50D EMA]])/Table2[[#This Row],[50D EMA]]</f>
        <v>-3.7950093159941564E-2</v>
      </c>
      <c r="U529" s="1">
        <f>(Table2[[#This Row],[Close Price]]-Table2[[#This Row],[200D EMA]])/Table2[[#This Row],[200D EMA]]</f>
        <v>2.3919305998413333E-2</v>
      </c>
      <c r="V529">
        <v>0.63636706290796996</v>
      </c>
      <c r="W529">
        <v>4085.5</v>
      </c>
      <c r="X529">
        <v>4170</v>
      </c>
      <c r="Y529">
        <v>4085.5</v>
      </c>
      <c r="Z529">
        <v>4250</v>
      </c>
      <c r="AA529">
        <v>4085.5</v>
      </c>
      <c r="AB529">
        <v>4460</v>
      </c>
      <c r="AC529" s="1">
        <f>(Table2[[#This Row],[Close Price]]/Table2[[#This Row],[Day Low]])-1</f>
        <v>5.3114673846530458E-3</v>
      </c>
      <c r="AD529" s="1">
        <f>(Table2[[#This Row],[Day High]]/Table2[[#This Row],[Close Price]])-1</f>
        <v>1.5290222049084479E-2</v>
      </c>
      <c r="AE529" s="1">
        <f>(Table2[[#This Row],[Close Price]]/Table2[[#This Row],[Current Week Low]])-1</f>
        <v>5.3114673846530458E-3</v>
      </c>
      <c r="AF529" s="1">
        <f>(Table2[[#This Row],[Current Week High]]/Table2[[#This Row],[Close Price]])-1</f>
        <v>3.4768211920529923E-2</v>
      </c>
      <c r="AG529" s="1">
        <f>(Table2[[#This Row],[Close Price]]/Table2[[#This Row],[Current Month Low]])-1</f>
        <v>5.3114673846530458E-3</v>
      </c>
      <c r="AH529" s="1">
        <f>(Table2[[#This Row],[Current Month High]]/Table2[[#This Row],[Close Price]])-1</f>
        <v>8.5897935333073772E-2</v>
      </c>
      <c r="AI529">
        <v>11.9972243864433</v>
      </c>
      <c r="AJ529">
        <v>35.539971949509102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0.01</v>
      </c>
      <c r="AM529" t="s">
        <v>3108</v>
      </c>
      <c r="AN529">
        <v>-6.45</v>
      </c>
      <c r="AO529" t="s">
        <v>3107</v>
      </c>
      <c r="AP529">
        <v>8.0535094393120003E-3</v>
      </c>
      <c r="AQ529">
        <f>(Table2[[#This Row],[Sharpe Ratio]]-AVERAGE(Table2[Sharpe Ratio]))/_xlfn.STDEV.P(Table2[Sharpe Ratio])</f>
        <v>-0.63288980336307976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-2.2949590760679937</v>
      </c>
      <c r="AS529">
        <f>_xlfn.RANK.AVG(Table2[[#This Row],[1Y Return vs Nifty Z-Score]],Table2[1Y Return vs Nifty Z-Score])</f>
        <v>424</v>
      </c>
      <c r="AT529">
        <f>_xlfn.RANK.AVG(Table2[[#This Row],[6M Return vs Nifty Z-Score]],Table2[6M Return vs Nifty Z-Score])</f>
        <v>537</v>
      </c>
      <c r="AU529">
        <f>_xlfn.RANK.AVG(Table2[[#This Row],[Sharpe Ratio Z-Score]],Table2[Sharpe Ratio Z-Score])</f>
        <v>503</v>
      </c>
      <c r="AV529">
        <f>(Table2[[#This Row],[Rank 1Y]]+Table2[[#This Row],[Rank 6M]]+Table2[[#This Row],[Rank Sharpe]])/3</f>
        <v>488</v>
      </c>
    </row>
    <row r="530" spans="1:48" x14ac:dyDescent="0.3">
      <c r="A530" t="s">
        <v>2065</v>
      </c>
      <c r="B530" t="s">
        <v>2066</v>
      </c>
      <c r="C530" t="s">
        <v>3063</v>
      </c>
      <c r="D530" t="s">
        <v>536</v>
      </c>
      <c r="E530">
        <v>2886.7243897379999</v>
      </c>
      <c r="F530">
        <v>50.33</v>
      </c>
      <c r="G530">
        <v>-11.5099083980621</v>
      </c>
      <c r="H530">
        <f>(Table2[[#This Row],[1Y Return vs Nifty]]-AVERAGE(Table2[1Y Return vs Nifty]))/_xlfn.STDEV.P(Table2[1Y Return vs Nifty])</f>
        <v>-0.67463118239516184</v>
      </c>
      <c r="I530">
        <v>-7.5652953410853696</v>
      </c>
      <c r="J530">
        <f>(Table2[[#This Row],[1M Return vs Nifty]]-AVERAGE(Table2[1M Return vs Nifty]))/_xlfn.STDEV.P(Table2[1M Return vs Nifty])</f>
        <v>-0.66855603964817312</v>
      </c>
      <c r="K530">
        <v>17.5181049862097</v>
      </c>
      <c r="L530">
        <f>(Table2[[#This Row],[6M Return vs Nifty]]-AVERAGE(Table2[6M Return vs Nifty]))/_xlfn.STDEV.P(Table2[6M Return vs Nifty])</f>
        <v>0.36454291423179008</v>
      </c>
      <c r="M530">
        <v>-0.44725742248206801</v>
      </c>
      <c r="N530">
        <f>(Table2[[#This Row],[1W Return vs Nifty]]-AVERAGE(Table2[1W Return vs Nifty]))/_xlfn.STDEV.P(Table2[1W Return vs Nifty])</f>
        <v>-0.17763370278223897</v>
      </c>
      <c r="O530">
        <v>53.2</v>
      </c>
      <c r="P530">
        <v>52.249650528192397</v>
      </c>
      <c r="Q530">
        <v>46.569125771191402</v>
      </c>
      <c r="R530">
        <v>34.4478076330468</v>
      </c>
      <c r="S530" s="1">
        <f>(Table2[[#This Row],[Close Price]]-Table2[[#This Row],[20D EMA]])/Table2[[#This Row],[20D EMA]]</f>
        <v>-5.3947368421052716E-2</v>
      </c>
      <c r="T530" s="1">
        <f>(Table2[[#This Row],[Close Price]]-Table2[[#This Row],[50D EMA]])/Table2[[#This Row],[50D EMA]]</f>
        <v>-3.6739968761257284E-2</v>
      </c>
      <c r="U530" s="1">
        <f>(Table2[[#This Row],[Close Price]]-Table2[[#This Row],[200D EMA]])/Table2[[#This Row],[200D EMA]]</f>
        <v>8.0758961361803119E-2</v>
      </c>
      <c r="V530">
        <v>0.70019972212052095</v>
      </c>
      <c r="W530">
        <v>49.64</v>
      </c>
      <c r="X530">
        <v>51.14</v>
      </c>
      <c r="Y530">
        <v>49.64</v>
      </c>
      <c r="Z530">
        <v>53.3</v>
      </c>
      <c r="AA530">
        <v>49.2</v>
      </c>
      <c r="AB530">
        <v>57.73</v>
      </c>
      <c r="AC530" s="1">
        <f>(Table2[[#This Row],[Close Price]]/Table2[[#This Row],[Day Low]])-1</f>
        <v>1.3900080580177221E-2</v>
      </c>
      <c r="AD530" s="1">
        <f>(Table2[[#This Row],[Day High]]/Table2[[#This Row],[Close Price]])-1</f>
        <v>1.6093781045102284E-2</v>
      </c>
      <c r="AE530" s="1">
        <f>(Table2[[#This Row],[Close Price]]/Table2[[#This Row],[Current Week Low]])-1</f>
        <v>1.3900080580177221E-2</v>
      </c>
      <c r="AF530" s="1">
        <f>(Table2[[#This Row],[Current Week High]]/Table2[[#This Row],[Close Price]])-1</f>
        <v>5.9010530498708524E-2</v>
      </c>
      <c r="AG530" s="1">
        <f>(Table2[[#This Row],[Close Price]]/Table2[[#This Row],[Current Month Low]])-1</f>
        <v>2.2967479674796731E-2</v>
      </c>
      <c r="AH530" s="1">
        <f>(Table2[[#This Row],[Current Month High]]/Table2[[#This Row],[Close Price]])-1</f>
        <v>0.1470296046095767</v>
      </c>
      <c r="AI530">
        <v>23.703556526922299</v>
      </c>
      <c r="AJ530">
        <v>51.368421052631497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7.0000000000000007E-2</v>
      </c>
      <c r="AM530" t="s">
        <v>3108</v>
      </c>
      <c r="AN530">
        <v>-11.86</v>
      </c>
      <c r="AO530" t="s">
        <v>3107</v>
      </c>
      <c r="AP530">
        <v>-5.7835983919783E-2</v>
      </c>
      <c r="AQ530">
        <f>(Table2[[#This Row],[Sharpe Ratio]]-AVERAGE(Table2[Sharpe Ratio]))/_xlfn.STDEV.P(Table2[Sharpe Ratio])</f>
        <v>-1.3833674082367344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-2.539645418830518</v>
      </c>
      <c r="AS530">
        <f>_xlfn.RANK.AVG(Table2[[#This Row],[1Y Return vs Nifty Z-Score]],Table2[1Y Return vs Nifty Z-Score])</f>
        <v>569</v>
      </c>
      <c r="AT530">
        <f>_xlfn.RANK.AVG(Table2[[#This Row],[6M Return vs Nifty Z-Score]],Table2[6M Return vs Nifty Z-Score])</f>
        <v>227</v>
      </c>
      <c r="AU530">
        <f>_xlfn.RANK.AVG(Table2[[#This Row],[Sharpe Ratio Z-Score]],Table2[Sharpe Ratio Z-Score])</f>
        <v>669</v>
      </c>
      <c r="AV530">
        <f>(Table2[[#This Row],[Rank 1Y]]+Table2[[#This Row],[Rank 6M]]+Table2[[#This Row],[Rank Sharpe]])/3</f>
        <v>488.33333333333331</v>
      </c>
    </row>
    <row r="531" spans="1:48" x14ac:dyDescent="0.3">
      <c r="A531" t="s">
        <v>93</v>
      </c>
      <c r="B531" t="s">
        <v>94</v>
      </c>
      <c r="C531" t="s">
        <v>3075</v>
      </c>
      <c r="D531" t="s">
        <v>95</v>
      </c>
      <c r="E531">
        <v>301791.64863539999</v>
      </c>
      <c r="F531">
        <v>3402.15</v>
      </c>
      <c r="G531">
        <v>-11.2272366308759</v>
      </c>
      <c r="H531">
        <f>(Table2[[#This Row],[1Y Return vs Nifty]]-AVERAGE(Table2[1Y Return vs Nifty]))/_xlfn.STDEV.P(Table2[1Y Return vs Nifty])</f>
        <v>-0.67028016834487625</v>
      </c>
      <c r="I531">
        <v>5.83529957494705</v>
      </c>
      <c r="J531">
        <f>(Table2[[#This Row],[1M Return vs Nifty]]-AVERAGE(Table2[1M Return vs Nifty]))/_xlfn.STDEV.P(Table2[1M Return vs Nifty])</f>
        <v>0.60911569920151265</v>
      </c>
      <c r="K531">
        <v>-15.663028161923</v>
      </c>
      <c r="L531">
        <f>(Table2[[#This Row],[6M Return vs Nifty]]-AVERAGE(Table2[6M Return vs Nifty]))/_xlfn.STDEV.P(Table2[6M Return vs Nifty])</f>
        <v>-0.76238373655675562</v>
      </c>
      <c r="M531">
        <v>1.2498264697008099</v>
      </c>
      <c r="N531">
        <f>(Table2[[#This Row],[1W Return vs Nifty]]-AVERAGE(Table2[1W Return vs Nifty]))/_xlfn.STDEV.P(Table2[1W Return vs Nifty])</f>
        <v>0.13253967477668635</v>
      </c>
      <c r="O531">
        <v>3368.05</v>
      </c>
      <c r="P531">
        <v>3378.52079519573</v>
      </c>
      <c r="Q531">
        <v>3388.77445450409</v>
      </c>
      <c r="R531">
        <v>57.036455511375401</v>
      </c>
      <c r="S531" s="1">
        <f>(Table2[[#This Row],[Close Price]]-Table2[[#This Row],[20D EMA]])/Table2[[#This Row],[20D EMA]]</f>
        <v>1.012455278276745E-2</v>
      </c>
      <c r="T531" s="1">
        <f>(Table2[[#This Row],[Close Price]]-Table2[[#This Row],[50D EMA]])/Table2[[#This Row],[50D EMA]]</f>
        <v>6.9939497894673094E-3</v>
      </c>
      <c r="U531" s="1">
        <f>(Table2[[#This Row],[Close Price]]-Table2[[#This Row],[200D EMA]])/Table2[[#This Row],[200D EMA]]</f>
        <v>3.9470155584218165E-3</v>
      </c>
      <c r="V531">
        <v>0.77683902127636095</v>
      </c>
      <c r="W531">
        <v>3356.85</v>
      </c>
      <c r="X531">
        <v>3416.2</v>
      </c>
      <c r="Y531">
        <v>3295.35</v>
      </c>
      <c r="Z531">
        <v>3416.2</v>
      </c>
      <c r="AA531">
        <v>3283.9</v>
      </c>
      <c r="AB531">
        <v>3492</v>
      </c>
      <c r="AC531" s="1">
        <f>(Table2[[#This Row],[Close Price]]/Table2[[#This Row],[Day Low]])-1</f>
        <v>1.34947942267305E-2</v>
      </c>
      <c r="AD531" s="1">
        <f>(Table2[[#This Row],[Day High]]/Table2[[#This Row],[Close Price]])-1</f>
        <v>4.1297414870007376E-3</v>
      </c>
      <c r="AE531" s="1">
        <f>(Table2[[#This Row],[Close Price]]/Table2[[#This Row],[Current Week Low]])-1</f>
        <v>3.2409304019300089E-2</v>
      </c>
      <c r="AF531" s="1">
        <f>(Table2[[#This Row],[Current Week High]]/Table2[[#This Row],[Close Price]])-1</f>
        <v>4.1297414870007376E-3</v>
      </c>
      <c r="AG531" s="1">
        <f>(Table2[[#This Row],[Close Price]]/Table2[[#This Row],[Current Month Low]])-1</f>
        <v>3.6009013672767098E-2</v>
      </c>
      <c r="AH531" s="1">
        <f>(Table2[[#This Row],[Current Month High]]/Table2[[#This Row],[Close Price]])-1</f>
        <v>2.6409770292315171E-2</v>
      </c>
      <c r="AI531">
        <v>14.2498126184912</v>
      </c>
      <c r="AJ531">
        <v>14.240862309229099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-0.08</v>
      </c>
      <c r="AM531" t="s">
        <v>3107</v>
      </c>
      <c r="AN531">
        <v>-0.28000000000000003</v>
      </c>
      <c r="AO531" t="s">
        <v>3107</v>
      </c>
      <c r="AP531">
        <v>7.0276015987916995E-2</v>
      </c>
      <c r="AQ531">
        <f>(Table2[[#This Row],[Sharpe Ratio]]-AVERAGE(Table2[Sharpe Ratio]))/_xlfn.STDEV.P(Table2[Sharpe Ratio])</f>
        <v>7.5821029020132685E-2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566</v>
      </c>
      <c r="AT531">
        <f>_xlfn.RANK.AVG(Table2[[#This Row],[6M Return vs Nifty Z-Score]],Table2[6M Return vs Nifty Z-Score])</f>
        <v>575</v>
      </c>
      <c r="AU531">
        <f>_xlfn.RANK.AVG(Table2[[#This Row],[Sharpe Ratio Z-Score]],Table2[Sharpe Ratio Z-Score])</f>
        <v>326</v>
      </c>
      <c r="AV531">
        <f>(Table2[[#This Row],[Rank 1Y]]+Table2[[#This Row],[Rank 6M]]+Table2[[#This Row],[Rank Sharpe]])/3</f>
        <v>489</v>
      </c>
    </row>
    <row r="532" spans="1:48" x14ac:dyDescent="0.3">
      <c r="A532" t="s">
        <v>873</v>
      </c>
      <c r="B532" t="s">
        <v>874</v>
      </c>
      <c r="C532" t="s">
        <v>3078</v>
      </c>
      <c r="D532" t="s">
        <v>166</v>
      </c>
      <c r="E532">
        <v>16788.699093790001</v>
      </c>
      <c r="F532">
        <v>1086.0999999999999</v>
      </c>
      <c r="G532">
        <v>-3.4123400454855899</v>
      </c>
      <c r="H532">
        <f>(Table2[[#This Row],[1Y Return vs Nifty]]-AVERAGE(Table2[1Y Return vs Nifty]))/_xlfn.STDEV.P(Table2[1Y Return vs Nifty])</f>
        <v>-0.54998968025321127</v>
      </c>
      <c r="I532">
        <v>13.772047614956699</v>
      </c>
      <c r="J532">
        <f>(Table2[[#This Row],[1M Return vs Nifty]]-AVERAGE(Table2[1M Return vs Nifty]))/_xlfn.STDEV.P(Table2[1M Return vs Nifty])</f>
        <v>1.3658402127497014</v>
      </c>
      <c r="K532">
        <v>1.0585854620496999</v>
      </c>
      <c r="L532">
        <f>(Table2[[#This Row],[6M Return vs Nifty]]-AVERAGE(Table2[6M Return vs Nifty]))/_xlfn.STDEV.P(Table2[6M Return vs Nifty])</f>
        <v>-0.19446967669276516</v>
      </c>
      <c r="M532">
        <v>4.83681702476356</v>
      </c>
      <c r="N532">
        <f>(Table2[[#This Row],[1W Return vs Nifty]]-AVERAGE(Table2[1W Return vs Nifty]))/_xlfn.STDEV.P(Table2[1W Return vs Nifty])</f>
        <v>0.78812834712258173</v>
      </c>
      <c r="O532">
        <v>1071.56</v>
      </c>
      <c r="P532">
        <v>1034.4202731539799</v>
      </c>
      <c r="Q532">
        <v>985.61684994616098</v>
      </c>
      <c r="R532">
        <v>50.520739194813601</v>
      </c>
      <c r="S532" s="1">
        <f>(Table2[[#This Row],[Close Price]]-Table2[[#This Row],[20D EMA]])/Table2[[#This Row],[20D EMA]]</f>
        <v>1.3569002202396473E-2</v>
      </c>
      <c r="T532" s="1">
        <f>(Table2[[#This Row],[Close Price]]-Table2[[#This Row],[50D EMA]])/Table2[[#This Row],[50D EMA]]</f>
        <v>4.9960087004527559E-2</v>
      </c>
      <c r="U532" s="1">
        <f>(Table2[[#This Row],[Close Price]]-Table2[[#This Row],[200D EMA]])/Table2[[#This Row],[200D EMA]]</f>
        <v>0.10194950508336763</v>
      </c>
      <c r="V532">
        <v>2.43195767735165</v>
      </c>
      <c r="W532">
        <v>1080</v>
      </c>
      <c r="X532">
        <v>1120</v>
      </c>
      <c r="Y532">
        <v>1080</v>
      </c>
      <c r="Z532">
        <v>1178.95</v>
      </c>
      <c r="AA532">
        <v>1006.15</v>
      </c>
      <c r="AB532">
        <v>1188</v>
      </c>
      <c r="AC532" s="1">
        <f>(Table2[[#This Row],[Close Price]]/Table2[[#This Row],[Day Low]])-1</f>
        <v>5.6481481481480689E-3</v>
      </c>
      <c r="AD532" s="1">
        <f>(Table2[[#This Row],[Day High]]/Table2[[#This Row],[Close Price]])-1</f>
        <v>3.1212595525274001E-2</v>
      </c>
      <c r="AE532" s="1">
        <f>(Table2[[#This Row],[Close Price]]/Table2[[#This Row],[Current Week Low]])-1</f>
        <v>5.6481481481480689E-3</v>
      </c>
      <c r="AF532" s="1">
        <f>(Table2[[#This Row],[Current Week High]]/Table2[[#This Row],[Close Price]])-1</f>
        <v>8.5489365620108781E-2</v>
      </c>
      <c r="AG532" s="1">
        <f>(Table2[[#This Row],[Close Price]]/Table2[[#This Row],[Current Month Low]])-1</f>
        <v>7.9461312925507954E-2</v>
      </c>
      <c r="AH532" s="1">
        <f>(Table2[[#This Row],[Current Month High]]/Table2[[#This Row],[Close Price]])-1</f>
        <v>9.3821931682165571E-2</v>
      </c>
      <c r="AI532">
        <v>9.3821931682165491</v>
      </c>
      <c r="AJ532">
        <v>30.4781355117731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</v>
      </c>
      <c r="AM532">
        <v>0</v>
      </c>
      <c r="AN532">
        <v>3.23</v>
      </c>
      <c r="AO532" t="s">
        <v>3108</v>
      </c>
      <c r="AP532">
        <v>-8.3377326735900002E-3</v>
      </c>
      <c r="AQ532">
        <f>(Table2[[#This Row],[Sharpe Ratio]]-AVERAGE(Table2[Sharpe Ratio]))/_xlfn.STDEV.P(Table2[Sharpe Ratio])</f>
        <v>-0.81958512449346888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0.5899240784328379</v>
      </c>
      <c r="AS532">
        <f>_xlfn.RANK.AVG(Table2[[#This Row],[1Y Return vs Nifty Z-Score]],Table2[1Y Return vs Nifty Z-Score])</f>
        <v>508</v>
      </c>
      <c r="AT532">
        <f>_xlfn.RANK.AVG(Table2[[#This Row],[6M Return vs Nifty Z-Score]],Table2[6M Return vs Nifty Z-Score])</f>
        <v>371</v>
      </c>
      <c r="AU532">
        <f>_xlfn.RANK.AVG(Table2[[#This Row],[Sharpe Ratio Z-Score]],Table2[Sharpe Ratio Z-Score])</f>
        <v>588</v>
      </c>
      <c r="AV532">
        <f>(Table2[[#This Row],[Rank 1Y]]+Table2[[#This Row],[Rank 6M]]+Table2[[#This Row],[Rank Sharpe]])/3</f>
        <v>489</v>
      </c>
    </row>
    <row r="533" spans="1:48" x14ac:dyDescent="0.3">
      <c r="A533" t="s">
        <v>578</v>
      </c>
      <c r="B533" t="s">
        <v>579</v>
      </c>
      <c r="C533" t="s">
        <v>3063</v>
      </c>
      <c r="D533" t="s">
        <v>564</v>
      </c>
      <c r="E533">
        <v>32455.669966500001</v>
      </c>
      <c r="F533">
        <v>4438.1000000000004</v>
      </c>
      <c r="G533">
        <v>-8.0580476861562609</v>
      </c>
      <c r="H533">
        <f>(Table2[[#This Row],[1Y Return vs Nifty]]-AVERAGE(Table2[1Y Return vs Nifty]))/_xlfn.STDEV.P(Table2[1Y Return vs Nifty])</f>
        <v>-0.62149855225443196</v>
      </c>
      <c r="I533">
        <v>5.1747287809437097</v>
      </c>
      <c r="J533">
        <f>(Table2[[#This Row],[1M Return vs Nifty]]-AVERAGE(Table2[1M Return vs Nifty]))/_xlfn.STDEV.P(Table2[1M Return vs Nifty])</f>
        <v>0.54613397038305422</v>
      </c>
      <c r="K533">
        <v>-12.0068209259433</v>
      </c>
      <c r="L533">
        <f>(Table2[[#This Row],[6M Return vs Nifty]]-AVERAGE(Table2[6M Return vs Nifty]))/_xlfn.STDEV.P(Table2[6M Return vs Nifty])</f>
        <v>-0.63820843016691575</v>
      </c>
      <c r="M533">
        <v>9.0779479145836</v>
      </c>
      <c r="N533">
        <f>(Table2[[#This Row],[1W Return vs Nifty]]-AVERAGE(Table2[1W Return vs Nifty]))/_xlfn.STDEV.P(Table2[1W Return vs Nifty])</f>
        <v>1.56327322877774</v>
      </c>
      <c r="O533">
        <v>4355.01</v>
      </c>
      <c r="P533">
        <v>4326.6860193952898</v>
      </c>
      <c r="Q533">
        <v>4283.1514600237797</v>
      </c>
      <c r="R533">
        <v>56.403994606861502</v>
      </c>
      <c r="S533" s="1">
        <f>(Table2[[#This Row],[Close Price]]-Table2[[#This Row],[20D EMA]])/Table2[[#This Row],[20D EMA]]</f>
        <v>1.9079175478357142E-2</v>
      </c>
      <c r="T533" s="1">
        <f>(Table2[[#This Row],[Close Price]]-Table2[[#This Row],[50D EMA]])/Table2[[#This Row],[50D EMA]]</f>
        <v>2.5750419629544115E-2</v>
      </c>
      <c r="U533" s="1">
        <f>(Table2[[#This Row],[Close Price]]-Table2[[#This Row],[200D EMA]])/Table2[[#This Row],[200D EMA]]</f>
        <v>3.617629248519743E-2</v>
      </c>
      <c r="V533">
        <v>1.0059402910909001</v>
      </c>
      <c r="W533">
        <v>4402.55</v>
      </c>
      <c r="X533">
        <v>4545.95</v>
      </c>
      <c r="Y533">
        <v>4375.55</v>
      </c>
      <c r="Z533">
        <v>4595</v>
      </c>
      <c r="AA533">
        <v>4147.7</v>
      </c>
      <c r="AB533">
        <v>4595</v>
      </c>
      <c r="AC533" s="1">
        <f>(Table2[[#This Row],[Close Price]]/Table2[[#This Row],[Day Low]])-1</f>
        <v>8.0748657028313353E-3</v>
      </c>
      <c r="AD533" s="1">
        <f>(Table2[[#This Row],[Day High]]/Table2[[#This Row],[Close Price]])-1</f>
        <v>2.4300939591266335E-2</v>
      </c>
      <c r="AE533" s="1">
        <f>(Table2[[#This Row],[Close Price]]/Table2[[#This Row],[Current Week Low]])-1</f>
        <v>1.4295345727965758E-2</v>
      </c>
      <c r="AF533" s="1">
        <f>(Table2[[#This Row],[Current Week High]]/Table2[[#This Row],[Close Price]])-1</f>
        <v>3.5352966359478044E-2</v>
      </c>
      <c r="AG533" s="1">
        <f>(Table2[[#This Row],[Close Price]]/Table2[[#This Row],[Current Month Low]])-1</f>
        <v>7.0014706946018412E-2</v>
      </c>
      <c r="AH533" s="1">
        <f>(Table2[[#This Row],[Current Month High]]/Table2[[#This Row],[Close Price]])-1</f>
        <v>3.5352966359478044E-2</v>
      </c>
      <c r="AI533">
        <v>18.710709537865199</v>
      </c>
      <c r="AJ533">
        <v>21.2363755565875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0.02</v>
      </c>
      <c r="AM533" t="s">
        <v>3108</v>
      </c>
      <c r="AN533">
        <v>2.5499999999999998</v>
      </c>
      <c r="AO533" t="s">
        <v>3108</v>
      </c>
      <c r="AP533">
        <v>4.6138279397662997E-2</v>
      </c>
      <c r="AQ533">
        <f>(Table2[[#This Row],[Sharpe Ratio]]-AVERAGE(Table2[Sharpe Ratio]))/_xlfn.STDEV.P(Table2[Sharpe Ratio])</f>
        <v>-0.19910642632695766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0.65059379041248888</v>
      </c>
      <c r="AS533">
        <f>_xlfn.RANK.AVG(Table2[[#This Row],[1Y Return vs Nifty Z-Score]],Table2[1Y Return vs Nifty Z-Score])</f>
        <v>539</v>
      </c>
      <c r="AT533">
        <f>_xlfn.RANK.AVG(Table2[[#This Row],[6M Return vs Nifty Z-Score]],Table2[6M Return vs Nifty Z-Score])</f>
        <v>532</v>
      </c>
      <c r="AU533">
        <f>_xlfn.RANK.AVG(Table2[[#This Row],[Sharpe Ratio Z-Score]],Table2[Sharpe Ratio Z-Score])</f>
        <v>398</v>
      </c>
      <c r="AV533">
        <f>(Table2[[#This Row],[Rank 1Y]]+Table2[[#This Row],[Rank 6M]]+Table2[[#This Row],[Rank Sharpe]])/3</f>
        <v>489.66666666666669</v>
      </c>
    </row>
    <row r="534" spans="1:48" x14ac:dyDescent="0.3">
      <c r="A534" t="s">
        <v>441</v>
      </c>
      <c r="B534" t="s">
        <v>442</v>
      </c>
      <c r="C534" t="s">
        <v>3065</v>
      </c>
      <c r="D534" t="s">
        <v>261</v>
      </c>
      <c r="E534">
        <v>50012.233933349999</v>
      </c>
      <c r="F534">
        <v>1891.5</v>
      </c>
      <c r="G534">
        <v>-1.3345750583746001</v>
      </c>
      <c r="H534">
        <f>(Table2[[#This Row],[1Y Return vs Nifty]]-AVERAGE(Table2[1Y Return vs Nifty]))/_xlfn.STDEV.P(Table2[1Y Return vs Nifty])</f>
        <v>-0.51800776447116503</v>
      </c>
      <c r="I534">
        <v>-6.5758952383682896</v>
      </c>
      <c r="J534">
        <f>(Table2[[#This Row],[1M Return vs Nifty]]-AVERAGE(Table2[1M Return vs Nifty]))/_xlfn.STDEV.P(Table2[1M Return vs Nifty])</f>
        <v>-0.57422227629083211</v>
      </c>
      <c r="K534">
        <v>-1.3075098927101401</v>
      </c>
      <c r="L534">
        <f>(Table2[[#This Row],[6M Return vs Nifty]]-AVERAGE(Table2[6M Return vs Nifty]))/_xlfn.STDEV.P(Table2[6M Return vs Nifty])</f>
        <v>-0.27482907556205594</v>
      </c>
      <c r="M534">
        <v>-4.2818554311455399</v>
      </c>
      <c r="N534">
        <f>(Table2[[#This Row],[1W Return vs Nifty]]-AVERAGE(Table2[1W Return vs Nifty]))/_xlfn.STDEV.P(Table2[1W Return vs Nifty])</f>
        <v>-0.87847720345209834</v>
      </c>
      <c r="O534">
        <v>1977.88</v>
      </c>
      <c r="P534">
        <v>1989.7976136796501</v>
      </c>
      <c r="Q534">
        <v>1853.3167947212501</v>
      </c>
      <c r="R534">
        <v>23.300218933614399</v>
      </c>
      <c r="S534" s="1">
        <f>(Table2[[#This Row],[Close Price]]-Table2[[#This Row],[20D EMA]])/Table2[[#This Row],[20D EMA]]</f>
        <v>-4.3673023641474761E-2</v>
      </c>
      <c r="T534" s="1">
        <f>(Table2[[#This Row],[Close Price]]-Table2[[#This Row],[50D EMA]])/Table2[[#This Row],[50D EMA]]</f>
        <v>-4.9400809913462712E-2</v>
      </c>
      <c r="U534" s="1">
        <f>(Table2[[#This Row],[Close Price]]-Table2[[#This Row],[200D EMA]])/Table2[[#This Row],[200D EMA]]</f>
        <v>2.0602632743363727E-2</v>
      </c>
      <c r="V534">
        <v>0.94417488020881102</v>
      </c>
      <c r="W534">
        <v>1888</v>
      </c>
      <c r="X534">
        <v>1919.25</v>
      </c>
      <c r="Y534">
        <v>1888</v>
      </c>
      <c r="Z534">
        <v>1945.45</v>
      </c>
      <c r="AA534">
        <v>1888</v>
      </c>
      <c r="AB534">
        <v>2042.95</v>
      </c>
      <c r="AC534" s="1">
        <f>(Table2[[#This Row],[Close Price]]/Table2[[#This Row],[Day Low]])-1</f>
        <v>1.8538135593220151E-3</v>
      </c>
      <c r="AD534" s="1">
        <f>(Table2[[#This Row],[Day High]]/Table2[[#This Row],[Close Price]])-1</f>
        <v>1.4670896114195031E-2</v>
      </c>
      <c r="AE534" s="1">
        <f>(Table2[[#This Row],[Close Price]]/Table2[[#This Row],[Current Week Low]])-1</f>
        <v>1.8538135593220151E-3</v>
      </c>
      <c r="AF534" s="1">
        <f>(Table2[[#This Row],[Current Week High]]/Table2[[#This Row],[Close Price]])-1</f>
        <v>2.8522336769759571E-2</v>
      </c>
      <c r="AG534" s="1">
        <f>(Table2[[#This Row],[Close Price]]/Table2[[#This Row],[Current Month Low]])-1</f>
        <v>1.8538135593220151E-3</v>
      </c>
      <c r="AH534" s="1">
        <f>(Table2[[#This Row],[Current Month High]]/Table2[[#This Row],[Close Price]])-1</f>
        <v>8.0068728522336707E-2</v>
      </c>
      <c r="AI534">
        <v>15.3819719799101</v>
      </c>
      <c r="AJ534">
        <v>26.763395101028699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-7.0000000000000007E-2</v>
      </c>
      <c r="AM534" t="s">
        <v>3107</v>
      </c>
      <c r="AN534">
        <v>-5.25</v>
      </c>
      <c r="AO534" t="s">
        <v>3107</v>
      </c>
      <c r="AP534">
        <v>-5.4888379509429996E-3</v>
      </c>
      <c r="AQ534">
        <f>(Table2[[#This Row],[Sharpe Ratio]]-AVERAGE(Table2[Sharpe Ratio]))/_xlfn.STDEV.P(Table2[Sharpe Ratio])</f>
        <v>-0.78713637463987485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493</v>
      </c>
      <c r="AT534">
        <f>_xlfn.RANK.AVG(Table2[[#This Row],[6M Return vs Nifty Z-Score]],Table2[6M Return vs Nifty Z-Score])</f>
        <v>396</v>
      </c>
      <c r="AU534">
        <f>_xlfn.RANK.AVG(Table2[[#This Row],[Sharpe Ratio Z-Score]],Table2[Sharpe Ratio Z-Score])</f>
        <v>582</v>
      </c>
      <c r="AV534">
        <f>(Table2[[#This Row],[Rank 1Y]]+Table2[[#This Row],[Rank 6M]]+Table2[[#This Row],[Rank Sharpe]])/3</f>
        <v>490.33333333333331</v>
      </c>
    </row>
    <row r="535" spans="1:48" x14ac:dyDescent="0.3">
      <c r="A535" t="s">
        <v>30</v>
      </c>
      <c r="B535" t="s">
        <v>31</v>
      </c>
      <c r="C535" t="s">
        <v>3062</v>
      </c>
      <c r="D535" t="s">
        <v>21</v>
      </c>
      <c r="E535">
        <v>755166.16332299996</v>
      </c>
      <c r="F535">
        <v>1823.25</v>
      </c>
      <c r="G535">
        <v>6.60384500341722</v>
      </c>
      <c r="H535">
        <f>(Table2[[#This Row],[1Y Return vs Nifty]]-AVERAGE(Table2[1Y Return vs Nifty]))/_xlfn.STDEV.P(Table2[1Y Return vs Nifty])</f>
        <v>-0.39581594613094701</v>
      </c>
      <c r="I535">
        <v>5.8624499867286897</v>
      </c>
      <c r="J535">
        <f>(Table2[[#This Row],[1M Return vs Nifty]]-AVERAGE(Table2[1M Return vs Nifty]))/_xlfn.STDEV.P(Table2[1M Return vs Nifty])</f>
        <v>0.61170433903794486</v>
      </c>
      <c r="K535">
        <v>-1.12241359563434</v>
      </c>
      <c r="L535">
        <f>(Table2[[#This Row],[6M Return vs Nifty]]-AVERAGE(Table2[6M Return vs Nifty]))/_xlfn.STDEV.P(Table2[6M Return vs Nifty])</f>
        <v>-0.26854267331033743</v>
      </c>
      <c r="M535">
        <v>1.24852746284334</v>
      </c>
      <c r="N535">
        <f>(Table2[[#This Row],[1W Return vs Nifty]]-AVERAGE(Table2[1W Return vs Nifty]))/_xlfn.STDEV.P(Table2[1W Return vs Nifty])</f>
        <v>0.13230225731823922</v>
      </c>
      <c r="O535">
        <v>1780.09</v>
      </c>
      <c r="P535">
        <v>1696.2935060882201</v>
      </c>
      <c r="Q535">
        <v>1569.60070542638</v>
      </c>
      <c r="R535">
        <v>59.5884857467396</v>
      </c>
      <c r="S535" s="1">
        <f>(Table2[[#This Row],[Close Price]]-Table2[[#This Row],[20D EMA]])/Table2[[#This Row],[20D EMA]]</f>
        <v>2.4245965091652718E-2</v>
      </c>
      <c r="T535" s="1">
        <f>(Table2[[#This Row],[Close Price]]-Table2[[#This Row],[50D EMA]])/Table2[[#This Row],[50D EMA]]</f>
        <v>7.4843471047973967E-2</v>
      </c>
      <c r="U535" s="1">
        <f>(Table2[[#This Row],[Close Price]]-Table2[[#This Row],[200D EMA]])/Table2[[#This Row],[200D EMA]]</f>
        <v>0.16160115989799867</v>
      </c>
      <c r="V535">
        <v>0.74572946446900301</v>
      </c>
      <c r="W535">
        <v>1797.45</v>
      </c>
      <c r="X535">
        <v>1825</v>
      </c>
      <c r="Y535">
        <v>1768.1</v>
      </c>
      <c r="Z535">
        <v>1825</v>
      </c>
      <c r="AA535">
        <v>1718.55</v>
      </c>
      <c r="AB535">
        <v>1867.9</v>
      </c>
      <c r="AC535" s="1">
        <f>(Table2[[#This Row],[Close Price]]/Table2[[#This Row],[Day Low]])-1</f>
        <v>1.4353667695902406E-2</v>
      </c>
      <c r="AD535" s="1">
        <f>(Table2[[#This Row],[Day High]]/Table2[[#This Row],[Close Price]])-1</f>
        <v>9.598244892361496E-4</v>
      </c>
      <c r="AE535" s="1">
        <f>(Table2[[#This Row],[Close Price]]/Table2[[#This Row],[Current Week Low]])-1</f>
        <v>3.1191674679033943E-2</v>
      </c>
      <c r="AF535" s="1">
        <f>(Table2[[#This Row],[Current Week High]]/Table2[[#This Row],[Close Price]])-1</f>
        <v>9.598244892361496E-4</v>
      </c>
      <c r="AG535" s="1">
        <f>(Table2[[#This Row],[Close Price]]/Table2[[#This Row],[Current Month Low]])-1</f>
        <v>6.092345291088419E-2</v>
      </c>
      <c r="AH535" s="1">
        <f>(Table2[[#This Row],[Current Month High]]/Table2[[#This Row],[Close Price]])-1</f>
        <v>2.448923625394217E-2</v>
      </c>
      <c r="AI535">
        <v>4.3740573152337898</v>
      </c>
      <c r="AJ535">
        <v>34.890689157696102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0.06</v>
      </c>
      <c r="AM535" t="s">
        <v>3108</v>
      </c>
      <c r="AN535">
        <v>-2.56</v>
      </c>
      <c r="AO535" t="s">
        <v>3107</v>
      </c>
      <c r="AP535">
        <v>-5.1690023908823997E-2</v>
      </c>
      <c r="AQ535">
        <f>(Table2[[#This Row],[Sharpe Ratio]]-AVERAGE(Table2[Sharpe Ratio]))/_xlfn.STDEV.P(Table2[Sharpe Ratio])</f>
        <v>-1.3133652711200268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-1.2337172942051269</v>
      </c>
      <c r="AS535">
        <f>_xlfn.RANK.AVG(Table2[[#This Row],[1Y Return vs Nifty Z-Score]],Table2[1Y Return vs Nifty Z-Score])</f>
        <v>423</v>
      </c>
      <c r="AT535">
        <f>_xlfn.RANK.AVG(Table2[[#This Row],[6M Return vs Nifty Z-Score]],Table2[6M Return vs Nifty Z-Score])</f>
        <v>391</v>
      </c>
      <c r="AU535">
        <f>_xlfn.RANK.AVG(Table2[[#This Row],[Sharpe Ratio Z-Score]],Table2[Sharpe Ratio Z-Score])</f>
        <v>658</v>
      </c>
      <c r="AV535">
        <f>(Table2[[#This Row],[Rank 1Y]]+Table2[[#This Row],[Rank 6M]]+Table2[[#This Row],[Rank Sharpe]])/3</f>
        <v>490.66666666666669</v>
      </c>
    </row>
    <row r="536" spans="1:48" x14ac:dyDescent="0.3">
      <c r="A536" t="s">
        <v>607</v>
      </c>
      <c r="B536" t="s">
        <v>608</v>
      </c>
      <c r="C536" t="s">
        <v>3068</v>
      </c>
      <c r="D536" t="s">
        <v>525</v>
      </c>
      <c r="E536">
        <v>30510.065838732</v>
      </c>
      <c r="F536">
        <v>69.010000000000005</v>
      </c>
      <c r="G536">
        <v>-8.0526218332727808</v>
      </c>
      <c r="H536">
        <f>(Table2[[#This Row],[1Y Return vs Nifty]]-AVERAGE(Table2[1Y Return vs Nifty]))/_xlfn.STDEV.P(Table2[1Y Return vs Nifty])</f>
        <v>-0.62141503502748785</v>
      </c>
      <c r="I536">
        <v>-5.4737643624459604</v>
      </c>
      <c r="J536">
        <f>(Table2[[#This Row],[1M Return vs Nifty]]-AVERAGE(Table2[1M Return vs Nifty]))/_xlfn.STDEV.P(Table2[1M Return vs Nifty])</f>
        <v>-0.46914026452172097</v>
      </c>
      <c r="K536">
        <v>-11.6798579321975</v>
      </c>
      <c r="L536">
        <f>(Table2[[#This Row],[6M Return vs Nifty]]-AVERAGE(Table2[6M Return vs Nifty]))/_xlfn.STDEV.P(Table2[6M Return vs Nifty])</f>
        <v>-0.62710382714360147</v>
      </c>
      <c r="M536">
        <v>-3.3375444438509101</v>
      </c>
      <c r="N536">
        <f>(Table2[[#This Row],[1W Return vs Nifty]]-AVERAGE(Table2[1W Return vs Nifty]))/_xlfn.STDEV.P(Table2[1W Return vs Nifty])</f>
        <v>-0.70588695629676446</v>
      </c>
      <c r="O536">
        <v>72.02</v>
      </c>
      <c r="P536">
        <v>72.007700870628895</v>
      </c>
      <c r="Q536">
        <v>67.829618543864996</v>
      </c>
      <c r="R536">
        <v>27.054507140768798</v>
      </c>
      <c r="S536" s="1">
        <f>(Table2[[#This Row],[Close Price]]-Table2[[#This Row],[20D EMA]])/Table2[[#This Row],[20D EMA]]</f>
        <v>-4.1793946126075968E-2</v>
      </c>
      <c r="T536" s="1">
        <f>(Table2[[#This Row],[Close Price]]-Table2[[#This Row],[50D EMA]])/Table2[[#This Row],[50D EMA]]</f>
        <v>-4.1630281683547231E-2</v>
      </c>
      <c r="U536" s="1">
        <f>(Table2[[#This Row],[Close Price]]-Table2[[#This Row],[200D EMA]])/Table2[[#This Row],[200D EMA]]</f>
        <v>1.7402153830065607E-2</v>
      </c>
      <c r="V536">
        <v>0.73425651136193304</v>
      </c>
      <c r="W536">
        <v>68.099999999999994</v>
      </c>
      <c r="X536">
        <v>69.900000000000006</v>
      </c>
      <c r="Y536">
        <v>68.099999999999994</v>
      </c>
      <c r="Z536">
        <v>71.98</v>
      </c>
      <c r="AA536">
        <v>68.099999999999994</v>
      </c>
      <c r="AB536">
        <v>74.45</v>
      </c>
      <c r="AC536" s="1">
        <f>(Table2[[#This Row],[Close Price]]/Table2[[#This Row],[Day Low]])-1</f>
        <v>1.3362701908957497E-2</v>
      </c>
      <c r="AD536" s="1">
        <f>(Table2[[#This Row],[Day High]]/Table2[[#This Row],[Close Price]])-1</f>
        <v>1.2896681640341967E-2</v>
      </c>
      <c r="AE536" s="1">
        <f>(Table2[[#This Row],[Close Price]]/Table2[[#This Row],[Current Week Low]])-1</f>
        <v>1.3362701908957497E-2</v>
      </c>
      <c r="AF536" s="1">
        <f>(Table2[[#This Row],[Current Week High]]/Table2[[#This Row],[Close Price]])-1</f>
        <v>4.303724097956807E-2</v>
      </c>
      <c r="AG536" s="1">
        <f>(Table2[[#This Row],[Close Price]]/Table2[[#This Row],[Current Month Low]])-1</f>
        <v>1.3362701908957497E-2</v>
      </c>
      <c r="AH536" s="1">
        <f>(Table2[[#This Row],[Current Month High]]/Table2[[#This Row],[Close Price]])-1</f>
        <v>7.8829155194899192E-2</v>
      </c>
      <c r="AI536">
        <v>15.925228227792999</v>
      </c>
      <c r="AJ536">
        <v>19.2912705272255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0.13</v>
      </c>
      <c r="AM536" t="s">
        <v>3108</v>
      </c>
      <c r="AN536">
        <v>-8.4600000000000009</v>
      </c>
      <c r="AO536" t="s">
        <v>3107</v>
      </c>
      <c r="AP536">
        <v>4.1747950691273003E-2</v>
      </c>
      <c r="AQ536">
        <f>(Table2[[#This Row],[Sharpe Ratio]]-AVERAGE(Table2[Sharpe Ratio]))/_xlfn.STDEV.P(Table2[Sharpe Ratio])</f>
        <v>-0.24911202212389075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-2.6726581051134657</v>
      </c>
      <c r="AS536">
        <f>_xlfn.RANK.AVG(Table2[[#This Row],[1Y Return vs Nifty Z-Score]],Table2[1Y Return vs Nifty Z-Score])</f>
        <v>538</v>
      </c>
      <c r="AT536">
        <f>_xlfn.RANK.AVG(Table2[[#This Row],[6M Return vs Nifty Z-Score]],Table2[6M Return vs Nifty Z-Score])</f>
        <v>527</v>
      </c>
      <c r="AU536">
        <f>_xlfn.RANK.AVG(Table2[[#This Row],[Sharpe Ratio Z-Score]],Table2[Sharpe Ratio Z-Score])</f>
        <v>408</v>
      </c>
      <c r="AV536">
        <f>(Table2[[#This Row],[Rank 1Y]]+Table2[[#This Row],[Rank 6M]]+Table2[[#This Row],[Rank Sharpe]])/3</f>
        <v>491</v>
      </c>
    </row>
    <row r="537" spans="1:48" x14ac:dyDescent="0.3">
      <c r="A537" t="s">
        <v>1136</v>
      </c>
      <c r="B537" t="s">
        <v>1137</v>
      </c>
      <c r="C537" t="s">
        <v>3068</v>
      </c>
      <c r="D537" t="s">
        <v>400</v>
      </c>
      <c r="E537">
        <v>10564.95727902</v>
      </c>
      <c r="F537">
        <v>2611.85</v>
      </c>
      <c r="G537">
        <v>-8.4909272203961201</v>
      </c>
      <c r="H537">
        <f>(Table2[[#This Row],[1Y Return vs Nifty]]-AVERAGE(Table2[1Y Return vs Nifty]))/_xlfn.STDEV.P(Table2[1Y Return vs Nifty])</f>
        <v>-0.6281616334468243</v>
      </c>
      <c r="I537">
        <v>-1.33455195013842</v>
      </c>
      <c r="J537">
        <f>(Table2[[#This Row],[1M Return vs Nifty]]-AVERAGE(Table2[1M Return vs Nifty]))/_xlfn.STDEV.P(Table2[1M Return vs Nifty])</f>
        <v>-7.4489523010687647E-2</v>
      </c>
      <c r="K537">
        <v>-17.564909607228699</v>
      </c>
      <c r="L537">
        <f>(Table2[[#This Row],[6M Return vs Nifty]]-AVERAGE(Table2[6M Return vs Nifty]))/_xlfn.STDEV.P(Table2[6M Return vs Nifty])</f>
        <v>-0.82697709681925302</v>
      </c>
      <c r="M537">
        <v>0.49729272408896102</v>
      </c>
      <c r="N537">
        <f>(Table2[[#This Row],[1W Return vs Nifty]]-AVERAGE(Table2[1W Return vs Nifty]))/_xlfn.STDEV.P(Table2[1W Return vs Nifty])</f>
        <v>-4.9997448587593115E-3</v>
      </c>
      <c r="O537">
        <v>2653.57</v>
      </c>
      <c r="P537">
        <v>2617.6099767939299</v>
      </c>
      <c r="Q537">
        <v>2479.6455576754302</v>
      </c>
      <c r="R537">
        <v>44.711776977728903</v>
      </c>
      <c r="S537" s="1">
        <f>(Table2[[#This Row],[Close Price]]-Table2[[#This Row],[20D EMA]])/Table2[[#This Row],[20D EMA]]</f>
        <v>-1.5722215732013947E-2</v>
      </c>
      <c r="T537" s="1">
        <f>(Table2[[#This Row],[Close Price]]-Table2[[#This Row],[50D EMA]])/Table2[[#This Row],[50D EMA]]</f>
        <v>-2.200471745215803E-3</v>
      </c>
      <c r="U537" s="1">
        <f>(Table2[[#This Row],[Close Price]]-Table2[[#This Row],[200D EMA]])/Table2[[#This Row],[200D EMA]]</f>
        <v>5.3315862791497588E-2</v>
      </c>
      <c r="V537">
        <v>0.89758882729620504</v>
      </c>
      <c r="W537">
        <v>2578.5500000000002</v>
      </c>
      <c r="X537">
        <v>2650</v>
      </c>
      <c r="Y537">
        <v>2578.5500000000002</v>
      </c>
      <c r="Z537">
        <v>2779</v>
      </c>
      <c r="AA537">
        <v>2512.25</v>
      </c>
      <c r="AB537">
        <v>2795</v>
      </c>
      <c r="AC537" s="1">
        <f>(Table2[[#This Row],[Close Price]]/Table2[[#This Row],[Day Low]])-1</f>
        <v>1.2914234744332953E-2</v>
      </c>
      <c r="AD537" s="1">
        <f>(Table2[[#This Row],[Day High]]/Table2[[#This Row],[Close Price]])-1</f>
        <v>1.4606504967743295E-2</v>
      </c>
      <c r="AE537" s="1">
        <f>(Table2[[#This Row],[Close Price]]/Table2[[#This Row],[Current Week Low]])-1</f>
        <v>1.2914234744332953E-2</v>
      </c>
      <c r="AF537" s="1">
        <f>(Table2[[#This Row],[Current Week High]]/Table2[[#This Row],[Close Price]])-1</f>
        <v>6.3996783888814468E-2</v>
      </c>
      <c r="AG537" s="1">
        <f>(Table2[[#This Row],[Close Price]]/Table2[[#This Row],[Current Month Low]])-1</f>
        <v>3.9645735894118683E-2</v>
      </c>
      <c r="AH537" s="1">
        <f>(Table2[[#This Row],[Current Month High]]/Table2[[#This Row],[Close Price]])-1</f>
        <v>7.0122709956544238E-2</v>
      </c>
      <c r="AI537">
        <v>14.801768861152</v>
      </c>
      <c r="AJ537">
        <v>27.013883823279102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0.04</v>
      </c>
      <c r="AM537" t="s">
        <v>3108</v>
      </c>
      <c r="AN537">
        <v>-2.1800000000000002</v>
      </c>
      <c r="AO537" t="s">
        <v>3107</v>
      </c>
      <c r="AP537">
        <v>6.7018084273413006E-2</v>
      </c>
      <c r="AQ537">
        <f>(Table2[[#This Row],[Sharpe Ratio]]-AVERAGE(Table2[Sharpe Ratio]))/_xlfn.STDEV.P(Table2[Sharpe Ratio])</f>
        <v>3.8713370950617741E-2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-1.4959146271849066</v>
      </c>
      <c r="AS537">
        <f>_xlfn.RANK.AVG(Table2[[#This Row],[1Y Return vs Nifty Z-Score]],Table2[1Y Return vs Nifty Z-Score])</f>
        <v>541</v>
      </c>
      <c r="AT537">
        <f>_xlfn.RANK.AVG(Table2[[#This Row],[6M Return vs Nifty Z-Score]],Table2[6M Return vs Nifty Z-Score])</f>
        <v>600</v>
      </c>
      <c r="AU537">
        <f>_xlfn.RANK.AVG(Table2[[#This Row],[Sharpe Ratio Z-Score]],Table2[Sharpe Ratio Z-Score])</f>
        <v>335</v>
      </c>
      <c r="AV537">
        <f>(Table2[[#This Row],[Rank 1Y]]+Table2[[#This Row],[Rank 6M]]+Table2[[#This Row],[Rank Sharpe]])/3</f>
        <v>492</v>
      </c>
    </row>
    <row r="538" spans="1:48" x14ac:dyDescent="0.3">
      <c r="A538" t="s">
        <v>1565</v>
      </c>
      <c r="B538" t="s">
        <v>1566</v>
      </c>
      <c r="C538" t="s">
        <v>3063</v>
      </c>
      <c r="D538" t="s">
        <v>536</v>
      </c>
      <c r="E538">
        <v>5963.019045</v>
      </c>
      <c r="F538">
        <v>286.5</v>
      </c>
      <c r="G538">
        <v>-8.6089736533963599</v>
      </c>
      <c r="H538">
        <f>(Table2[[#This Row],[1Y Return vs Nifty]]-AVERAGE(Table2[1Y Return vs Nifty]))/_xlfn.STDEV.P(Table2[1Y Return vs Nifty])</f>
        <v>-0.62997865852040302</v>
      </c>
      <c r="I538">
        <v>-5.1763440667384</v>
      </c>
      <c r="J538">
        <f>(Table2[[#This Row],[1M Return vs Nifty]]-AVERAGE(Table2[1M Return vs Nifty]))/_xlfn.STDEV.P(Table2[1M Return vs Nifty])</f>
        <v>-0.44078290361595779</v>
      </c>
      <c r="K538">
        <v>-35.408395296044802</v>
      </c>
      <c r="L538">
        <f>(Table2[[#This Row],[6M Return vs Nifty]]-AVERAGE(Table2[6M Return vs Nifty]))/_xlfn.STDEV.P(Table2[6M Return vs Nifty])</f>
        <v>-1.4329931564854519</v>
      </c>
      <c r="M538">
        <v>-4.6100351830652402</v>
      </c>
      <c r="N538">
        <f>(Table2[[#This Row],[1W Return vs Nifty]]-AVERAGE(Table2[1W Return vs Nifty]))/_xlfn.STDEV.P(Table2[1W Return vs Nifty])</f>
        <v>-0.93845810514367745</v>
      </c>
      <c r="O538">
        <v>296.17</v>
      </c>
      <c r="P538">
        <v>303.764022517027</v>
      </c>
      <c r="Q538">
        <v>315.49561160090701</v>
      </c>
      <c r="R538">
        <v>35.728268408403899</v>
      </c>
      <c r="S538" s="1">
        <f>(Table2[[#This Row],[Close Price]]-Table2[[#This Row],[20D EMA]])/Table2[[#This Row],[20D EMA]]</f>
        <v>-3.2650167133740811E-2</v>
      </c>
      <c r="T538" s="1">
        <f>(Table2[[#This Row],[Close Price]]-Table2[[#This Row],[50D EMA]])/Table2[[#This Row],[50D EMA]]</f>
        <v>-5.6833664414814938E-2</v>
      </c>
      <c r="U538" s="1">
        <f>(Table2[[#This Row],[Close Price]]-Table2[[#This Row],[200D EMA]])/Table2[[#This Row],[200D EMA]]</f>
        <v>-9.1904960115849837E-2</v>
      </c>
      <c r="V538">
        <v>0.61178440119502597</v>
      </c>
      <c r="W538">
        <v>278.14999999999998</v>
      </c>
      <c r="X538">
        <v>287.95</v>
      </c>
      <c r="Y538">
        <v>278.14999999999998</v>
      </c>
      <c r="Z538">
        <v>292.7</v>
      </c>
      <c r="AA538">
        <v>278.14999999999998</v>
      </c>
      <c r="AB538">
        <v>306</v>
      </c>
      <c r="AC538" s="1">
        <f>(Table2[[#This Row],[Close Price]]/Table2[[#This Row],[Day Low]])-1</f>
        <v>3.0019773503505487E-2</v>
      </c>
      <c r="AD538" s="1">
        <f>(Table2[[#This Row],[Day High]]/Table2[[#This Row],[Close Price]])-1</f>
        <v>5.0610820244327837E-3</v>
      </c>
      <c r="AE538" s="1">
        <f>(Table2[[#This Row],[Close Price]]/Table2[[#This Row],[Current Week Low]])-1</f>
        <v>3.0019773503505487E-2</v>
      </c>
      <c r="AF538" s="1">
        <f>(Table2[[#This Row],[Current Week High]]/Table2[[#This Row],[Close Price]])-1</f>
        <v>2.1640488656195389E-2</v>
      </c>
      <c r="AG538" s="1">
        <f>(Table2[[#This Row],[Close Price]]/Table2[[#This Row],[Current Month Low]])-1</f>
        <v>3.0019773503505487E-2</v>
      </c>
      <c r="AH538" s="1">
        <f>(Table2[[#This Row],[Current Month High]]/Table2[[#This Row],[Close Price]])-1</f>
        <v>6.8062827225130906E-2</v>
      </c>
      <c r="AI538">
        <v>41.458987783595099</v>
      </c>
      <c r="AJ538">
        <v>18.4324748873548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-0.09</v>
      </c>
      <c r="AM538" t="s">
        <v>3107</v>
      </c>
      <c r="AN538">
        <v>-6.11</v>
      </c>
      <c r="AO538" t="s">
        <v>3107</v>
      </c>
      <c r="AP538">
        <v>0.104353125283886</v>
      </c>
      <c r="AQ538">
        <f>(Table2[[#This Row],[Sharpe Ratio]]-AVERAGE(Table2[Sharpe Ratio]))/_xlfn.STDEV.P(Table2[Sharpe Ratio])</f>
        <v>0.46395737764978068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544</v>
      </c>
      <c r="AT538">
        <f>_xlfn.RANK.AVG(Table2[[#This Row],[6M Return vs Nifty Z-Score]],Table2[6M Return vs Nifty Z-Score])</f>
        <v>711</v>
      </c>
      <c r="AU538">
        <f>_xlfn.RANK.AVG(Table2[[#This Row],[Sharpe Ratio Z-Score]],Table2[Sharpe Ratio Z-Score])</f>
        <v>222</v>
      </c>
      <c r="AV538">
        <f>(Table2[[#This Row],[Rank 1Y]]+Table2[[#This Row],[Rank 6M]]+Table2[[#This Row],[Rank Sharpe]])/3</f>
        <v>492.33333333333331</v>
      </c>
    </row>
    <row r="539" spans="1:48" x14ac:dyDescent="0.3">
      <c r="A539" t="s">
        <v>1362</v>
      </c>
      <c r="B539" t="s">
        <v>1363</v>
      </c>
      <c r="C539" t="s">
        <v>3063</v>
      </c>
      <c r="D539" t="s">
        <v>536</v>
      </c>
      <c r="E539">
        <v>7870.9337342899898</v>
      </c>
      <c r="F539">
        <v>238.3</v>
      </c>
      <c r="G539">
        <v>-15.962104361110599</v>
      </c>
      <c r="H539">
        <f>(Table2[[#This Row],[1Y Return vs Nifty]]-AVERAGE(Table2[1Y Return vs Nifty]))/_xlfn.STDEV.P(Table2[1Y Return vs Nifty])</f>
        <v>-0.74316143351531738</v>
      </c>
      <c r="I539">
        <v>-3.34076466883793</v>
      </c>
      <c r="J539">
        <f>(Table2[[#This Row],[1M Return vs Nifty]]-AVERAGE(Table2[1M Return vs Nifty]))/_xlfn.STDEV.P(Table2[1M Return vs Nifty])</f>
        <v>-0.26577067947161903</v>
      </c>
      <c r="K539">
        <v>-9.1222174905014395</v>
      </c>
      <c r="L539">
        <f>(Table2[[#This Row],[6M Return vs Nifty]]-AVERAGE(Table2[6M Return vs Nifty]))/_xlfn.STDEV.P(Table2[6M Return vs Nifty])</f>
        <v>-0.5402390065838466</v>
      </c>
      <c r="M539">
        <v>1.77154116719463</v>
      </c>
      <c r="N539">
        <f>(Table2[[#This Row],[1W Return vs Nifty]]-AVERAGE(Table2[1W Return vs Nifty]))/_xlfn.STDEV.P(Table2[1W Return vs Nifty])</f>
        <v>0.22789265678846377</v>
      </c>
      <c r="O539">
        <v>242.63</v>
      </c>
      <c r="P539">
        <v>238.559780084247</v>
      </c>
      <c r="Q539">
        <v>224.81673296122099</v>
      </c>
      <c r="R539">
        <v>40.238165297520801</v>
      </c>
      <c r="S539" s="1">
        <f>(Table2[[#This Row],[Close Price]]-Table2[[#This Row],[20D EMA]])/Table2[[#This Row],[20D EMA]]</f>
        <v>-1.7846103119976853E-2</v>
      </c>
      <c r="T539" s="1">
        <f>(Table2[[#This Row],[Close Price]]-Table2[[#This Row],[50D EMA]])/Table2[[#This Row],[50D EMA]]</f>
        <v>-1.0889517258745075E-3</v>
      </c>
      <c r="U539" s="1">
        <f>(Table2[[#This Row],[Close Price]]-Table2[[#This Row],[200D EMA]])/Table2[[#This Row],[200D EMA]]</f>
        <v>5.9974481708640295E-2</v>
      </c>
      <c r="V539">
        <v>0.66051742019279003</v>
      </c>
      <c r="W539">
        <v>234.15</v>
      </c>
      <c r="X539">
        <v>243</v>
      </c>
      <c r="Y539">
        <v>234.15</v>
      </c>
      <c r="Z539">
        <v>247.9</v>
      </c>
      <c r="AA539">
        <v>233.05</v>
      </c>
      <c r="AB539">
        <v>255.4</v>
      </c>
      <c r="AC539" s="1">
        <f>(Table2[[#This Row],[Close Price]]/Table2[[#This Row],[Day Low]])-1</f>
        <v>1.7723681400811486E-2</v>
      </c>
      <c r="AD539" s="1">
        <f>(Table2[[#This Row],[Day High]]/Table2[[#This Row],[Close Price]])-1</f>
        <v>1.9723038187158926E-2</v>
      </c>
      <c r="AE539" s="1">
        <f>(Table2[[#This Row],[Close Price]]/Table2[[#This Row],[Current Week Low]])-1</f>
        <v>1.7723681400811486E-2</v>
      </c>
      <c r="AF539" s="1">
        <f>(Table2[[#This Row],[Current Week High]]/Table2[[#This Row],[Close Price]])-1</f>
        <v>4.0285354595048339E-2</v>
      </c>
      <c r="AG539" s="1">
        <f>(Table2[[#This Row],[Close Price]]/Table2[[#This Row],[Current Month Low]])-1</f>
        <v>2.2527354644926056E-2</v>
      </c>
      <c r="AH539" s="1">
        <f>(Table2[[#This Row],[Current Month High]]/Table2[[#This Row],[Close Price]])-1</f>
        <v>7.175828787242966E-2</v>
      </c>
      <c r="AI539">
        <v>17.750734368443101</v>
      </c>
      <c r="AJ539">
        <v>18.204365079365001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0.09</v>
      </c>
      <c r="AM539" t="s">
        <v>3108</v>
      </c>
      <c r="AN539">
        <v>-7.66</v>
      </c>
      <c r="AO539" t="s">
        <v>3107</v>
      </c>
      <c r="AP539">
        <v>4.9023022170870997E-2</v>
      </c>
      <c r="AQ539">
        <f>(Table2[[#This Row],[Sharpe Ratio]]-AVERAGE(Table2[Sharpe Ratio]))/_xlfn.STDEV.P(Table2[Sharpe Ratio])</f>
        <v>-0.16624936920382999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-1.4875278319861494</v>
      </c>
      <c r="AS539">
        <f>_xlfn.RANK.AVG(Table2[[#This Row],[1Y Return vs Nifty Z-Score]],Table2[1Y Return vs Nifty Z-Score])</f>
        <v>594</v>
      </c>
      <c r="AT539">
        <f>_xlfn.RANK.AVG(Table2[[#This Row],[6M Return vs Nifty Z-Score]],Table2[6M Return vs Nifty Z-Score])</f>
        <v>493</v>
      </c>
      <c r="AU539">
        <f>_xlfn.RANK.AVG(Table2[[#This Row],[Sharpe Ratio Z-Score]],Table2[Sharpe Ratio Z-Score])</f>
        <v>392</v>
      </c>
      <c r="AV539">
        <f>(Table2[[#This Row],[Rank 1Y]]+Table2[[#This Row],[Rank 6M]]+Table2[[#This Row],[Rank Sharpe]])/3</f>
        <v>493</v>
      </c>
    </row>
    <row r="540" spans="1:48" x14ac:dyDescent="0.3">
      <c r="A540" t="s">
        <v>1950</v>
      </c>
      <c r="B540" t="s">
        <v>1951</v>
      </c>
      <c r="C540" t="s">
        <v>3062</v>
      </c>
      <c r="D540" t="s">
        <v>21</v>
      </c>
      <c r="E540">
        <v>3304.5858890999998</v>
      </c>
      <c r="F540">
        <v>559.79999999999995</v>
      </c>
      <c r="G540">
        <v>-16.618616264319101</v>
      </c>
      <c r="H540">
        <f>(Table2[[#This Row],[1Y Return vs Nifty]]-AVERAGE(Table2[1Y Return vs Nifty]))/_xlfn.STDEV.P(Table2[1Y Return vs Nifty])</f>
        <v>-0.75326676714475715</v>
      </c>
      <c r="I540">
        <v>-10.8191865214926</v>
      </c>
      <c r="J540">
        <f>(Table2[[#This Row],[1M Return vs Nifty]]-AVERAGE(Table2[1M Return vs Nifty]))/_xlfn.STDEV.P(Table2[1M Return vs Nifty])</f>
        <v>-0.97879635573478652</v>
      </c>
      <c r="K540">
        <v>-13.947535086942599</v>
      </c>
      <c r="L540">
        <f>(Table2[[#This Row],[6M Return vs Nifty]]-AVERAGE(Table2[6M Return vs Nifty]))/_xlfn.STDEV.P(Table2[6M Return vs Nifty])</f>
        <v>-0.70412066106720128</v>
      </c>
      <c r="M540">
        <v>1.0993304460987501</v>
      </c>
      <c r="N540">
        <f>(Table2[[#This Row],[1W Return vs Nifty]]-AVERAGE(Table2[1W Return vs Nifty]))/_xlfn.STDEV.P(Table2[1W Return vs Nifty])</f>
        <v>0.10503375113622532</v>
      </c>
      <c r="O540">
        <v>593.94000000000005</v>
      </c>
      <c r="P540">
        <v>603.99499157797004</v>
      </c>
      <c r="Q540">
        <v>594.82729003295901</v>
      </c>
      <c r="R540">
        <v>35.113061394618903</v>
      </c>
      <c r="S540" s="1">
        <f>(Table2[[#This Row],[Close Price]]-Table2[[#This Row],[20D EMA]])/Table2[[#This Row],[20D EMA]]</f>
        <v>-5.7480553591272007E-2</v>
      </c>
      <c r="T540" s="1">
        <f>(Table2[[#This Row],[Close Price]]-Table2[[#This Row],[50D EMA]])/Table2[[#This Row],[50D EMA]]</f>
        <v>-7.3171122599060376E-2</v>
      </c>
      <c r="U540" s="1">
        <f>(Table2[[#This Row],[Close Price]]-Table2[[#This Row],[200D EMA]])/Table2[[#This Row],[200D EMA]]</f>
        <v>-5.8886487926635339E-2</v>
      </c>
      <c r="V540">
        <v>0.71550978272747801</v>
      </c>
      <c r="W540">
        <v>556.04999999999995</v>
      </c>
      <c r="X540">
        <v>573.75</v>
      </c>
      <c r="Y540">
        <v>550.6</v>
      </c>
      <c r="Z540">
        <v>594</v>
      </c>
      <c r="AA540">
        <v>543</v>
      </c>
      <c r="AB540">
        <v>660.9</v>
      </c>
      <c r="AC540" s="1">
        <f>(Table2[[#This Row],[Close Price]]/Table2[[#This Row],[Day Low]])-1</f>
        <v>6.7439978419205904E-3</v>
      </c>
      <c r="AD540" s="1">
        <f>(Table2[[#This Row],[Day High]]/Table2[[#This Row],[Close Price]])-1</f>
        <v>2.4919614147909996E-2</v>
      </c>
      <c r="AE540" s="1">
        <f>(Table2[[#This Row],[Close Price]]/Table2[[#This Row],[Current Week Low]])-1</f>
        <v>1.6709044678532292E-2</v>
      </c>
      <c r="AF540" s="1">
        <f>(Table2[[#This Row],[Current Week High]]/Table2[[#This Row],[Close Price]])-1</f>
        <v>6.1093247588424493E-2</v>
      </c>
      <c r="AG540" s="1">
        <f>(Table2[[#This Row],[Close Price]]/Table2[[#This Row],[Current Month Low]])-1</f>
        <v>3.0939226519336893E-2</v>
      </c>
      <c r="AH540" s="1">
        <f>(Table2[[#This Row],[Current Month High]]/Table2[[#This Row],[Close Price]])-1</f>
        <v>0.18060021436227225</v>
      </c>
      <c r="AI540">
        <v>41.389782065023198</v>
      </c>
      <c r="AJ540">
        <v>24.4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-0.14000000000000001</v>
      </c>
      <c r="AM540" t="s">
        <v>3107</v>
      </c>
      <c r="AN540">
        <v>-13.18</v>
      </c>
      <c r="AO540" t="s">
        <v>3107</v>
      </c>
      <c r="AP540">
        <v>6.9146767489475E-2</v>
      </c>
      <c r="AQ540">
        <f>(Table2[[#This Row],[Sharpe Ratio]]-AVERAGE(Table2[Sharpe Ratio]))/_xlfn.STDEV.P(Table2[Sharpe Ratio])</f>
        <v>6.2958952455069231E-2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597</v>
      </c>
      <c r="AT540">
        <f>_xlfn.RANK.AVG(Table2[[#This Row],[6M Return vs Nifty Z-Score]],Table2[6M Return vs Nifty Z-Score])</f>
        <v>554</v>
      </c>
      <c r="AU540">
        <f>_xlfn.RANK.AVG(Table2[[#This Row],[Sharpe Ratio Z-Score]],Table2[Sharpe Ratio Z-Score])</f>
        <v>330</v>
      </c>
      <c r="AV540">
        <f>(Table2[[#This Row],[Rank 1Y]]+Table2[[#This Row],[Rank 6M]]+Table2[[#This Row],[Rank Sharpe]])/3</f>
        <v>493.66666666666669</v>
      </c>
    </row>
    <row r="541" spans="1:48" x14ac:dyDescent="0.3">
      <c r="A541" t="s">
        <v>1895</v>
      </c>
      <c r="B541" t="s">
        <v>1896</v>
      </c>
      <c r="C541" t="s">
        <v>3079</v>
      </c>
      <c r="D541" t="s">
        <v>1558</v>
      </c>
      <c r="E541">
        <v>3532.0926081339899</v>
      </c>
      <c r="F541">
        <v>156.13999999999999</v>
      </c>
      <c r="G541">
        <v>-17.102428071758201</v>
      </c>
      <c r="H541">
        <f>(Table2[[#This Row],[1Y Return vs Nifty]]-AVERAGE(Table2[1Y Return vs Nifty]))/_xlfn.STDEV.P(Table2[1Y Return vs Nifty])</f>
        <v>-0.76071382134764431</v>
      </c>
      <c r="I541">
        <v>4.2995623835285199</v>
      </c>
      <c r="J541">
        <f>(Table2[[#This Row],[1M Return vs Nifty]]-AVERAGE(Table2[1M Return vs Nifty]))/_xlfn.STDEV.P(Table2[1M Return vs Nifty])</f>
        <v>0.46269175160286413</v>
      </c>
      <c r="K541">
        <v>-5.8965782437733596</v>
      </c>
      <c r="L541">
        <f>(Table2[[#This Row],[6M Return vs Nifty]]-AVERAGE(Table2[6M Return vs Nifty]))/_xlfn.STDEV.P(Table2[6M Return vs Nifty])</f>
        <v>-0.43068702664575553</v>
      </c>
      <c r="M541">
        <v>-2.1528022339153501</v>
      </c>
      <c r="N541">
        <f>(Table2[[#This Row],[1W Return vs Nifty]]-AVERAGE(Table2[1W Return vs Nifty]))/_xlfn.STDEV.P(Table2[1W Return vs Nifty])</f>
        <v>-0.48935346936367491</v>
      </c>
      <c r="O541">
        <v>160.71</v>
      </c>
      <c r="P541">
        <v>157.16111861357101</v>
      </c>
      <c r="Q541">
        <v>149.96964433929401</v>
      </c>
      <c r="R541">
        <v>41.3464843818386</v>
      </c>
      <c r="S541" s="1">
        <f>(Table2[[#This Row],[Close Price]]-Table2[[#This Row],[20D EMA]])/Table2[[#This Row],[20D EMA]]</f>
        <v>-2.843631385725855E-2</v>
      </c>
      <c r="T541" s="1">
        <f>(Table2[[#This Row],[Close Price]]-Table2[[#This Row],[50D EMA]])/Table2[[#This Row],[50D EMA]]</f>
        <v>-6.4972724970337849E-3</v>
      </c>
      <c r="U541" s="1">
        <f>(Table2[[#This Row],[Close Price]]-Table2[[#This Row],[200D EMA]])/Table2[[#This Row],[200D EMA]]</f>
        <v>4.1144030766293319E-2</v>
      </c>
      <c r="V541">
        <v>2.9664537639990298</v>
      </c>
      <c r="W541">
        <v>152.65</v>
      </c>
      <c r="X541">
        <v>158.69999999999999</v>
      </c>
      <c r="Y541">
        <v>152.65</v>
      </c>
      <c r="Z541">
        <v>179.09</v>
      </c>
      <c r="AA541">
        <v>152.65</v>
      </c>
      <c r="AB541">
        <v>179.09</v>
      </c>
      <c r="AC541" s="1">
        <f>(Table2[[#This Row],[Close Price]]/Table2[[#This Row],[Day Low]])-1</f>
        <v>2.286275794300674E-2</v>
      </c>
      <c r="AD541" s="1">
        <f>(Table2[[#This Row],[Day High]]/Table2[[#This Row],[Close Price]])-1</f>
        <v>1.639554246189312E-2</v>
      </c>
      <c r="AE541" s="1">
        <f>(Table2[[#This Row],[Close Price]]/Table2[[#This Row],[Current Week Low]])-1</f>
        <v>2.286275794300674E-2</v>
      </c>
      <c r="AF541" s="1">
        <f>(Table2[[#This Row],[Current Week High]]/Table2[[#This Row],[Close Price]])-1</f>
        <v>0.14698347636736275</v>
      </c>
      <c r="AG541" s="1">
        <f>(Table2[[#This Row],[Close Price]]/Table2[[#This Row],[Current Month Low]])-1</f>
        <v>2.286275794300674E-2</v>
      </c>
      <c r="AH541" s="1">
        <f>(Table2[[#This Row],[Current Month High]]/Table2[[#This Row],[Close Price]])-1</f>
        <v>0.14698347636736275</v>
      </c>
      <c r="AI541">
        <v>14.6983476367362</v>
      </c>
      <c r="AJ541">
        <v>21.038759689922401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-0.06</v>
      </c>
      <c r="AM541" t="s">
        <v>3107</v>
      </c>
      <c r="AN541">
        <v>-4.0599999999999996</v>
      </c>
      <c r="AO541" t="s">
        <v>3107</v>
      </c>
      <c r="AP541">
        <v>3.3570390338676002E-2</v>
      </c>
      <c r="AQ541">
        <f>(Table2[[#This Row],[Sharpe Ratio]]-AVERAGE(Table2[Sharpe Ratio]))/_xlfn.STDEV.P(Table2[Sharpe Ratio])</f>
        <v>-0.34225397229309218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-1.560316538047303</v>
      </c>
      <c r="AS541">
        <f>_xlfn.RANK.AVG(Table2[[#This Row],[1Y Return vs Nifty Z-Score]],Table2[1Y Return vs Nifty Z-Score])</f>
        <v>601</v>
      </c>
      <c r="AT541">
        <f>_xlfn.RANK.AVG(Table2[[#This Row],[6M Return vs Nifty Z-Score]],Table2[6M Return vs Nifty Z-Score])</f>
        <v>456</v>
      </c>
      <c r="AU541">
        <f>_xlfn.RANK.AVG(Table2[[#This Row],[Sharpe Ratio Z-Score]],Table2[Sharpe Ratio Z-Score])</f>
        <v>436</v>
      </c>
      <c r="AV541">
        <f>(Table2[[#This Row],[Rank 1Y]]+Table2[[#This Row],[Rank 6M]]+Table2[[#This Row],[Rank Sharpe]])/3</f>
        <v>497.66666666666669</v>
      </c>
    </row>
    <row r="542" spans="1:48" x14ac:dyDescent="0.3">
      <c r="A542" t="s">
        <v>426</v>
      </c>
      <c r="B542" t="s">
        <v>427</v>
      </c>
      <c r="C542" t="s">
        <v>3063</v>
      </c>
      <c r="D542" t="s">
        <v>34</v>
      </c>
      <c r="E542">
        <v>52260.074433813999</v>
      </c>
      <c r="F542">
        <v>114.79</v>
      </c>
      <c r="G542">
        <v>3.7399414810296499</v>
      </c>
      <c r="H542">
        <f>(Table2[[#This Row],[1Y Return vs Nifty]]-AVERAGE(Table2[1Y Return vs Nifty]))/_xlfn.STDEV.P(Table2[1Y Return vs Nifty])</f>
        <v>-0.43989846837435986</v>
      </c>
      <c r="I542">
        <v>-3.0504725391882901</v>
      </c>
      <c r="J542">
        <f>(Table2[[#This Row],[1M Return vs Nifty]]-AVERAGE(Table2[1M Return vs Nifty]))/_xlfn.STDEV.P(Table2[1M Return vs Nifty])</f>
        <v>-0.23809294931203531</v>
      </c>
      <c r="K542">
        <v>-26.019334070627998</v>
      </c>
      <c r="L542">
        <f>(Table2[[#This Row],[6M Return vs Nifty]]-AVERAGE(Table2[6M Return vs Nifty]))/_xlfn.STDEV.P(Table2[6M Return vs Nifty])</f>
        <v>-1.1141136512687049</v>
      </c>
      <c r="M542">
        <v>-4.5842540667111003</v>
      </c>
      <c r="N542">
        <f>(Table2[[#This Row],[1W Return vs Nifty]]-AVERAGE(Table2[1W Return vs Nifty]))/_xlfn.STDEV.P(Table2[1W Return vs Nifty])</f>
        <v>-0.93374613069525014</v>
      </c>
      <c r="O542">
        <v>120.23</v>
      </c>
      <c r="P542">
        <v>122.809500507134</v>
      </c>
      <c r="Q542">
        <v>121.086370569839</v>
      </c>
      <c r="R542">
        <v>22.878644890767902</v>
      </c>
      <c r="S542" s="1">
        <f>(Table2[[#This Row],[Close Price]]-Table2[[#This Row],[20D EMA]])/Table2[[#This Row],[20D EMA]]</f>
        <v>-4.5246610662896099E-2</v>
      </c>
      <c r="T542" s="1">
        <f>(Table2[[#This Row],[Close Price]]-Table2[[#This Row],[50D EMA]])/Table2[[#This Row],[50D EMA]]</f>
        <v>-6.5300326717542059E-2</v>
      </c>
      <c r="U542" s="1">
        <f>(Table2[[#This Row],[Close Price]]-Table2[[#This Row],[200D EMA]])/Table2[[#This Row],[200D EMA]]</f>
        <v>-5.1999003192580127E-2</v>
      </c>
      <c r="V542">
        <v>0.69951609823514904</v>
      </c>
      <c r="W542">
        <v>114</v>
      </c>
      <c r="X542">
        <v>116.39</v>
      </c>
      <c r="Y542">
        <v>114</v>
      </c>
      <c r="Z542">
        <v>119.5</v>
      </c>
      <c r="AA542">
        <v>114</v>
      </c>
      <c r="AB542">
        <v>128.19999999999999</v>
      </c>
      <c r="AC542" s="1">
        <f>(Table2[[#This Row],[Close Price]]/Table2[[#This Row],[Day Low]])-1</f>
        <v>6.9298245614035636E-3</v>
      </c>
      <c r="AD542" s="1">
        <f>(Table2[[#This Row],[Day High]]/Table2[[#This Row],[Close Price]])-1</f>
        <v>1.3938496384702459E-2</v>
      </c>
      <c r="AE542" s="1">
        <f>(Table2[[#This Row],[Close Price]]/Table2[[#This Row],[Current Week Low]])-1</f>
        <v>6.9298245614035636E-3</v>
      </c>
      <c r="AF542" s="1">
        <f>(Table2[[#This Row],[Current Week High]]/Table2[[#This Row],[Close Price]])-1</f>
        <v>4.103144873246789E-2</v>
      </c>
      <c r="AG542" s="1">
        <f>(Table2[[#This Row],[Close Price]]/Table2[[#This Row],[Current Month Low]])-1</f>
        <v>6.9298245614035636E-3</v>
      </c>
      <c r="AH542" s="1">
        <f>(Table2[[#This Row],[Current Month High]]/Table2[[#This Row],[Close Price]])-1</f>
        <v>0.11682202282428777</v>
      </c>
      <c r="AI542">
        <v>37.599093997734897</v>
      </c>
      <c r="AJ542">
        <v>34.888366627497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-0.14000000000000001</v>
      </c>
      <c r="AM542" t="s">
        <v>3107</v>
      </c>
      <c r="AN542">
        <v>-8.27</v>
      </c>
      <c r="AO542" t="s">
        <v>3107</v>
      </c>
      <c r="AP542">
        <v>5.5705704715122997E-2</v>
      </c>
      <c r="AQ542">
        <f>(Table2[[#This Row],[Sharpe Ratio]]-AVERAGE(Table2[Sharpe Ratio]))/_xlfn.STDEV.P(Table2[Sharpe Ratio])</f>
        <v>-9.0133992771830887E-2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446</v>
      </c>
      <c r="AT542">
        <f>_xlfn.RANK.AVG(Table2[[#This Row],[6M Return vs Nifty Z-Score]],Table2[6M Return vs Nifty Z-Score])</f>
        <v>675</v>
      </c>
      <c r="AU542">
        <f>_xlfn.RANK.AVG(Table2[[#This Row],[Sharpe Ratio Z-Score]],Table2[Sharpe Ratio Z-Score])</f>
        <v>373</v>
      </c>
      <c r="AV542">
        <f>(Table2[[#This Row],[Rank 1Y]]+Table2[[#This Row],[Rank 6M]]+Table2[[#This Row],[Rank Sharpe]])/3</f>
        <v>498</v>
      </c>
    </row>
    <row r="543" spans="1:48" x14ac:dyDescent="0.3">
      <c r="A543" t="s">
        <v>1130</v>
      </c>
      <c r="B543" t="s">
        <v>1131</v>
      </c>
      <c r="C543" t="s">
        <v>3063</v>
      </c>
      <c r="D543" t="s">
        <v>554</v>
      </c>
      <c r="E543">
        <v>10724.233227500001</v>
      </c>
      <c r="F543">
        <v>805.4</v>
      </c>
      <c r="G543">
        <v>-14.623016397679301</v>
      </c>
      <c r="H543">
        <f>(Table2[[#This Row],[1Y Return vs Nifty]]-AVERAGE(Table2[1Y Return vs Nifty]))/_xlfn.STDEV.P(Table2[1Y Return vs Nifty])</f>
        <v>-0.72254957474549597</v>
      </c>
      <c r="I543">
        <v>-5.7222423173221699</v>
      </c>
      <c r="J543">
        <f>(Table2[[#This Row],[1M Return vs Nifty]]-AVERAGE(Table2[1M Return vs Nifty]))/_xlfn.STDEV.P(Table2[1M Return vs Nifty])</f>
        <v>-0.49283124709837334</v>
      </c>
      <c r="K543">
        <v>-10.386381340703201</v>
      </c>
      <c r="L543">
        <f>(Table2[[#This Row],[6M Return vs Nifty]]-AVERAGE(Table2[6M Return vs Nifty]))/_xlfn.STDEV.P(Table2[6M Return vs Nifty])</f>
        <v>-0.58317364439129582</v>
      </c>
      <c r="M543">
        <v>2.7765470536319898</v>
      </c>
      <c r="N543">
        <f>(Table2[[#This Row],[1W Return vs Nifty]]-AVERAGE(Table2[1W Return vs Nifty]))/_xlfn.STDEV.P(Table2[1W Return vs Nifty])</f>
        <v>0.41157601604887095</v>
      </c>
      <c r="O543">
        <v>822.76</v>
      </c>
      <c r="P543">
        <v>826.93557284058602</v>
      </c>
      <c r="Q543">
        <v>786.44544676856196</v>
      </c>
      <c r="R543">
        <v>43.819835713850601</v>
      </c>
      <c r="S543" s="1">
        <f>(Table2[[#This Row],[Close Price]]-Table2[[#This Row],[20D EMA]])/Table2[[#This Row],[20D EMA]]</f>
        <v>-2.1099713160581474E-2</v>
      </c>
      <c r="T543" s="1">
        <f>(Table2[[#This Row],[Close Price]]-Table2[[#This Row],[50D EMA]])/Table2[[#This Row],[50D EMA]]</f>
        <v>-2.6042624779835901E-2</v>
      </c>
      <c r="U543" s="1">
        <f>(Table2[[#This Row],[Close Price]]-Table2[[#This Row],[200D EMA]])/Table2[[#This Row],[200D EMA]]</f>
        <v>2.4101548695234582E-2</v>
      </c>
      <c r="V543">
        <v>0.63400264167737297</v>
      </c>
      <c r="W543">
        <v>793.05</v>
      </c>
      <c r="X543">
        <v>808.85</v>
      </c>
      <c r="Y543">
        <v>793.05</v>
      </c>
      <c r="Z543">
        <v>822.8</v>
      </c>
      <c r="AA543">
        <v>766.35</v>
      </c>
      <c r="AB543">
        <v>853.45</v>
      </c>
      <c r="AC543" s="1">
        <f>(Table2[[#This Row],[Close Price]]/Table2[[#This Row],[Day Low]])-1</f>
        <v>1.5572788600970888E-2</v>
      </c>
      <c r="AD543" s="1">
        <f>(Table2[[#This Row],[Day High]]/Table2[[#This Row],[Close Price]])-1</f>
        <v>4.2835857958778423E-3</v>
      </c>
      <c r="AE543" s="1">
        <f>(Table2[[#This Row],[Close Price]]/Table2[[#This Row],[Current Week Low]])-1</f>
        <v>1.5572788600970888E-2</v>
      </c>
      <c r="AF543" s="1">
        <f>(Table2[[#This Row],[Current Week High]]/Table2[[#This Row],[Close Price]])-1</f>
        <v>2.1604171840079456E-2</v>
      </c>
      <c r="AG543" s="1">
        <f>(Table2[[#This Row],[Close Price]]/Table2[[#This Row],[Current Month Low]])-1</f>
        <v>5.0955829581783796E-2</v>
      </c>
      <c r="AH543" s="1">
        <f>(Table2[[#This Row],[Current Month High]]/Table2[[#This Row],[Close Price]])-1</f>
        <v>5.9659796374472496E-2</v>
      </c>
      <c r="AI543">
        <v>16.463868885025999</v>
      </c>
      <c r="AJ543">
        <v>18.4411764705882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0.06</v>
      </c>
      <c r="AM543" t="s">
        <v>3108</v>
      </c>
      <c r="AN543">
        <v>-5.88</v>
      </c>
      <c r="AO543" t="s">
        <v>3107</v>
      </c>
      <c r="AP543">
        <v>4.4325085327757002E-2</v>
      </c>
      <c r="AQ543">
        <f>(Table2[[#This Row],[Sharpe Ratio]]-AVERAGE(Table2[Sharpe Ratio]))/_xlfn.STDEV.P(Table2[Sharpe Ratio])</f>
        <v>-0.21975860429011287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585</v>
      </c>
      <c r="AT543">
        <f>_xlfn.RANK.AVG(Table2[[#This Row],[6M Return vs Nifty Z-Score]],Table2[6M Return vs Nifty Z-Score])</f>
        <v>508</v>
      </c>
      <c r="AU543">
        <f>_xlfn.RANK.AVG(Table2[[#This Row],[Sharpe Ratio Z-Score]],Table2[Sharpe Ratio Z-Score])</f>
        <v>402</v>
      </c>
      <c r="AV543">
        <f>(Table2[[#This Row],[Rank 1Y]]+Table2[[#This Row],[Rank 6M]]+Table2[[#This Row],[Rank Sharpe]])/3</f>
        <v>498.33333333333331</v>
      </c>
    </row>
    <row r="544" spans="1:48" x14ac:dyDescent="0.3">
      <c r="A544" t="s">
        <v>565</v>
      </c>
      <c r="B544" t="s">
        <v>566</v>
      </c>
      <c r="C544" t="s">
        <v>3063</v>
      </c>
      <c r="D544" t="s">
        <v>567</v>
      </c>
      <c r="E544">
        <v>34288.3940043599</v>
      </c>
      <c r="F544">
        <v>538.79999999999995</v>
      </c>
      <c r="G544">
        <v>-61.8555231159147</v>
      </c>
      <c r="H544">
        <f>(Table2[[#This Row],[1Y Return vs Nifty]]-AVERAGE(Table2[1Y Return vs Nifty]))/_xlfn.STDEV.P(Table2[1Y Return vs Nifty])</f>
        <v>-1.4495740753065123</v>
      </c>
      <c r="I544">
        <v>10.0553054812226</v>
      </c>
      <c r="J544">
        <f>(Table2[[#This Row],[1M Return vs Nifty]]-AVERAGE(Table2[1M Return vs Nifty]))/_xlfn.STDEV.P(Table2[1M Return vs Nifty])</f>
        <v>1.0114696482621113</v>
      </c>
      <c r="K544">
        <v>46.926738983396397</v>
      </c>
      <c r="L544">
        <f>(Table2[[#This Row],[6M Return vs Nifty]]-AVERAGE(Table2[6M Return vs Nifty]))/_xlfn.STDEV.P(Table2[6M Return vs Nifty])</f>
        <v>1.3633446509524911</v>
      </c>
      <c r="M544">
        <v>1.84253919871442</v>
      </c>
      <c r="N544">
        <f>(Table2[[#This Row],[1W Return vs Nifty]]-AVERAGE(Table2[1W Return vs Nifty]))/_xlfn.STDEV.P(Table2[1W Return vs Nifty])</f>
        <v>0.24086885633756375</v>
      </c>
      <c r="O544">
        <v>493.78</v>
      </c>
      <c r="P544">
        <v>459.19367814433798</v>
      </c>
      <c r="Q544">
        <v>514.28573119245902</v>
      </c>
      <c r="R544">
        <v>70.767669149843599</v>
      </c>
      <c r="S544" s="1">
        <f>(Table2[[#This Row],[Close Price]]-Table2[[#This Row],[20D EMA]])/Table2[[#This Row],[20D EMA]]</f>
        <v>9.1174207136781538E-2</v>
      </c>
      <c r="T544" s="1">
        <f>(Table2[[#This Row],[Close Price]]-Table2[[#This Row],[50D EMA]])/Table2[[#This Row],[50D EMA]]</f>
        <v>0.17336110152335193</v>
      </c>
      <c r="U544" s="1">
        <f>(Table2[[#This Row],[Close Price]]-Table2[[#This Row],[200D EMA]])/Table2[[#This Row],[200D EMA]]</f>
        <v>4.7666632225437058E-2</v>
      </c>
      <c r="V544">
        <v>1.23506572599942</v>
      </c>
      <c r="W544">
        <v>505.5</v>
      </c>
      <c r="X544">
        <v>546.79999999999995</v>
      </c>
      <c r="Y544">
        <v>499.45</v>
      </c>
      <c r="Z544">
        <v>546.79999999999995</v>
      </c>
      <c r="AA544">
        <v>481.65</v>
      </c>
      <c r="AB544">
        <v>546.79999999999995</v>
      </c>
      <c r="AC544" s="1">
        <f>(Table2[[#This Row],[Close Price]]/Table2[[#This Row],[Day Low]])-1</f>
        <v>6.587537091988116E-2</v>
      </c>
      <c r="AD544" s="1">
        <f>(Table2[[#This Row],[Day High]]/Table2[[#This Row],[Close Price]])-1</f>
        <v>1.4847809948032697E-2</v>
      </c>
      <c r="AE544" s="1">
        <f>(Table2[[#This Row],[Close Price]]/Table2[[#This Row],[Current Week Low]])-1</f>
        <v>7.8786665331864958E-2</v>
      </c>
      <c r="AF544" s="1">
        <f>(Table2[[#This Row],[Current Week High]]/Table2[[#This Row],[Close Price]])-1</f>
        <v>1.4847809948032697E-2</v>
      </c>
      <c r="AG544" s="1">
        <f>(Table2[[#This Row],[Close Price]]/Table2[[#This Row],[Current Month Low]])-1</f>
        <v>0.1186546247274991</v>
      </c>
      <c r="AH544" s="1">
        <f>(Table2[[#This Row],[Current Month High]]/Table2[[#This Row],[Close Price]])-1</f>
        <v>1.4847809948032697E-2</v>
      </c>
      <c r="AI544">
        <v>85.282108389012606</v>
      </c>
      <c r="AJ544">
        <v>73.806451612903203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0.28999999999999998</v>
      </c>
      <c r="AM544" t="s">
        <v>3108</v>
      </c>
      <c r="AN544">
        <v>9.06</v>
      </c>
      <c r="AO544" t="s">
        <v>3108</v>
      </c>
      <c r="AP544">
        <v>-7.5371033106276006E-2</v>
      </c>
      <c r="AQ544">
        <f>(Table2[[#This Row],[Sharpe Ratio]]-AVERAGE(Table2[Sharpe Ratio]))/_xlfn.STDEV.P(Table2[Sharpe Ratio])</f>
        <v>-1.5830906272801923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731</v>
      </c>
      <c r="AT544">
        <f>_xlfn.RANK.AVG(Table2[[#This Row],[6M Return vs Nifty Z-Score]],Table2[6M Return vs Nifty Z-Score])</f>
        <v>74</v>
      </c>
      <c r="AU544">
        <f>_xlfn.RANK.AVG(Table2[[#This Row],[Sharpe Ratio Z-Score]],Table2[Sharpe Ratio Z-Score])</f>
        <v>693</v>
      </c>
      <c r="AV544">
        <f>(Table2[[#This Row],[Rank 1Y]]+Table2[[#This Row],[Rank 6M]]+Table2[[#This Row],[Rank Sharpe]])/3</f>
        <v>499.33333333333331</v>
      </c>
    </row>
    <row r="545" spans="1:48" x14ac:dyDescent="0.3">
      <c r="A545" t="s">
        <v>639</v>
      </c>
      <c r="B545" t="s">
        <v>640</v>
      </c>
      <c r="C545" t="s">
        <v>3077</v>
      </c>
      <c r="D545" t="s">
        <v>388</v>
      </c>
      <c r="E545">
        <v>27965.89087838</v>
      </c>
      <c r="F545">
        <v>6222.65</v>
      </c>
      <c r="G545">
        <v>7.7151531733249401</v>
      </c>
      <c r="H545">
        <f>(Table2[[#This Row],[1Y Return vs Nifty]]-AVERAGE(Table2[1Y Return vs Nifty]))/_xlfn.STDEV.P(Table2[1Y Return vs Nifty])</f>
        <v>-0.37871017886738978</v>
      </c>
      <c r="I545">
        <v>-4.05574468720285</v>
      </c>
      <c r="J545">
        <f>(Table2[[#This Row],[1M Return vs Nifty]]-AVERAGE(Table2[1M Return vs Nifty]))/_xlfn.STDEV.P(Table2[1M Return vs Nifty])</f>
        <v>-0.3339400233724758</v>
      </c>
      <c r="K545">
        <v>-6.0482458993630503</v>
      </c>
      <c r="L545">
        <f>(Table2[[#This Row],[6M Return vs Nifty]]-AVERAGE(Table2[6M Return vs Nifty]))/_xlfn.STDEV.P(Table2[6M Return vs Nifty])</f>
        <v>-0.43583809615214036</v>
      </c>
      <c r="M545">
        <v>-8.0928544895754193</v>
      </c>
      <c r="N545">
        <f>(Table2[[#This Row],[1W Return vs Nifty]]-AVERAGE(Table2[1W Return vs Nifty]))/_xlfn.STDEV.P(Table2[1W Return vs Nifty])</f>
        <v>-1.575007560773821</v>
      </c>
      <c r="O545">
        <v>6604.84</v>
      </c>
      <c r="P545">
        <v>6412.29321811105</v>
      </c>
      <c r="Q545">
        <v>5777.5817781918004</v>
      </c>
      <c r="R545">
        <v>26.612906484161101</v>
      </c>
      <c r="S545" s="1">
        <f>(Table2[[#This Row],[Close Price]]-Table2[[#This Row],[20D EMA]])/Table2[[#This Row],[20D EMA]]</f>
        <v>-5.786514132060739E-2</v>
      </c>
      <c r="T545" s="1">
        <f>(Table2[[#This Row],[Close Price]]-Table2[[#This Row],[50D EMA]])/Table2[[#This Row],[50D EMA]]</f>
        <v>-2.9574944822457132E-2</v>
      </c>
      <c r="U545" s="1">
        <f>(Table2[[#This Row],[Close Price]]-Table2[[#This Row],[200D EMA]])/Table2[[#This Row],[200D EMA]]</f>
        <v>7.703365160284957E-2</v>
      </c>
      <c r="V545">
        <v>0.88558898297555999</v>
      </c>
      <c r="W545">
        <v>6167.8</v>
      </c>
      <c r="X545">
        <v>6315</v>
      </c>
      <c r="Y545">
        <v>6167.8</v>
      </c>
      <c r="Z545">
        <v>6620</v>
      </c>
      <c r="AA545">
        <v>6167.8</v>
      </c>
      <c r="AB545">
        <v>7196.85</v>
      </c>
      <c r="AC545" s="1">
        <f>(Table2[[#This Row],[Close Price]]/Table2[[#This Row],[Day Low]])-1</f>
        <v>8.8929602127176821E-3</v>
      </c>
      <c r="AD545" s="1">
        <f>(Table2[[#This Row],[Day High]]/Table2[[#This Row],[Close Price]])-1</f>
        <v>1.4840943970816367E-2</v>
      </c>
      <c r="AE545" s="1">
        <f>(Table2[[#This Row],[Close Price]]/Table2[[#This Row],[Current Week Low]])-1</f>
        <v>8.8929602127176821E-3</v>
      </c>
      <c r="AF545" s="1">
        <f>(Table2[[#This Row],[Current Week High]]/Table2[[#This Row],[Close Price]])-1</f>
        <v>6.3855431367664917E-2</v>
      </c>
      <c r="AG545" s="1">
        <f>(Table2[[#This Row],[Close Price]]/Table2[[#This Row],[Current Month Low]])-1</f>
        <v>8.8929602127176821E-3</v>
      </c>
      <c r="AH545" s="1">
        <f>(Table2[[#This Row],[Current Month High]]/Table2[[#This Row],[Close Price]])-1</f>
        <v>0.15655709384265548</v>
      </c>
      <c r="AI545">
        <v>15.655709384265499</v>
      </c>
      <c r="AJ545">
        <v>33.590596822670598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0.2</v>
      </c>
      <c r="AM545" t="s">
        <v>3108</v>
      </c>
      <c r="AN545">
        <v>-10.41</v>
      </c>
      <c r="AO545" t="s">
        <v>3107</v>
      </c>
      <c r="AP545">
        <v>-3.6717358680423001E-2</v>
      </c>
      <c r="AQ545">
        <f>(Table2[[#This Row],[Sharpe Ratio]]-AVERAGE(Table2[Sharpe Ratio]))/_xlfn.STDEV.P(Table2[Sharpe Ratio])</f>
        <v>-1.1428274605172626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-3.8663233196830893</v>
      </c>
      <c r="AS545">
        <f>_xlfn.RANK.AVG(Table2[[#This Row],[1Y Return vs Nifty Z-Score]],Table2[1Y Return vs Nifty Z-Score])</f>
        <v>413</v>
      </c>
      <c r="AT545">
        <f>_xlfn.RANK.AVG(Table2[[#This Row],[6M Return vs Nifty Z-Score]],Table2[6M Return vs Nifty Z-Score])</f>
        <v>459</v>
      </c>
      <c r="AU545">
        <f>_xlfn.RANK.AVG(Table2[[#This Row],[Sharpe Ratio Z-Score]],Table2[Sharpe Ratio Z-Score])</f>
        <v>641</v>
      </c>
      <c r="AV545">
        <f>(Table2[[#This Row],[Rank 1Y]]+Table2[[#This Row],[Rank 6M]]+Table2[[#This Row],[Rank Sharpe]])/3</f>
        <v>504.33333333333331</v>
      </c>
    </row>
    <row r="546" spans="1:48" x14ac:dyDescent="0.3">
      <c r="A546" t="s">
        <v>764</v>
      </c>
      <c r="B546" t="s">
        <v>765</v>
      </c>
      <c r="C546" t="s">
        <v>3071</v>
      </c>
      <c r="D546" t="s">
        <v>486</v>
      </c>
      <c r="E546">
        <v>20558.014412754001</v>
      </c>
      <c r="F546">
        <v>170.43</v>
      </c>
      <c r="G546">
        <v>-37.937402125647999</v>
      </c>
      <c r="H546">
        <f>(Table2[[#This Row],[1Y Return vs Nifty]]-AVERAGE(Table2[1Y Return vs Nifty]))/_xlfn.STDEV.P(Table2[1Y Return vs Nifty])</f>
        <v>-1.0814153393952319</v>
      </c>
      <c r="I546">
        <v>3.6443253683904002</v>
      </c>
      <c r="J546">
        <f>(Table2[[#This Row],[1M Return vs Nifty]]-AVERAGE(Table2[1M Return vs Nifty]))/_xlfn.STDEV.P(Table2[1M Return vs Nifty])</f>
        <v>0.40021856875270551</v>
      </c>
      <c r="K546">
        <v>0.120778394226716</v>
      </c>
      <c r="L546">
        <f>(Table2[[#This Row],[6M Return vs Nifty]]-AVERAGE(Table2[6M Return vs Nifty]))/_xlfn.STDEV.P(Table2[6M Return vs Nifty])</f>
        <v>-0.22632030015729435</v>
      </c>
      <c r="M546">
        <v>-6.9866337579454001</v>
      </c>
      <c r="N546">
        <f>(Table2[[#This Row],[1W Return vs Nifty]]-AVERAGE(Table2[1W Return vs Nifty]))/_xlfn.STDEV.P(Table2[1W Return vs Nifty])</f>
        <v>-1.37282532203131</v>
      </c>
      <c r="O546">
        <v>173.98</v>
      </c>
      <c r="P546">
        <v>171.08015963537801</v>
      </c>
      <c r="Q546">
        <v>170.966599238154</v>
      </c>
      <c r="R546">
        <v>39.344233009863203</v>
      </c>
      <c r="S546" s="1">
        <f>(Table2[[#This Row],[Close Price]]-Table2[[#This Row],[20D EMA]])/Table2[[#This Row],[20D EMA]]</f>
        <v>-2.0404644211978292E-2</v>
      </c>
      <c r="T546" s="1">
        <f>(Table2[[#This Row],[Close Price]]-Table2[[#This Row],[50D EMA]])/Table2[[#This Row],[50D EMA]]</f>
        <v>-3.8003216548528123E-3</v>
      </c>
      <c r="U546" s="1">
        <f>(Table2[[#This Row],[Close Price]]-Table2[[#This Row],[200D EMA]])/Table2[[#This Row],[200D EMA]]</f>
        <v>-3.1386202951052549E-3</v>
      </c>
      <c r="V546">
        <v>1.3105808013453299</v>
      </c>
      <c r="W546">
        <v>165.66</v>
      </c>
      <c r="X546">
        <v>171.2</v>
      </c>
      <c r="Y546">
        <v>165.66</v>
      </c>
      <c r="Z546">
        <v>173</v>
      </c>
      <c r="AA546">
        <v>165.66</v>
      </c>
      <c r="AB546">
        <v>188.57</v>
      </c>
      <c r="AC546" s="1">
        <f>(Table2[[#This Row],[Close Price]]/Table2[[#This Row],[Day Low]])-1</f>
        <v>2.8793915248098489E-2</v>
      </c>
      <c r="AD546" s="1">
        <f>(Table2[[#This Row],[Day High]]/Table2[[#This Row],[Close Price]])-1</f>
        <v>4.5179839230180541E-3</v>
      </c>
      <c r="AE546" s="1">
        <f>(Table2[[#This Row],[Close Price]]/Table2[[#This Row],[Current Week Low]])-1</f>
        <v>2.8793915248098489E-2</v>
      </c>
      <c r="AF546" s="1">
        <f>(Table2[[#This Row],[Current Week High]]/Table2[[#This Row],[Close Price]])-1</f>
        <v>1.5079504782021802E-2</v>
      </c>
      <c r="AG546" s="1">
        <f>(Table2[[#This Row],[Close Price]]/Table2[[#This Row],[Current Month Low]])-1</f>
        <v>2.8793915248098489E-2</v>
      </c>
      <c r="AH546" s="1">
        <f>(Table2[[#This Row],[Current Month High]]/Table2[[#This Row],[Close Price]])-1</f>
        <v>0.10643666021240383</v>
      </c>
      <c r="AI546">
        <v>33.485888634630001</v>
      </c>
      <c r="AJ546">
        <v>19.810193321616801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0.01</v>
      </c>
      <c r="AM546" t="s">
        <v>3108</v>
      </c>
      <c r="AN546">
        <v>-5.31</v>
      </c>
      <c r="AO546" t="s">
        <v>3107</v>
      </c>
      <c r="AP546">
        <v>2.4748507302286001E-2</v>
      </c>
      <c r="AQ546">
        <f>(Table2[[#This Row],[Sharpe Ratio]]-AVERAGE(Table2[Sharpe Ratio]))/_xlfn.STDEV.P(Table2[Sharpe Ratio])</f>
        <v>-0.44273472140954623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-2.7230771142406773</v>
      </c>
      <c r="AS546">
        <f>_xlfn.RANK.AVG(Table2[[#This Row],[1Y Return vs Nifty Z-Score]],Table2[1Y Return vs Nifty Z-Score])</f>
        <v>680</v>
      </c>
      <c r="AT546">
        <f>_xlfn.RANK.AVG(Table2[[#This Row],[6M Return vs Nifty Z-Score]],Table2[6M Return vs Nifty Z-Score])</f>
        <v>382</v>
      </c>
      <c r="AU546">
        <f>_xlfn.RANK.AVG(Table2[[#This Row],[Sharpe Ratio Z-Score]],Table2[Sharpe Ratio Z-Score])</f>
        <v>454</v>
      </c>
      <c r="AV546">
        <f>(Table2[[#This Row],[Rank 1Y]]+Table2[[#This Row],[Rank 6M]]+Table2[[#This Row],[Rank Sharpe]])/3</f>
        <v>505.33333333333331</v>
      </c>
    </row>
    <row r="547" spans="1:48" x14ac:dyDescent="0.3">
      <c r="A547" t="s">
        <v>1861</v>
      </c>
      <c r="B547" t="s">
        <v>1862</v>
      </c>
      <c r="C547" t="s">
        <v>3074</v>
      </c>
      <c r="D547" t="s">
        <v>300</v>
      </c>
      <c r="E547">
        <v>3718.2801615899998</v>
      </c>
      <c r="F547">
        <v>1184.45</v>
      </c>
      <c r="G547">
        <v>-20.409361130232</v>
      </c>
      <c r="H547">
        <f>(Table2[[#This Row],[1Y Return vs Nifty]]-AVERAGE(Table2[1Y Return vs Nifty]))/_xlfn.STDEV.P(Table2[1Y Return vs Nifty])</f>
        <v>-0.81161565828735971</v>
      </c>
      <c r="I547">
        <v>9.5913002095151292</v>
      </c>
      <c r="J547">
        <f>(Table2[[#This Row],[1M Return vs Nifty]]-AVERAGE(Table2[1M Return vs Nifty]))/_xlfn.STDEV.P(Table2[1M Return vs Nifty])</f>
        <v>0.96722934206282263</v>
      </c>
      <c r="K547">
        <v>12.415871440292999</v>
      </c>
      <c r="L547">
        <f>(Table2[[#This Row],[6M Return vs Nifty]]-AVERAGE(Table2[6M Return vs Nifty]))/_xlfn.STDEV.P(Table2[6M Return vs Nifty])</f>
        <v>0.19125639819355014</v>
      </c>
      <c r="M547">
        <v>-0.29653822140364899</v>
      </c>
      <c r="N547">
        <f>(Table2[[#This Row],[1W Return vs Nifty]]-AVERAGE(Table2[1W Return vs Nifty]))/_xlfn.STDEV.P(Table2[1W Return vs Nifty])</f>
        <v>-0.15008698934231293</v>
      </c>
      <c r="O547">
        <v>1118.49</v>
      </c>
      <c r="P547">
        <v>1045.98345687099</v>
      </c>
      <c r="Q547">
        <v>1023.45391703822</v>
      </c>
      <c r="R547">
        <v>61.837865466886697</v>
      </c>
      <c r="S547" s="1">
        <f>(Table2[[#This Row],[Close Price]]-Table2[[#This Row],[20D EMA]])/Table2[[#This Row],[20D EMA]]</f>
        <v>5.897236452717506E-2</v>
      </c>
      <c r="T547" s="1">
        <f>(Table2[[#This Row],[Close Price]]-Table2[[#This Row],[50D EMA]])/Table2[[#This Row],[50D EMA]]</f>
        <v>0.13237928594322715</v>
      </c>
      <c r="U547" s="1">
        <f>(Table2[[#This Row],[Close Price]]-Table2[[#This Row],[200D EMA]])/Table2[[#This Row],[200D EMA]]</f>
        <v>0.15730662639670939</v>
      </c>
      <c r="V547">
        <v>1.10948043628518</v>
      </c>
      <c r="W547">
        <v>1122.2</v>
      </c>
      <c r="X547">
        <v>1194.75</v>
      </c>
      <c r="Y547">
        <v>1122.2</v>
      </c>
      <c r="Z547">
        <v>1204.7</v>
      </c>
      <c r="AA547">
        <v>1085.05</v>
      </c>
      <c r="AB547">
        <v>1209.7</v>
      </c>
      <c r="AC547" s="1">
        <f>(Table2[[#This Row],[Close Price]]/Table2[[#This Row],[Day Low]])-1</f>
        <v>5.5471395473177587E-2</v>
      </c>
      <c r="AD547" s="1">
        <f>(Table2[[#This Row],[Day High]]/Table2[[#This Row],[Close Price]])-1</f>
        <v>8.6960192494405231E-3</v>
      </c>
      <c r="AE547" s="1">
        <f>(Table2[[#This Row],[Close Price]]/Table2[[#This Row],[Current Week Low]])-1</f>
        <v>5.5471395473177587E-2</v>
      </c>
      <c r="AF547" s="1">
        <f>(Table2[[#This Row],[Current Week High]]/Table2[[#This Row],[Close Price]])-1</f>
        <v>1.7096542699142958E-2</v>
      </c>
      <c r="AG547" s="1">
        <f>(Table2[[#This Row],[Close Price]]/Table2[[#This Row],[Current Month Low]])-1</f>
        <v>9.1608681627574962E-2</v>
      </c>
      <c r="AH547" s="1">
        <f>(Table2[[#This Row],[Current Month High]]/Table2[[#This Row],[Close Price]])-1</f>
        <v>2.131791126683269E-2</v>
      </c>
      <c r="AI547">
        <v>6.1252057917176597</v>
      </c>
      <c r="AJ547">
        <v>57.579990687154897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0.31</v>
      </c>
      <c r="AM547" t="s">
        <v>3108</v>
      </c>
      <c r="AN547">
        <v>9.85</v>
      </c>
      <c r="AO547" t="s">
        <v>3108</v>
      </c>
      <c r="AP547">
        <v>-3.7569308223707999E-2</v>
      </c>
      <c r="AQ547">
        <f>(Table2[[#This Row],[Sharpe Ratio]]-AVERAGE(Table2[Sharpe Ratio]))/_xlfn.STDEV.P(Table2[Sharpe Ratio])</f>
        <v>-1.1525311176577597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-0.9557480250310596</v>
      </c>
      <c r="AS547">
        <f>_xlfn.RANK.AVG(Table2[[#This Row],[1Y Return vs Nifty Z-Score]],Table2[1Y Return vs Nifty Z-Score])</f>
        <v>615</v>
      </c>
      <c r="AT547">
        <f>_xlfn.RANK.AVG(Table2[[#This Row],[6M Return vs Nifty Z-Score]],Table2[6M Return vs Nifty Z-Score])</f>
        <v>261</v>
      </c>
      <c r="AU547">
        <f>_xlfn.RANK.AVG(Table2[[#This Row],[Sharpe Ratio Z-Score]],Table2[Sharpe Ratio Z-Score])</f>
        <v>642</v>
      </c>
      <c r="AV547">
        <f>(Table2[[#This Row],[Rank 1Y]]+Table2[[#This Row],[Rank 6M]]+Table2[[#This Row],[Rank Sharpe]])/3</f>
        <v>506</v>
      </c>
    </row>
    <row r="548" spans="1:48" x14ac:dyDescent="0.3">
      <c r="A548" t="s">
        <v>1676</v>
      </c>
      <c r="B548" t="s">
        <v>1677</v>
      </c>
      <c r="C548" t="s">
        <v>3067</v>
      </c>
      <c r="D548" t="s">
        <v>539</v>
      </c>
      <c r="E548">
        <v>4776.5653636249999</v>
      </c>
      <c r="F548">
        <v>427.15</v>
      </c>
      <c r="G548">
        <v>3.8498865085159002</v>
      </c>
      <c r="H548">
        <f>(Table2[[#This Row],[1Y Return vs Nifty]]-AVERAGE(Table2[1Y Return vs Nifty]))/_xlfn.STDEV.P(Table2[1Y Return vs Nifty])</f>
        <v>-0.4382061438662791</v>
      </c>
      <c r="I548">
        <v>12.200270309182899</v>
      </c>
      <c r="J548">
        <f>(Table2[[#This Row],[1M Return vs Nifty]]-AVERAGE(Table2[1M Return vs Nifty]))/_xlfn.STDEV.P(Table2[1M Return vs Nifty])</f>
        <v>1.2159800419187881</v>
      </c>
      <c r="K548">
        <v>-6.4032277106034803</v>
      </c>
      <c r="L548">
        <f>(Table2[[#This Row],[6M Return vs Nifty]]-AVERAGE(Table2[6M Return vs Nifty]))/_xlfn.STDEV.P(Table2[6M Return vs Nifty])</f>
        <v>-0.4478942987491436</v>
      </c>
      <c r="M548">
        <v>-0.14121265772542799</v>
      </c>
      <c r="N548">
        <f>(Table2[[#This Row],[1W Return vs Nifty]]-AVERAGE(Table2[1W Return vs Nifty]))/_xlfn.STDEV.P(Table2[1W Return vs Nifty])</f>
        <v>-0.12169837819042177</v>
      </c>
      <c r="O548">
        <v>408.88</v>
      </c>
      <c r="P548">
        <v>395.27643085738703</v>
      </c>
      <c r="Q548">
        <v>369.13861345767202</v>
      </c>
      <c r="R548">
        <v>61.869344119609799</v>
      </c>
      <c r="S548" s="1">
        <f>(Table2[[#This Row],[Close Price]]-Table2[[#This Row],[20D EMA]])/Table2[[#This Row],[20D EMA]]</f>
        <v>4.4683036587751863E-2</v>
      </c>
      <c r="T548" s="1">
        <f>(Table2[[#This Row],[Close Price]]-Table2[[#This Row],[50D EMA]])/Table2[[#This Row],[50D EMA]]</f>
        <v>8.0636148918559511E-2</v>
      </c>
      <c r="U548" s="1">
        <f>(Table2[[#This Row],[Close Price]]-Table2[[#This Row],[200D EMA]])/Table2[[#This Row],[200D EMA]]</f>
        <v>0.15715339557393646</v>
      </c>
      <c r="V548">
        <v>1.21128363976493</v>
      </c>
      <c r="W548">
        <v>419.2</v>
      </c>
      <c r="X548">
        <v>434.9</v>
      </c>
      <c r="Y548">
        <v>400</v>
      </c>
      <c r="Z548">
        <v>434.9</v>
      </c>
      <c r="AA548">
        <v>400</v>
      </c>
      <c r="AB548">
        <v>441.95</v>
      </c>
      <c r="AC548" s="1">
        <f>(Table2[[#This Row],[Close Price]]/Table2[[#This Row],[Day Low]])-1</f>
        <v>1.8964694656488534E-2</v>
      </c>
      <c r="AD548" s="1">
        <f>(Table2[[#This Row],[Day High]]/Table2[[#This Row],[Close Price]])-1</f>
        <v>1.8143509305864391E-2</v>
      </c>
      <c r="AE548" s="1">
        <f>(Table2[[#This Row],[Close Price]]/Table2[[#This Row],[Current Week Low]])-1</f>
        <v>6.7874999999999908E-2</v>
      </c>
      <c r="AF548" s="1">
        <f>(Table2[[#This Row],[Current Week High]]/Table2[[#This Row],[Close Price]])-1</f>
        <v>1.8143509305864391E-2</v>
      </c>
      <c r="AG548" s="1">
        <f>(Table2[[#This Row],[Close Price]]/Table2[[#This Row],[Current Month Low]])-1</f>
        <v>6.7874999999999908E-2</v>
      </c>
      <c r="AH548" s="1">
        <f>(Table2[[#This Row],[Current Month High]]/Table2[[#This Row],[Close Price]])-1</f>
        <v>3.464825002926375E-2</v>
      </c>
      <c r="AI548">
        <v>3.4648250029263701</v>
      </c>
      <c r="AJ548">
        <v>46.736516660941199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-0.01</v>
      </c>
      <c r="AM548" t="s">
        <v>3107</v>
      </c>
      <c r="AN548">
        <v>1.62</v>
      </c>
      <c r="AO548" t="s">
        <v>3108</v>
      </c>
      <c r="AP548">
        <v>-1.9967214071656001E-2</v>
      </c>
      <c r="AQ548">
        <f>(Table2[[#This Row],[Sharpe Ratio]]-AVERAGE(Table2[Sharpe Ratio]))/_xlfn.STDEV.P(Table2[Sharpe Ratio])</f>
        <v>-0.95204426024638578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-0.74386303913344221</v>
      </c>
      <c r="AS548">
        <f>_xlfn.RANK.AVG(Table2[[#This Row],[1Y Return vs Nifty Z-Score]],Table2[1Y Return vs Nifty Z-Score])</f>
        <v>444</v>
      </c>
      <c r="AT548">
        <f>_xlfn.RANK.AVG(Table2[[#This Row],[6M Return vs Nifty Z-Score]],Table2[6M Return vs Nifty Z-Score])</f>
        <v>465</v>
      </c>
      <c r="AU548">
        <f>_xlfn.RANK.AVG(Table2[[#This Row],[Sharpe Ratio Z-Score]],Table2[Sharpe Ratio Z-Score])</f>
        <v>611</v>
      </c>
      <c r="AV548">
        <f>(Table2[[#This Row],[Rank 1Y]]+Table2[[#This Row],[Rank 6M]]+Table2[[#This Row],[Rank Sharpe]])/3</f>
        <v>506.66666666666669</v>
      </c>
    </row>
    <row r="549" spans="1:48" x14ac:dyDescent="0.3">
      <c r="A549" t="s">
        <v>1179</v>
      </c>
      <c r="B549" t="s">
        <v>1180</v>
      </c>
      <c r="C549" t="s">
        <v>3065</v>
      </c>
      <c r="D549" t="s">
        <v>1003</v>
      </c>
      <c r="E549">
        <v>9816.5948330760002</v>
      </c>
      <c r="F549">
        <v>46.12</v>
      </c>
      <c r="G549">
        <v>-21.5139237912339</v>
      </c>
      <c r="H549">
        <f>(Table2[[#This Row],[1Y Return vs Nifty]]-AVERAGE(Table2[1Y Return vs Nifty]))/_xlfn.STDEV.P(Table2[1Y Return vs Nifty])</f>
        <v>-0.82861759557059134</v>
      </c>
      <c r="I549">
        <v>-4.2134313465209301</v>
      </c>
      <c r="J549">
        <f>(Table2[[#This Row],[1M Return vs Nifty]]-AVERAGE(Table2[1M Return vs Nifty]))/_xlfn.STDEV.P(Table2[1M Return vs Nifty])</f>
        <v>-0.34897456396315435</v>
      </c>
      <c r="K549">
        <v>-12.9395871661388</v>
      </c>
      <c r="L549">
        <f>(Table2[[#This Row],[6M Return vs Nifty]]-AVERAGE(Table2[6M Return vs Nifty]))/_xlfn.STDEV.P(Table2[6M Return vs Nifty])</f>
        <v>-0.66988785263688932</v>
      </c>
      <c r="M549">
        <v>4.15190683338421</v>
      </c>
      <c r="N549">
        <f>(Table2[[#This Row],[1W Return vs Nifty]]-AVERAGE(Table2[1W Return vs Nifty]))/_xlfn.STDEV.P(Table2[1W Return vs Nifty])</f>
        <v>0.66294837908257487</v>
      </c>
      <c r="O549">
        <v>47.58</v>
      </c>
      <c r="P549">
        <v>47.351408236298703</v>
      </c>
      <c r="Q549">
        <v>46.615558037115498</v>
      </c>
      <c r="R549">
        <v>41.402321240836798</v>
      </c>
      <c r="S549" s="1">
        <f>(Table2[[#This Row],[Close Price]]-Table2[[#This Row],[20D EMA]])/Table2[[#This Row],[20D EMA]]</f>
        <v>-3.0685161832702836E-2</v>
      </c>
      <c r="T549" s="1">
        <f>(Table2[[#This Row],[Close Price]]-Table2[[#This Row],[50D EMA]])/Table2[[#This Row],[50D EMA]]</f>
        <v>-2.6005736305741604E-2</v>
      </c>
      <c r="U549" s="1">
        <f>(Table2[[#This Row],[Close Price]]-Table2[[#This Row],[200D EMA]])/Table2[[#This Row],[200D EMA]]</f>
        <v>-1.0630743425208715E-2</v>
      </c>
      <c r="V549">
        <v>0.70224374886177698</v>
      </c>
      <c r="W549">
        <v>45.94</v>
      </c>
      <c r="X549">
        <v>48</v>
      </c>
      <c r="Y549">
        <v>45.14</v>
      </c>
      <c r="Z549">
        <v>48.2</v>
      </c>
      <c r="AA549">
        <v>44.18</v>
      </c>
      <c r="AB549">
        <v>51.19</v>
      </c>
      <c r="AC549" s="1">
        <f>(Table2[[#This Row],[Close Price]]/Table2[[#This Row],[Day Low]])-1</f>
        <v>3.9181541140618226E-3</v>
      </c>
      <c r="AD549" s="1">
        <f>(Table2[[#This Row],[Day High]]/Table2[[#This Row],[Close Price]])-1</f>
        <v>4.0763226366001826E-2</v>
      </c>
      <c r="AE549" s="1">
        <f>(Table2[[#This Row],[Close Price]]/Table2[[#This Row],[Current Week Low]])-1</f>
        <v>2.1710234824988905E-2</v>
      </c>
      <c r="AF549" s="1">
        <f>(Table2[[#This Row],[Current Week High]]/Table2[[#This Row],[Close Price]])-1</f>
        <v>4.5099739809193462E-2</v>
      </c>
      <c r="AG549" s="1">
        <f>(Table2[[#This Row],[Close Price]]/Table2[[#This Row],[Current Month Low]])-1</f>
        <v>4.3911272068809293E-2</v>
      </c>
      <c r="AH549" s="1">
        <f>(Table2[[#This Row],[Current Month High]]/Table2[[#This Row],[Close Price]])-1</f>
        <v>0.10993061578490892</v>
      </c>
      <c r="AI549">
        <v>24.1326973113616</v>
      </c>
      <c r="AJ549">
        <v>26.183310533515701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0</v>
      </c>
      <c r="AM549" t="s">
        <v>3109</v>
      </c>
      <c r="AN549">
        <v>-9.27</v>
      </c>
      <c r="AO549" t="s">
        <v>3107</v>
      </c>
      <c r="AP549">
        <v>6.1257457297949E-2</v>
      </c>
      <c r="AQ549">
        <f>(Table2[[#This Row],[Sharpe Ratio]]-AVERAGE(Table2[Sharpe Ratio]))/_xlfn.STDEV.P(Table2[Sharpe Ratio])</f>
        <v>-2.6899844673236202E-2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-1.2114314777612964</v>
      </c>
      <c r="AS549">
        <f>_xlfn.RANK.AVG(Table2[[#This Row],[1Y Return vs Nifty Z-Score]],Table2[1Y Return vs Nifty Z-Score])</f>
        <v>619</v>
      </c>
      <c r="AT549">
        <f>_xlfn.RANK.AVG(Table2[[#This Row],[6M Return vs Nifty Z-Score]],Table2[6M Return vs Nifty Z-Score])</f>
        <v>544</v>
      </c>
      <c r="AU549">
        <f>_xlfn.RANK.AVG(Table2[[#This Row],[Sharpe Ratio Z-Score]],Table2[Sharpe Ratio Z-Score])</f>
        <v>357</v>
      </c>
      <c r="AV549">
        <f>(Table2[[#This Row],[Rank 1Y]]+Table2[[#This Row],[Rank 6M]]+Table2[[#This Row],[Rank Sharpe]])/3</f>
        <v>506.66666666666669</v>
      </c>
    </row>
    <row r="550" spans="1:48" x14ac:dyDescent="0.3">
      <c r="A550" t="s">
        <v>333</v>
      </c>
      <c r="B550" t="s">
        <v>334</v>
      </c>
      <c r="C550" t="s">
        <v>3077</v>
      </c>
      <c r="D550" t="s">
        <v>166</v>
      </c>
      <c r="E550">
        <v>73861.655769374993</v>
      </c>
      <c r="F550">
        <v>2491.75</v>
      </c>
      <c r="G550">
        <v>-15.520720060282001</v>
      </c>
      <c r="H550">
        <f>(Table2[[#This Row],[1Y Return vs Nifty]]-AVERAGE(Table2[1Y Return vs Nifty]))/_xlfn.STDEV.P(Table2[1Y Return vs Nifty])</f>
        <v>-0.73636744303796053</v>
      </c>
      <c r="I550">
        <v>6.59408824716557</v>
      </c>
      <c r="J550">
        <f>(Table2[[#This Row],[1M Return vs Nifty]]-AVERAGE(Table2[1M Return vs Nifty]))/_xlfn.STDEV.P(Table2[1M Return vs Nifty])</f>
        <v>0.68146195310498636</v>
      </c>
      <c r="K550">
        <v>-4.8825946824559496</v>
      </c>
      <c r="L550">
        <f>(Table2[[#This Row],[6M Return vs Nifty]]-AVERAGE(Table2[6M Return vs Nifty]))/_xlfn.STDEV.P(Table2[6M Return vs Nifty])</f>
        <v>-0.39624923051598787</v>
      </c>
      <c r="M550">
        <v>1.1952175770578</v>
      </c>
      <c r="N550">
        <f>(Table2[[#This Row],[1W Return vs Nifty]]-AVERAGE(Table2[1W Return vs Nifty]))/_xlfn.STDEV.P(Table2[1W Return vs Nifty])</f>
        <v>0.12255889259269642</v>
      </c>
      <c r="O550">
        <v>2499.21</v>
      </c>
      <c r="P550">
        <v>2452.6937146864402</v>
      </c>
      <c r="Q550">
        <v>2407.3074703928801</v>
      </c>
      <c r="R550">
        <v>45.622310717140998</v>
      </c>
      <c r="S550" s="1">
        <f>(Table2[[#This Row],[Close Price]]-Table2[[#This Row],[20D EMA]])/Table2[[#This Row],[20D EMA]]</f>
        <v>-2.9849432420645068E-3</v>
      </c>
      <c r="T550" s="1">
        <f>(Table2[[#This Row],[Close Price]]-Table2[[#This Row],[50D EMA]])/Table2[[#This Row],[50D EMA]]</f>
        <v>1.5923833081846039E-2</v>
      </c>
      <c r="U550" s="1">
        <f>(Table2[[#This Row],[Close Price]]-Table2[[#This Row],[200D EMA]])/Table2[[#This Row],[200D EMA]]</f>
        <v>3.507758383408275E-2</v>
      </c>
      <c r="V550">
        <v>1.1275637161124701</v>
      </c>
      <c r="W550">
        <v>2445.0500000000002</v>
      </c>
      <c r="X550">
        <v>2525.0500000000002</v>
      </c>
      <c r="Y550">
        <v>2445.0500000000002</v>
      </c>
      <c r="Z550">
        <v>2592.1999999999998</v>
      </c>
      <c r="AA550">
        <v>2418</v>
      </c>
      <c r="AB550">
        <v>2653.55</v>
      </c>
      <c r="AC550" s="1">
        <f>(Table2[[#This Row],[Close Price]]/Table2[[#This Row],[Day Low]])-1</f>
        <v>1.909981390973603E-2</v>
      </c>
      <c r="AD550" s="1">
        <f>(Table2[[#This Row],[Day High]]/Table2[[#This Row],[Close Price]])-1</f>
        <v>1.3364101535065842E-2</v>
      </c>
      <c r="AE550" s="1">
        <f>(Table2[[#This Row],[Close Price]]/Table2[[#This Row],[Current Week Low]])-1</f>
        <v>1.909981390973603E-2</v>
      </c>
      <c r="AF550" s="1">
        <f>(Table2[[#This Row],[Current Week High]]/Table2[[#This Row],[Close Price]])-1</f>
        <v>4.0313033008929411E-2</v>
      </c>
      <c r="AG550" s="1">
        <f>(Table2[[#This Row],[Close Price]]/Table2[[#This Row],[Current Month Low]])-1</f>
        <v>3.0500413564929607E-2</v>
      </c>
      <c r="AH550" s="1">
        <f>(Table2[[#This Row],[Current Month High]]/Table2[[#This Row],[Close Price]])-1</f>
        <v>6.4934283134343351E-2</v>
      </c>
      <c r="AI550">
        <v>8.1147787699408003</v>
      </c>
      <c r="AJ550">
        <v>19.6662264377476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0.08</v>
      </c>
      <c r="AM550" t="s">
        <v>3108</v>
      </c>
      <c r="AN550">
        <v>-0.69</v>
      </c>
      <c r="AO550" t="s">
        <v>3107</v>
      </c>
      <c r="AP550">
        <v>1.2260656229470999E-2</v>
      </c>
      <c r="AQ550">
        <f>(Table2[[#This Row],[Sharpe Ratio]]-AVERAGE(Table2[Sharpe Ratio]))/_xlfn.STDEV.P(Table2[Sharpe Ratio])</f>
        <v>-0.58497063923742965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-0.91356646709369538</v>
      </c>
      <c r="AS550">
        <f>_xlfn.RANK.AVG(Table2[[#This Row],[1Y Return vs Nifty Z-Score]],Table2[1Y Return vs Nifty Z-Score])</f>
        <v>590</v>
      </c>
      <c r="AT550">
        <f>_xlfn.RANK.AVG(Table2[[#This Row],[6M Return vs Nifty Z-Score]],Table2[6M Return vs Nifty Z-Score])</f>
        <v>440</v>
      </c>
      <c r="AU550">
        <f>_xlfn.RANK.AVG(Table2[[#This Row],[Sharpe Ratio Z-Score]],Table2[Sharpe Ratio Z-Score])</f>
        <v>492</v>
      </c>
      <c r="AV550">
        <f>(Table2[[#This Row],[Rank 1Y]]+Table2[[#This Row],[Rank 6M]]+Table2[[#This Row],[Rank Sharpe]])/3</f>
        <v>507.33333333333331</v>
      </c>
    </row>
    <row r="551" spans="1:48" x14ac:dyDescent="0.3">
      <c r="A551" t="s">
        <v>869</v>
      </c>
      <c r="B551" t="s">
        <v>870</v>
      </c>
      <c r="C551" t="s">
        <v>3077</v>
      </c>
      <c r="D551" t="s">
        <v>539</v>
      </c>
      <c r="E551">
        <v>16897.256196120001</v>
      </c>
      <c r="F551">
        <v>1590.3</v>
      </c>
      <c r="G551">
        <v>-11.1149196580003</v>
      </c>
      <c r="H551">
        <f>(Table2[[#This Row],[1Y Return vs Nifty]]-AVERAGE(Table2[1Y Return vs Nifty]))/_xlfn.STDEV.P(Table2[1Y Return vs Nifty])</f>
        <v>-0.66855133376075115</v>
      </c>
      <c r="I551">
        <v>8.5491842091887396</v>
      </c>
      <c r="J551">
        <f>(Table2[[#This Row],[1M Return vs Nifty]]-AVERAGE(Table2[1M Return vs Nifty]))/_xlfn.STDEV.P(Table2[1M Return vs Nifty])</f>
        <v>0.86786941285347696</v>
      </c>
      <c r="K551">
        <v>4.5367972452964</v>
      </c>
      <c r="L551">
        <f>(Table2[[#This Row],[6M Return vs Nifty]]-AVERAGE(Table2[6M Return vs Nifty]))/_xlfn.STDEV.P(Table2[6M Return vs Nifty])</f>
        <v>-7.6339607471544405E-2</v>
      </c>
      <c r="M551">
        <v>1.8716629800572699</v>
      </c>
      <c r="N551">
        <f>(Table2[[#This Row],[1W Return vs Nifty]]-AVERAGE(Table2[1W Return vs Nifty]))/_xlfn.STDEV.P(Table2[1W Return vs Nifty])</f>
        <v>0.24619176445542948</v>
      </c>
      <c r="O551">
        <v>1561.57</v>
      </c>
      <c r="P551">
        <v>1496.23865949885</v>
      </c>
      <c r="Q551">
        <v>1427.86982998503</v>
      </c>
      <c r="R551">
        <v>53.159525647172799</v>
      </c>
      <c r="S551" s="1">
        <f>(Table2[[#This Row],[Close Price]]-Table2[[#This Row],[20D EMA]])/Table2[[#This Row],[20D EMA]]</f>
        <v>1.8398150579224767E-2</v>
      </c>
      <c r="T551" s="1">
        <f>(Table2[[#This Row],[Close Price]]-Table2[[#This Row],[50D EMA]])/Table2[[#This Row],[50D EMA]]</f>
        <v>6.2865198612536088E-2</v>
      </c>
      <c r="U551" s="1">
        <f>(Table2[[#This Row],[Close Price]]-Table2[[#This Row],[200D EMA]])/Table2[[#This Row],[200D EMA]]</f>
        <v>0.11375698722948216</v>
      </c>
      <c r="V551">
        <v>2.2213739438424698</v>
      </c>
      <c r="W551">
        <v>1561</v>
      </c>
      <c r="X551">
        <v>1615</v>
      </c>
      <c r="Y551">
        <v>1561</v>
      </c>
      <c r="Z551">
        <v>1664.55</v>
      </c>
      <c r="AA551">
        <v>1518.05</v>
      </c>
      <c r="AB551">
        <v>1690</v>
      </c>
      <c r="AC551" s="1">
        <f>(Table2[[#This Row],[Close Price]]/Table2[[#This Row],[Day Low]])-1</f>
        <v>1.8770019218449674E-2</v>
      </c>
      <c r="AD551" s="1">
        <f>(Table2[[#This Row],[Day High]]/Table2[[#This Row],[Close Price]])-1</f>
        <v>1.5531660692950977E-2</v>
      </c>
      <c r="AE551" s="1">
        <f>(Table2[[#This Row],[Close Price]]/Table2[[#This Row],[Current Week Low]])-1</f>
        <v>1.8770019218449674E-2</v>
      </c>
      <c r="AF551" s="1">
        <f>(Table2[[#This Row],[Current Week High]]/Table2[[#This Row],[Close Price]])-1</f>
        <v>4.6689303904923651E-2</v>
      </c>
      <c r="AG551" s="1">
        <f>(Table2[[#This Row],[Close Price]]/Table2[[#This Row],[Current Month Low]])-1</f>
        <v>4.7593952768354209E-2</v>
      </c>
      <c r="AH551" s="1">
        <f>(Table2[[#This Row],[Current Month High]]/Table2[[#This Row],[Close Price]])-1</f>
        <v>6.2692573728227341E-2</v>
      </c>
      <c r="AI551">
        <v>6.2692573728227297</v>
      </c>
      <c r="AJ551">
        <v>27.9404666130329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0.16</v>
      </c>
      <c r="AM551" t="s">
        <v>3108</v>
      </c>
      <c r="AN551">
        <v>4.93</v>
      </c>
      <c r="AO551" t="s">
        <v>3108</v>
      </c>
      <c r="AP551">
        <v>-2.8928712900326E-2</v>
      </c>
      <c r="AQ551">
        <f>(Table2[[#This Row],[Sharpe Ratio]]-AVERAGE(Table2[Sharpe Ratio]))/_xlfn.STDEV.P(Table2[Sharpe Ratio])</f>
        <v>-1.0541152253449511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-0.68494498926834024</v>
      </c>
      <c r="AS551">
        <f>_xlfn.RANK.AVG(Table2[[#This Row],[1Y Return vs Nifty Z-Score]],Table2[1Y Return vs Nifty Z-Score])</f>
        <v>565</v>
      </c>
      <c r="AT551">
        <f>_xlfn.RANK.AVG(Table2[[#This Row],[6M Return vs Nifty Z-Score]],Table2[6M Return vs Nifty Z-Score])</f>
        <v>333</v>
      </c>
      <c r="AU551">
        <f>_xlfn.RANK.AVG(Table2[[#This Row],[Sharpe Ratio Z-Score]],Table2[Sharpe Ratio Z-Score])</f>
        <v>626</v>
      </c>
      <c r="AV551">
        <f>(Table2[[#This Row],[Rank 1Y]]+Table2[[#This Row],[Rank 6M]]+Table2[[#This Row],[Rank Sharpe]])/3</f>
        <v>508</v>
      </c>
    </row>
    <row r="552" spans="1:48" x14ac:dyDescent="0.3">
      <c r="A552" t="s">
        <v>508</v>
      </c>
      <c r="B552" t="s">
        <v>509</v>
      </c>
      <c r="C552" t="s">
        <v>3074</v>
      </c>
      <c r="D552" t="s">
        <v>440</v>
      </c>
      <c r="E552">
        <v>39526.436027700001</v>
      </c>
      <c r="F552">
        <v>1424.25</v>
      </c>
      <c r="G552">
        <v>-33.825461738396498</v>
      </c>
      <c r="H552">
        <f>(Table2[[#This Row],[1Y Return vs Nifty]]-AVERAGE(Table2[1Y Return vs Nifty]))/_xlfn.STDEV.P(Table2[1Y Return vs Nifty])</f>
        <v>-1.0181224588328708</v>
      </c>
      <c r="I552">
        <v>-7.5417202486520001</v>
      </c>
      <c r="J552">
        <f>(Table2[[#This Row],[1M Return vs Nifty]]-AVERAGE(Table2[1M Return vs Nifty]))/_xlfn.STDEV.P(Table2[1M Return vs Nifty])</f>
        <v>-0.66630828650500118</v>
      </c>
      <c r="K552">
        <v>-7.9770254439357702</v>
      </c>
      <c r="L552">
        <f>(Table2[[#This Row],[6M Return vs Nifty]]-AVERAGE(Table2[6M Return vs Nifty]))/_xlfn.STDEV.P(Table2[6M Return vs Nifty])</f>
        <v>-0.50134499317615333</v>
      </c>
      <c r="M552">
        <v>-1.4351554237017701</v>
      </c>
      <c r="N552">
        <f>(Table2[[#This Row],[1W Return vs Nifty]]-AVERAGE(Table2[1W Return vs Nifty]))/_xlfn.STDEV.P(Table2[1W Return vs Nifty])</f>
        <v>-0.35819028052919605</v>
      </c>
      <c r="O552">
        <v>1461.33</v>
      </c>
      <c r="P552">
        <v>1507.8063373830901</v>
      </c>
      <c r="Q552">
        <v>1519.9924766029501</v>
      </c>
      <c r="R552">
        <v>39.114108076149599</v>
      </c>
      <c r="S552" s="1">
        <f>(Table2[[#This Row],[Close Price]]-Table2[[#This Row],[20D EMA]])/Table2[[#This Row],[20D EMA]]</f>
        <v>-2.5374145470222282E-2</v>
      </c>
      <c r="T552" s="1">
        <f>(Table2[[#This Row],[Close Price]]-Table2[[#This Row],[50D EMA]])/Table2[[#This Row],[50D EMA]]</f>
        <v>-5.5415828486374649E-2</v>
      </c>
      <c r="U552" s="1">
        <f>(Table2[[#This Row],[Close Price]]-Table2[[#This Row],[200D EMA]])/Table2[[#This Row],[200D EMA]]</f>
        <v>-6.2988783218799957E-2</v>
      </c>
      <c r="V552">
        <v>0.50723416227837403</v>
      </c>
      <c r="W552">
        <v>1400.05</v>
      </c>
      <c r="X552">
        <v>1429</v>
      </c>
      <c r="Y552">
        <v>1400.05</v>
      </c>
      <c r="Z552">
        <v>1447.5</v>
      </c>
      <c r="AA552">
        <v>1397</v>
      </c>
      <c r="AB552">
        <v>1506.8</v>
      </c>
      <c r="AC552" s="1">
        <f>(Table2[[#This Row],[Close Price]]/Table2[[#This Row],[Day Low]])-1</f>
        <v>1.7285096960822921E-2</v>
      </c>
      <c r="AD552" s="1">
        <f>(Table2[[#This Row],[Day High]]/Table2[[#This Row],[Close Price]])-1</f>
        <v>3.3350886431455784E-3</v>
      </c>
      <c r="AE552" s="1">
        <f>(Table2[[#This Row],[Close Price]]/Table2[[#This Row],[Current Week Low]])-1</f>
        <v>1.7285096960822921E-2</v>
      </c>
      <c r="AF552" s="1">
        <f>(Table2[[#This Row],[Current Week High]]/Table2[[#This Row],[Close Price]])-1</f>
        <v>1.6324381253291165E-2</v>
      </c>
      <c r="AG552" s="1">
        <f>(Table2[[#This Row],[Close Price]]/Table2[[#This Row],[Current Month Low]])-1</f>
        <v>1.9506084466714313E-2</v>
      </c>
      <c r="AH552" s="1">
        <f>(Table2[[#This Row],[Current Month High]]/Table2[[#This Row],[Close Price]])-1</f>
        <v>5.7960329998244742E-2</v>
      </c>
      <c r="AI552">
        <v>26.382306477093199</v>
      </c>
      <c r="AJ552">
        <v>9.1379310344827491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-0.05</v>
      </c>
      <c r="AM552" t="s">
        <v>3107</v>
      </c>
      <c r="AN552">
        <v>-5.24</v>
      </c>
      <c r="AO552" t="s">
        <v>3107</v>
      </c>
      <c r="AP552">
        <v>5.3591921300738997E-2</v>
      </c>
      <c r="AQ552">
        <f>(Table2[[#This Row],[Sharpe Ratio]]-AVERAGE(Table2[Sharpe Ratio]))/_xlfn.STDEV.P(Table2[Sharpe Ratio])</f>
        <v>-0.11420986637740006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670</v>
      </c>
      <c r="AT552">
        <f>_xlfn.RANK.AVG(Table2[[#This Row],[6M Return vs Nifty Z-Score]],Table2[6M Return vs Nifty Z-Score])</f>
        <v>480</v>
      </c>
      <c r="AU552">
        <f>_xlfn.RANK.AVG(Table2[[#This Row],[Sharpe Ratio Z-Score]],Table2[Sharpe Ratio Z-Score])</f>
        <v>381</v>
      </c>
      <c r="AV552">
        <f>(Table2[[#This Row],[Rank 1Y]]+Table2[[#This Row],[Rank 6M]]+Table2[[#This Row],[Rank Sharpe]])/3</f>
        <v>510.33333333333331</v>
      </c>
    </row>
    <row r="553" spans="1:48" x14ac:dyDescent="0.3">
      <c r="A553" t="s">
        <v>738</v>
      </c>
      <c r="B553" t="s">
        <v>739</v>
      </c>
      <c r="C553" t="s">
        <v>3075</v>
      </c>
      <c r="D553" t="s">
        <v>740</v>
      </c>
      <c r="E553">
        <v>22012.682226000001</v>
      </c>
      <c r="F553">
        <v>1382.2</v>
      </c>
      <c r="G553">
        <v>-29.426724440099399</v>
      </c>
      <c r="H553">
        <f>(Table2[[#This Row],[1Y Return vs Nifty]]-AVERAGE(Table2[1Y Return vs Nifty]))/_xlfn.STDEV.P(Table2[1Y Return vs Nifty])</f>
        <v>-0.95041506810573628</v>
      </c>
      <c r="I553">
        <v>2.69331034733412</v>
      </c>
      <c r="J553">
        <f>(Table2[[#This Row],[1M Return vs Nifty]]-AVERAGE(Table2[1M Return vs Nifty]))/_xlfn.STDEV.P(Table2[1M Return vs Nifty])</f>
        <v>0.3095446081383581</v>
      </c>
      <c r="K553">
        <v>1.14487651832483</v>
      </c>
      <c r="L553">
        <f>(Table2[[#This Row],[6M Return vs Nifty]]-AVERAGE(Table2[6M Return vs Nifty]))/_xlfn.STDEV.P(Table2[6M Return vs Nifty])</f>
        <v>-0.19153898440425871</v>
      </c>
      <c r="M553">
        <v>1.4006108706912299</v>
      </c>
      <c r="N553">
        <f>(Table2[[#This Row],[1W Return vs Nifty]]-AVERAGE(Table2[1W Return vs Nifty]))/_xlfn.STDEV.P(Table2[1W Return vs Nifty])</f>
        <v>0.16009830470289513</v>
      </c>
      <c r="O553">
        <v>1427.54</v>
      </c>
      <c r="P553">
        <v>1393.12147008288</v>
      </c>
      <c r="Q553">
        <v>1317.0402700632901</v>
      </c>
      <c r="R553">
        <v>36.230054722150399</v>
      </c>
      <c r="S553" s="1">
        <f>(Table2[[#This Row],[Close Price]]-Table2[[#This Row],[20D EMA]])/Table2[[#This Row],[20D EMA]]</f>
        <v>-3.1760931392465303E-2</v>
      </c>
      <c r="T553" s="1">
        <f>(Table2[[#This Row],[Close Price]]-Table2[[#This Row],[50D EMA]])/Table2[[#This Row],[50D EMA]]</f>
        <v>-7.839567702757632E-3</v>
      </c>
      <c r="U553" s="1">
        <f>(Table2[[#This Row],[Close Price]]-Table2[[#This Row],[200D EMA]])/Table2[[#This Row],[200D EMA]]</f>
        <v>4.9474364161681023E-2</v>
      </c>
      <c r="V553">
        <v>0.33331078064278702</v>
      </c>
      <c r="W553">
        <v>1373.65</v>
      </c>
      <c r="X553">
        <v>1412.65</v>
      </c>
      <c r="Y553">
        <v>1372.4</v>
      </c>
      <c r="Z553">
        <v>1462.3</v>
      </c>
      <c r="AA553">
        <v>1372.4</v>
      </c>
      <c r="AB553">
        <v>1499.15</v>
      </c>
      <c r="AC553" s="1">
        <f>(Table2[[#This Row],[Close Price]]/Table2[[#This Row],[Day Low]])-1</f>
        <v>6.2242929421614246E-3</v>
      </c>
      <c r="AD553" s="1">
        <f>(Table2[[#This Row],[Day High]]/Table2[[#This Row],[Close Price]])-1</f>
        <v>2.2030096946896283E-2</v>
      </c>
      <c r="AE553" s="1">
        <f>(Table2[[#This Row],[Close Price]]/Table2[[#This Row],[Current Week Low]])-1</f>
        <v>7.1407752841736727E-3</v>
      </c>
      <c r="AF553" s="1">
        <f>(Table2[[#This Row],[Current Week High]]/Table2[[#This Row],[Close Price]])-1</f>
        <v>5.7951092461293596E-2</v>
      </c>
      <c r="AG553" s="1">
        <f>(Table2[[#This Row],[Close Price]]/Table2[[#This Row],[Current Month Low]])-1</f>
        <v>7.1407752841736727E-3</v>
      </c>
      <c r="AH553" s="1">
        <f>(Table2[[#This Row],[Current Month High]]/Table2[[#This Row],[Close Price]])-1</f>
        <v>8.4611488930690149E-2</v>
      </c>
      <c r="AI553">
        <v>11.778324410360201</v>
      </c>
      <c r="AJ553">
        <v>24.4832710406628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0.04</v>
      </c>
      <c r="AM553" t="s">
        <v>3108</v>
      </c>
      <c r="AN553">
        <v>-5.2</v>
      </c>
      <c r="AO553" t="s">
        <v>3107</v>
      </c>
      <c r="AP553">
        <v>1.75472150621E-3</v>
      </c>
      <c r="AQ553">
        <f>(Table2[[#This Row],[Sharpe Ratio]]-AVERAGE(Table2[Sharpe Ratio]))/_xlfn.STDEV.P(Table2[Sharpe Ratio])</f>
        <v>-0.70463264187420582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-1.3769437815429475</v>
      </c>
      <c r="AS553">
        <f>_xlfn.RANK.AVG(Table2[[#This Row],[1Y Return vs Nifty Z-Score]],Table2[1Y Return vs Nifty Z-Score])</f>
        <v>647</v>
      </c>
      <c r="AT553">
        <f>_xlfn.RANK.AVG(Table2[[#This Row],[6M Return vs Nifty Z-Score]],Table2[6M Return vs Nifty Z-Score])</f>
        <v>369</v>
      </c>
      <c r="AU553">
        <f>_xlfn.RANK.AVG(Table2[[#This Row],[Sharpe Ratio Z-Score]],Table2[Sharpe Ratio Z-Score])</f>
        <v>518</v>
      </c>
      <c r="AV553">
        <f>(Table2[[#This Row],[Rank 1Y]]+Table2[[#This Row],[Rank 6M]]+Table2[[#This Row],[Rank Sharpe]])/3</f>
        <v>511.33333333333331</v>
      </c>
    </row>
    <row r="554" spans="1:48" x14ac:dyDescent="0.3">
      <c r="A554" t="s">
        <v>633</v>
      </c>
      <c r="B554" t="s">
        <v>634</v>
      </c>
      <c r="C554" t="s">
        <v>3067</v>
      </c>
      <c r="D554" t="s">
        <v>290</v>
      </c>
      <c r="E554">
        <v>28620.437236649999</v>
      </c>
      <c r="F554">
        <v>1065.75</v>
      </c>
      <c r="G554">
        <v>33.564307503526202</v>
      </c>
      <c r="H554">
        <f>(Table2[[#This Row],[1Y Return vs Nifty]]-AVERAGE(Table2[1Y Return vs Nifty]))/_xlfn.STDEV.P(Table2[1Y Return vs Nifty])</f>
        <v>1.9171911722218295E-2</v>
      </c>
      <c r="I554">
        <v>-9.6761384945384794</v>
      </c>
      <c r="J554">
        <f>(Table2[[#This Row],[1M Return vs Nifty]]-AVERAGE(Table2[1M Return vs Nifty]))/_xlfn.STDEV.P(Table2[1M Return vs Nifty])</f>
        <v>-0.86981312257698773</v>
      </c>
      <c r="K554">
        <v>-29.925464076518299</v>
      </c>
      <c r="L554">
        <f>(Table2[[#This Row],[6M Return vs Nifty]]-AVERAGE(Table2[6M Return vs Nifty]))/_xlfn.STDEV.P(Table2[6M Return vs Nifty])</f>
        <v>-1.2467770532517177</v>
      </c>
      <c r="M554">
        <v>-8.9547188496758796</v>
      </c>
      <c r="N554">
        <f>(Table2[[#This Row],[1W Return vs Nifty]]-AVERAGE(Table2[1W Return vs Nifty]))/_xlfn.STDEV.P(Table2[1W Return vs Nifty])</f>
        <v>-1.732529166394726</v>
      </c>
      <c r="O554">
        <v>1170.58</v>
      </c>
      <c r="P554">
        <v>1218.1017985019901</v>
      </c>
      <c r="Q554">
        <v>1142.19723939651</v>
      </c>
      <c r="R554">
        <v>19.838554682999799</v>
      </c>
      <c r="S554" s="1">
        <f>(Table2[[#This Row],[Close Price]]-Table2[[#This Row],[20D EMA]])/Table2[[#This Row],[20D EMA]]</f>
        <v>-8.9553896359069809E-2</v>
      </c>
      <c r="T554" s="1">
        <f>(Table2[[#This Row],[Close Price]]-Table2[[#This Row],[50D EMA]])/Table2[[#This Row],[50D EMA]]</f>
        <v>-0.12507312499608067</v>
      </c>
      <c r="U554" s="1">
        <f>(Table2[[#This Row],[Close Price]]-Table2[[#This Row],[200D EMA]])/Table2[[#This Row],[200D EMA]]</f>
        <v>-6.6929980882199966E-2</v>
      </c>
      <c r="V554">
        <v>0.57078742979045005</v>
      </c>
      <c r="W554">
        <v>1060</v>
      </c>
      <c r="X554">
        <v>1090.95</v>
      </c>
      <c r="Y554">
        <v>1060</v>
      </c>
      <c r="Z554">
        <v>1129.25</v>
      </c>
      <c r="AA554">
        <v>1060</v>
      </c>
      <c r="AB554">
        <v>1253.8</v>
      </c>
      <c r="AC554" s="1">
        <f>(Table2[[#This Row],[Close Price]]/Table2[[#This Row],[Day Low]])-1</f>
        <v>5.4245283018867774E-3</v>
      </c>
      <c r="AD554" s="1">
        <f>(Table2[[#This Row],[Day High]]/Table2[[#This Row],[Close Price]])-1</f>
        <v>2.3645320197044351E-2</v>
      </c>
      <c r="AE554" s="1">
        <f>(Table2[[#This Row],[Close Price]]/Table2[[#This Row],[Current Week Low]])-1</f>
        <v>5.4245283018867774E-3</v>
      </c>
      <c r="AF554" s="1">
        <f>(Table2[[#This Row],[Current Week High]]/Table2[[#This Row],[Close Price]])-1</f>
        <v>5.9582453671123581E-2</v>
      </c>
      <c r="AG554" s="1">
        <f>(Table2[[#This Row],[Close Price]]/Table2[[#This Row],[Current Month Low]])-1</f>
        <v>5.4245283018867774E-3</v>
      </c>
      <c r="AH554" s="1">
        <f>(Table2[[#This Row],[Current Month High]]/Table2[[#This Row],[Close Price]])-1</f>
        <v>0.17644851043865817</v>
      </c>
      <c r="AI554">
        <v>42.050199390100801</v>
      </c>
      <c r="AJ554">
        <v>60.058571750394201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-0.24</v>
      </c>
      <c r="AM554" t="s">
        <v>3107</v>
      </c>
      <c r="AN554">
        <v>-13.25</v>
      </c>
      <c r="AO554" t="s">
        <v>3107</v>
      </c>
      <c r="AQ554">
        <f>(Table2[[#This Row],[Sharpe Ratio]]-AVERAGE(Table2[Sharpe Ratio]))/_xlfn.STDEV.P(Table2[Sharpe Ratio])</f>
        <v>-0.72461882064209882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290</v>
      </c>
      <c r="AT554">
        <f>_xlfn.RANK.AVG(Table2[[#This Row],[6M Return vs Nifty Z-Score]],Table2[6M Return vs Nifty Z-Score])</f>
        <v>699</v>
      </c>
      <c r="AU554">
        <f>_xlfn.RANK.AVG(Table2[[#This Row],[Sharpe Ratio Z-Score]],Table2[Sharpe Ratio Z-Score])</f>
        <v>545.5</v>
      </c>
      <c r="AV554">
        <f>(Table2[[#This Row],[Rank 1Y]]+Table2[[#This Row],[Rank 6M]]+Table2[[#This Row],[Rank Sharpe]])/3</f>
        <v>511.5</v>
      </c>
    </row>
    <row r="555" spans="1:48" x14ac:dyDescent="0.3">
      <c r="A555" t="s">
        <v>1778</v>
      </c>
      <c r="B555" t="s">
        <v>1779</v>
      </c>
      <c r="C555" t="s">
        <v>3071</v>
      </c>
      <c r="D555" t="s">
        <v>315</v>
      </c>
      <c r="E555">
        <v>4155.9140834959999</v>
      </c>
      <c r="F555">
        <v>188.86</v>
      </c>
      <c r="G555">
        <v>7.4704611584294502</v>
      </c>
      <c r="H555">
        <f>(Table2[[#This Row],[1Y Return vs Nifty]]-AVERAGE(Table2[1Y Return vs Nifty]))/_xlfn.STDEV.P(Table2[1Y Return vs Nifty])</f>
        <v>-0.38247659107544602</v>
      </c>
      <c r="I555">
        <v>0.19084330385362899</v>
      </c>
      <c r="J555">
        <f>(Table2[[#This Row],[1M Return vs Nifty]]-AVERAGE(Table2[1M Return vs Nifty]))/_xlfn.STDEV.P(Table2[1M Return vs Nifty])</f>
        <v>7.094837872525378E-2</v>
      </c>
      <c r="K555">
        <v>-15.691196923273401</v>
      </c>
      <c r="L555">
        <f>(Table2[[#This Row],[6M Return vs Nifty]]-AVERAGE(Table2[6M Return vs Nifty]))/_xlfn.STDEV.P(Table2[6M Return vs Nifty])</f>
        <v>-0.76334042865475449</v>
      </c>
      <c r="M555">
        <v>0.74610477020431198</v>
      </c>
      <c r="N555">
        <f>(Table2[[#This Row],[1W Return vs Nifty]]-AVERAGE(Table2[1W Return vs Nifty]))/_xlfn.STDEV.P(Table2[1W Return vs Nifty])</f>
        <v>4.0475244961383959E-2</v>
      </c>
      <c r="O555">
        <v>185.92</v>
      </c>
      <c r="P555">
        <v>186.858125891631</v>
      </c>
      <c r="Q555">
        <v>183.526771086038</v>
      </c>
      <c r="R555">
        <v>54.721502030649503</v>
      </c>
      <c r="S555" s="1">
        <f>(Table2[[#This Row],[Close Price]]-Table2[[#This Row],[20D EMA]])/Table2[[#This Row],[20D EMA]]</f>
        <v>1.5813253012048334E-2</v>
      </c>
      <c r="T555" s="1">
        <f>(Table2[[#This Row],[Close Price]]-Table2[[#This Row],[50D EMA]])/Table2[[#This Row],[50D EMA]]</f>
        <v>1.0713337184651003E-2</v>
      </c>
      <c r="U555" s="1">
        <f>(Table2[[#This Row],[Close Price]]-Table2[[#This Row],[200D EMA]])/Table2[[#This Row],[200D EMA]]</f>
        <v>2.9059678227879793E-2</v>
      </c>
      <c r="V555">
        <v>1.70898350292748</v>
      </c>
      <c r="W555">
        <v>184.84</v>
      </c>
      <c r="X555">
        <v>192.18</v>
      </c>
      <c r="Y555">
        <v>184.6</v>
      </c>
      <c r="Z555">
        <v>198.16</v>
      </c>
      <c r="AA555">
        <v>175</v>
      </c>
      <c r="AB555">
        <v>205</v>
      </c>
      <c r="AC555" s="1">
        <f>(Table2[[#This Row],[Close Price]]/Table2[[#This Row],[Day Low]])-1</f>
        <v>2.1748539277212764E-2</v>
      </c>
      <c r="AD555" s="1">
        <f>(Table2[[#This Row],[Day High]]/Table2[[#This Row],[Close Price]])-1</f>
        <v>1.7579159165519442E-2</v>
      </c>
      <c r="AE555" s="1">
        <f>(Table2[[#This Row],[Close Price]]/Table2[[#This Row],[Current Week Low]])-1</f>
        <v>2.3076923076923217E-2</v>
      </c>
      <c r="AF555" s="1">
        <f>(Table2[[#This Row],[Current Week High]]/Table2[[#This Row],[Close Price]])-1</f>
        <v>4.9242825373292387E-2</v>
      </c>
      <c r="AG555" s="1">
        <f>(Table2[[#This Row],[Close Price]]/Table2[[#This Row],[Current Month Low]])-1</f>
        <v>7.9200000000000159E-2</v>
      </c>
      <c r="AH555" s="1">
        <f>(Table2[[#This Row],[Current Month High]]/Table2[[#This Row],[Close Price]])-1</f>
        <v>8.5460129196230028E-2</v>
      </c>
      <c r="AI555">
        <v>25.939849624060098</v>
      </c>
      <c r="AJ555">
        <v>48.4165029469548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-0.08</v>
      </c>
      <c r="AM555" t="s">
        <v>3107</v>
      </c>
      <c r="AN555">
        <v>1.58</v>
      </c>
      <c r="AO555" t="s">
        <v>3108</v>
      </c>
      <c r="AQ555">
        <f>(Table2[[#This Row],[Sharpe Ratio]]-AVERAGE(Table2[Sharpe Ratio]))/_xlfn.STDEV.P(Table2[Sharpe Ratio])</f>
        <v>-0.72461882064209882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417</v>
      </c>
      <c r="AT555">
        <f>_xlfn.RANK.AVG(Table2[[#This Row],[6M Return vs Nifty Z-Score]],Table2[6M Return vs Nifty Z-Score])</f>
        <v>576</v>
      </c>
      <c r="AU555">
        <f>_xlfn.RANK.AVG(Table2[[#This Row],[Sharpe Ratio Z-Score]],Table2[Sharpe Ratio Z-Score])</f>
        <v>545.5</v>
      </c>
      <c r="AV555">
        <f>(Table2[[#This Row],[Rank 1Y]]+Table2[[#This Row],[Rank 6M]]+Table2[[#This Row],[Rank Sharpe]])/3</f>
        <v>512.83333333333337</v>
      </c>
    </row>
    <row r="556" spans="1:48" x14ac:dyDescent="0.3">
      <c r="A556" t="s">
        <v>2053</v>
      </c>
      <c r="B556" t="s">
        <v>2054</v>
      </c>
      <c r="C556" t="s">
        <v>3063</v>
      </c>
      <c r="D556" t="s">
        <v>564</v>
      </c>
      <c r="E556">
        <v>2904.46142358</v>
      </c>
      <c r="F556">
        <v>971.4</v>
      </c>
      <c r="G556">
        <v>3.5510895770684399</v>
      </c>
      <c r="H556">
        <f>(Table2[[#This Row],[1Y Return vs Nifty]]-AVERAGE(Table2[1Y Return vs Nifty]))/_xlfn.STDEV.P(Table2[1Y Return vs Nifty])</f>
        <v>-0.44280536387276004</v>
      </c>
      <c r="I556">
        <v>-10.2244017329262</v>
      </c>
      <c r="J556">
        <f>(Table2[[#This Row],[1M Return vs Nifty]]-AVERAGE(Table2[1M Return vs Nifty]))/_xlfn.STDEV.P(Table2[1M Return vs Nifty])</f>
        <v>-0.92208695441262689</v>
      </c>
      <c r="K556">
        <v>-21.997460249536001</v>
      </c>
      <c r="L556">
        <f>(Table2[[#This Row],[6M Return vs Nifty]]-AVERAGE(Table2[6M Return vs Nifty]))/_xlfn.STDEV.P(Table2[6M Return vs Nifty])</f>
        <v>-0.97751925665103945</v>
      </c>
      <c r="M556">
        <v>3.4330564136770301</v>
      </c>
      <c r="N556">
        <f>(Table2[[#This Row],[1W Return vs Nifty]]-AVERAGE(Table2[1W Return vs Nifty]))/_xlfn.STDEV.P(Table2[1W Return vs Nifty])</f>
        <v>0.53156520841713795</v>
      </c>
      <c r="O556">
        <v>994.86</v>
      </c>
      <c r="P556">
        <v>1029.5913987670799</v>
      </c>
      <c r="Q556">
        <v>1010.21786124522</v>
      </c>
      <c r="R556">
        <v>41.092908709351001</v>
      </c>
      <c r="S556" s="1">
        <f>(Table2[[#This Row],[Close Price]]-Table2[[#This Row],[20D EMA]])/Table2[[#This Row],[20D EMA]]</f>
        <v>-2.3581207406067221E-2</v>
      </c>
      <c r="T556" s="1">
        <f>(Table2[[#This Row],[Close Price]]-Table2[[#This Row],[50D EMA]])/Table2[[#This Row],[50D EMA]]</f>
        <v>-5.651892472757955E-2</v>
      </c>
      <c r="U556" s="1">
        <f>(Table2[[#This Row],[Close Price]]-Table2[[#This Row],[200D EMA]])/Table2[[#This Row],[200D EMA]]</f>
        <v>-3.8425237500129057E-2</v>
      </c>
      <c r="V556">
        <v>1.5141572703615001</v>
      </c>
      <c r="W556">
        <v>955</v>
      </c>
      <c r="X556">
        <v>978.4</v>
      </c>
      <c r="Y556">
        <v>955</v>
      </c>
      <c r="Z556">
        <v>992.35</v>
      </c>
      <c r="AA556">
        <v>921.8</v>
      </c>
      <c r="AB556">
        <v>1009.05</v>
      </c>
      <c r="AC556" s="1">
        <f>(Table2[[#This Row],[Close Price]]/Table2[[#This Row],[Day Low]])-1</f>
        <v>1.7172774869109952E-2</v>
      </c>
      <c r="AD556" s="1">
        <f>(Table2[[#This Row],[Day High]]/Table2[[#This Row],[Close Price]])-1</f>
        <v>7.206094296891008E-3</v>
      </c>
      <c r="AE556" s="1">
        <f>(Table2[[#This Row],[Close Price]]/Table2[[#This Row],[Current Week Low]])-1</f>
        <v>1.7172774869109952E-2</v>
      </c>
      <c r="AF556" s="1">
        <f>(Table2[[#This Row],[Current Week High]]/Table2[[#This Row],[Close Price]])-1</f>
        <v>2.1566810788552715E-2</v>
      </c>
      <c r="AG556" s="1">
        <f>(Table2[[#This Row],[Close Price]]/Table2[[#This Row],[Current Month Low]])-1</f>
        <v>5.3807767411585994E-2</v>
      </c>
      <c r="AH556" s="1">
        <f>(Table2[[#This Row],[Current Month High]]/Table2[[#This Row],[Close Price]])-1</f>
        <v>3.875849289684985E-2</v>
      </c>
      <c r="AI556">
        <v>30.116326950792601</v>
      </c>
      <c r="AJ556">
        <v>31.670620128769901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-0.11</v>
      </c>
      <c r="AM556" t="s">
        <v>3107</v>
      </c>
      <c r="AN556">
        <v>-5.54</v>
      </c>
      <c r="AO556" t="s">
        <v>3107</v>
      </c>
      <c r="AP556">
        <v>2.7057103262846001E-2</v>
      </c>
      <c r="AQ556">
        <f>(Table2[[#This Row],[Sharpe Ratio]]-AVERAGE(Table2[Sharpe Ratio]))/_xlfn.STDEV.P(Table2[Sharpe Ratio])</f>
        <v>-0.41643994391505651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449</v>
      </c>
      <c r="AT556">
        <f>_xlfn.RANK.AVG(Table2[[#This Row],[6M Return vs Nifty Z-Score]],Table2[6M Return vs Nifty Z-Score])</f>
        <v>643</v>
      </c>
      <c r="AU556">
        <f>_xlfn.RANK.AVG(Table2[[#This Row],[Sharpe Ratio Z-Score]],Table2[Sharpe Ratio Z-Score])</f>
        <v>448</v>
      </c>
      <c r="AV556">
        <f>(Table2[[#This Row],[Rank 1Y]]+Table2[[#This Row],[Rank 6M]]+Table2[[#This Row],[Rank Sharpe]])/3</f>
        <v>513.33333333333337</v>
      </c>
    </row>
    <row r="557" spans="1:48" x14ac:dyDescent="0.3">
      <c r="A557" t="s">
        <v>1533</v>
      </c>
      <c r="B557" t="s">
        <v>1534</v>
      </c>
      <c r="C557" t="s">
        <v>3071</v>
      </c>
      <c r="D557" t="s">
        <v>1535</v>
      </c>
      <c r="E557">
        <v>6232.7191748900004</v>
      </c>
      <c r="F557">
        <v>457.9</v>
      </c>
      <c r="G557">
        <v>0.79281777325895997</v>
      </c>
      <c r="H557">
        <f>(Table2[[#This Row],[1Y Return vs Nifty]]-AVERAGE(Table2[1Y Return vs Nifty]))/_xlfn.STDEV.P(Table2[1Y Return vs Nifty])</f>
        <v>-0.48526195404568662</v>
      </c>
      <c r="I557">
        <v>-1.7033852419464299</v>
      </c>
      <c r="J557">
        <f>(Table2[[#This Row],[1M Return vs Nifty]]-AVERAGE(Table2[1M Return vs Nifty]))/_xlfn.STDEV.P(Table2[1M Return vs Nifty])</f>
        <v>-0.10965571348527579</v>
      </c>
      <c r="K557">
        <v>-11.5747468197789</v>
      </c>
      <c r="L557">
        <f>(Table2[[#This Row],[6M Return vs Nifty]]-AVERAGE(Table2[6M Return vs Nifty]))/_xlfn.STDEV.P(Table2[6M Return vs Nifty])</f>
        <v>-0.62353395165593384</v>
      </c>
      <c r="M557">
        <v>-1.4757828635167201</v>
      </c>
      <c r="N557">
        <f>(Table2[[#This Row],[1W Return vs Nifty]]-AVERAGE(Table2[1W Return vs Nifty]))/_xlfn.STDEV.P(Table2[1W Return vs Nifty])</f>
        <v>-0.36561569437409808</v>
      </c>
      <c r="O557">
        <v>466.66</v>
      </c>
      <c r="P557">
        <v>465.19106505431898</v>
      </c>
      <c r="Q557">
        <v>448.23928223233497</v>
      </c>
      <c r="R557">
        <v>40.302243380092797</v>
      </c>
      <c r="S557" s="1">
        <f>(Table2[[#This Row],[Close Price]]-Table2[[#This Row],[20D EMA]])/Table2[[#This Row],[20D EMA]]</f>
        <v>-1.8771696738524937E-2</v>
      </c>
      <c r="T557" s="1">
        <f>(Table2[[#This Row],[Close Price]]-Table2[[#This Row],[50D EMA]])/Table2[[#This Row],[50D EMA]]</f>
        <v>-1.5673269763828438E-2</v>
      </c>
      <c r="U557" s="1">
        <f>(Table2[[#This Row],[Close Price]]-Table2[[#This Row],[200D EMA]])/Table2[[#This Row],[200D EMA]]</f>
        <v>2.1552590659953772E-2</v>
      </c>
      <c r="V557">
        <v>1.07200855132604</v>
      </c>
      <c r="W557">
        <v>450.1</v>
      </c>
      <c r="X557">
        <v>463.9</v>
      </c>
      <c r="Y557">
        <v>446.05</v>
      </c>
      <c r="Z557">
        <v>478.9</v>
      </c>
      <c r="AA557">
        <v>446.05</v>
      </c>
      <c r="AB557">
        <v>491.95</v>
      </c>
      <c r="AC557" s="1">
        <f>(Table2[[#This Row],[Close Price]]/Table2[[#This Row],[Day Low]])-1</f>
        <v>1.7329482337258284E-2</v>
      </c>
      <c r="AD557" s="1">
        <f>(Table2[[#This Row],[Day High]]/Table2[[#This Row],[Close Price]])-1</f>
        <v>1.310329766324525E-2</v>
      </c>
      <c r="AE557" s="1">
        <f>(Table2[[#This Row],[Close Price]]/Table2[[#This Row],[Current Week Low]])-1</f>
        <v>2.6566528416096746E-2</v>
      </c>
      <c r="AF557" s="1">
        <f>(Table2[[#This Row],[Current Week High]]/Table2[[#This Row],[Close Price]])-1</f>
        <v>4.5861541821358376E-2</v>
      </c>
      <c r="AG557" s="1">
        <f>(Table2[[#This Row],[Close Price]]/Table2[[#This Row],[Current Month Low]])-1</f>
        <v>2.6566528416096746E-2</v>
      </c>
      <c r="AH557" s="1">
        <f>(Table2[[#This Row],[Current Month High]]/Table2[[#This Row],[Close Price]])-1</f>
        <v>7.4361214238916729E-2</v>
      </c>
      <c r="AI557">
        <v>25.988207032102999</v>
      </c>
      <c r="AJ557">
        <v>33.7715454279871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-0.1</v>
      </c>
      <c r="AM557" t="s">
        <v>3107</v>
      </c>
      <c r="AN557">
        <v>-6.24</v>
      </c>
      <c r="AO557" t="s">
        <v>3107</v>
      </c>
      <c r="AQ557">
        <f>(Table2[[#This Row],[Sharpe Ratio]]-AVERAGE(Table2[Sharpe Ratio]))/_xlfn.STDEV.P(Table2[Sharpe Ratio])</f>
        <v>-0.72461882064209882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-2.3086861342030933</v>
      </c>
      <c r="AS557">
        <f>_xlfn.RANK.AVG(Table2[[#This Row],[1Y Return vs Nifty Z-Score]],Table2[1Y Return vs Nifty Z-Score])</f>
        <v>474</v>
      </c>
      <c r="AT557">
        <f>_xlfn.RANK.AVG(Table2[[#This Row],[6M Return vs Nifty Z-Score]],Table2[6M Return vs Nifty Z-Score])</f>
        <v>522</v>
      </c>
      <c r="AU557">
        <f>_xlfn.RANK.AVG(Table2[[#This Row],[Sharpe Ratio Z-Score]],Table2[Sharpe Ratio Z-Score])</f>
        <v>545.5</v>
      </c>
      <c r="AV557">
        <f>(Table2[[#This Row],[Rank 1Y]]+Table2[[#This Row],[Rank 6M]]+Table2[[#This Row],[Rank Sharpe]])/3</f>
        <v>513.83333333333337</v>
      </c>
    </row>
    <row r="558" spans="1:48" x14ac:dyDescent="0.3">
      <c r="A558" t="s">
        <v>1686</v>
      </c>
      <c r="B558" t="s">
        <v>1687</v>
      </c>
      <c r="C558" t="s">
        <v>3077</v>
      </c>
      <c r="D558" t="s">
        <v>300</v>
      </c>
      <c r="E558">
        <v>4647.7520339250004</v>
      </c>
      <c r="F558">
        <v>278.85000000000002</v>
      </c>
      <c r="G558">
        <v>-0.35279669008912801</v>
      </c>
      <c r="H558">
        <f>(Table2[[#This Row],[1Y Return vs Nifty]]-AVERAGE(Table2[1Y Return vs Nifty]))/_xlfn.STDEV.P(Table2[1Y Return vs Nifty])</f>
        <v>-0.50289577958070864</v>
      </c>
      <c r="I558">
        <v>-3.7525030071357501</v>
      </c>
      <c r="J558">
        <f>(Table2[[#This Row],[1M Return vs Nifty]]-AVERAGE(Table2[1M Return vs Nifty]))/_xlfn.STDEV.P(Table2[1M Return vs Nifty])</f>
        <v>-0.30502762604304856</v>
      </c>
      <c r="K558">
        <v>-6.5383549006768096</v>
      </c>
      <c r="L558">
        <f>(Table2[[#This Row],[6M Return vs Nifty]]-AVERAGE(Table2[6M Return vs Nifty]))/_xlfn.STDEV.P(Table2[6M Return vs Nifty])</f>
        <v>-0.45248360650605407</v>
      </c>
      <c r="M558">
        <v>-3.9982366740969999</v>
      </c>
      <c r="N558">
        <f>(Table2[[#This Row],[1W Return vs Nifty]]-AVERAGE(Table2[1W Return vs Nifty]))/_xlfn.STDEV.P(Table2[1W Return vs Nifty])</f>
        <v>-0.8266406453314169</v>
      </c>
      <c r="O558">
        <v>297.27</v>
      </c>
      <c r="P558">
        <v>290.68372774373501</v>
      </c>
      <c r="Q558">
        <v>267.89994742733199</v>
      </c>
      <c r="R558">
        <v>36.291876345073199</v>
      </c>
      <c r="S558" s="1">
        <f>(Table2[[#This Row],[Close Price]]-Table2[[#This Row],[20D EMA]])/Table2[[#This Row],[20D EMA]]</f>
        <v>-6.1963871228176273E-2</v>
      </c>
      <c r="T558" s="1">
        <f>(Table2[[#This Row],[Close Price]]-Table2[[#This Row],[50D EMA]])/Table2[[#This Row],[50D EMA]]</f>
        <v>-4.0709976563144686E-2</v>
      </c>
      <c r="U558" s="1">
        <f>(Table2[[#This Row],[Close Price]]-Table2[[#This Row],[200D EMA]])/Table2[[#This Row],[200D EMA]]</f>
        <v>4.0873664507299824E-2</v>
      </c>
      <c r="V558">
        <v>1.6478878434489099</v>
      </c>
      <c r="W558">
        <v>277</v>
      </c>
      <c r="X558">
        <v>287.2</v>
      </c>
      <c r="Y558">
        <v>277</v>
      </c>
      <c r="Z558">
        <v>302.35000000000002</v>
      </c>
      <c r="AA558">
        <v>277</v>
      </c>
      <c r="AB558">
        <v>336</v>
      </c>
      <c r="AC558" s="1">
        <f>(Table2[[#This Row],[Close Price]]/Table2[[#This Row],[Day Low]])-1</f>
        <v>6.6787003610109252E-3</v>
      </c>
      <c r="AD558" s="1">
        <f>(Table2[[#This Row],[Day High]]/Table2[[#This Row],[Close Price]])-1</f>
        <v>2.9944414559799126E-2</v>
      </c>
      <c r="AE558" s="1">
        <f>(Table2[[#This Row],[Close Price]]/Table2[[#This Row],[Current Week Low]])-1</f>
        <v>6.6787003610109252E-3</v>
      </c>
      <c r="AF558" s="1">
        <f>(Table2[[#This Row],[Current Week High]]/Table2[[#This Row],[Close Price]])-1</f>
        <v>8.4274699659315111E-2</v>
      </c>
      <c r="AG558" s="1">
        <f>(Table2[[#This Row],[Close Price]]/Table2[[#This Row],[Current Month Low]])-1</f>
        <v>6.6787003610109252E-3</v>
      </c>
      <c r="AH558" s="1">
        <f>(Table2[[#This Row],[Current Month High]]/Table2[[#This Row],[Close Price]])-1</f>
        <v>0.20494889725658938</v>
      </c>
      <c r="AI558">
        <v>20.494889725658901</v>
      </c>
      <c r="AJ558">
        <v>32.943980929678197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0.08</v>
      </c>
      <c r="AM558" t="s">
        <v>3108</v>
      </c>
      <c r="AN558">
        <v>-8.98</v>
      </c>
      <c r="AO558" t="s">
        <v>3107</v>
      </c>
      <c r="AP558">
        <v>-1.1985016706579E-2</v>
      </c>
      <c r="AQ558">
        <f>(Table2[[#This Row],[Sharpe Ratio]]-AVERAGE(Table2[Sharpe Ratio]))/_xlfn.STDEV.P(Table2[Sharpe Ratio])</f>
        <v>-0.86112748346189882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-2.9481751409231274</v>
      </c>
      <c r="AS558">
        <f>_xlfn.RANK.AVG(Table2[[#This Row],[1Y Return vs Nifty Z-Score]],Table2[1Y Return vs Nifty Z-Score])</f>
        <v>482</v>
      </c>
      <c r="AT558">
        <f>_xlfn.RANK.AVG(Table2[[#This Row],[6M Return vs Nifty Z-Score]],Table2[6M Return vs Nifty Z-Score])</f>
        <v>468</v>
      </c>
      <c r="AU558">
        <f>_xlfn.RANK.AVG(Table2[[#This Row],[Sharpe Ratio Z-Score]],Table2[Sharpe Ratio Z-Score])</f>
        <v>593</v>
      </c>
      <c r="AV558">
        <f>(Table2[[#This Row],[Rank 1Y]]+Table2[[#This Row],[Rank 6M]]+Table2[[#This Row],[Rank Sharpe]])/3</f>
        <v>514.33333333333337</v>
      </c>
    </row>
    <row r="559" spans="1:48" x14ac:dyDescent="0.3">
      <c r="A559" t="s">
        <v>16</v>
      </c>
      <c r="B559" t="s">
        <v>17</v>
      </c>
      <c r="C559" t="s">
        <v>3061</v>
      </c>
      <c r="D559" t="s">
        <v>18</v>
      </c>
      <c r="E559">
        <v>1978120.3363225199</v>
      </c>
      <c r="F559">
        <v>2923.7</v>
      </c>
      <c r="G559">
        <v>-10.788450060904299</v>
      </c>
      <c r="H559">
        <f>(Table2[[#This Row],[1Y Return vs Nifty]]-AVERAGE(Table2[1Y Return vs Nifty]))/_xlfn.STDEV.P(Table2[1Y Return vs Nifty])</f>
        <v>-0.66352616333748748</v>
      </c>
      <c r="I559">
        <v>-7.2290582367424197</v>
      </c>
      <c r="J559">
        <f>(Table2[[#This Row],[1M Return vs Nifty]]-AVERAGE(Table2[1M Return vs Nifty]))/_xlfn.STDEV.P(Table2[1M Return vs Nifty])</f>
        <v>-0.6364977132482259</v>
      </c>
      <c r="K559">
        <v>-11.866085008171201</v>
      </c>
      <c r="L559">
        <f>(Table2[[#This Row],[6M Return vs Nifty]]-AVERAGE(Table2[6M Return vs Nifty]))/_xlfn.STDEV.P(Table2[6M Return vs Nifty])</f>
        <v>-0.63342863389677262</v>
      </c>
      <c r="M559">
        <v>0.21434975776401499</v>
      </c>
      <c r="N559">
        <f>(Table2[[#This Row],[1W Return vs Nifty]]-AVERAGE(Table2[1W Return vs Nifty]))/_xlfn.STDEV.P(Table2[1W Return vs Nifty])</f>
        <v>-5.6712789762312379E-2</v>
      </c>
      <c r="O559">
        <v>2977.42</v>
      </c>
      <c r="P559">
        <v>2990.87238606032</v>
      </c>
      <c r="Q559">
        <v>2823.9049205502902</v>
      </c>
      <c r="R559">
        <v>39.518154052703203</v>
      </c>
      <c r="S559" s="1">
        <f>(Table2[[#This Row],[Close Price]]-Table2[[#This Row],[20D EMA]])/Table2[[#This Row],[20D EMA]]</f>
        <v>-1.8042466296323747E-2</v>
      </c>
      <c r="T559" s="1">
        <f>(Table2[[#This Row],[Close Price]]-Table2[[#This Row],[50D EMA]])/Table2[[#This Row],[50D EMA]]</f>
        <v>-2.2459128103690818E-2</v>
      </c>
      <c r="U559" s="1">
        <f>(Table2[[#This Row],[Close Price]]-Table2[[#This Row],[200D EMA]])/Table2[[#This Row],[200D EMA]]</f>
        <v>3.533939075762605E-2</v>
      </c>
      <c r="V559">
        <v>0.78993363530210103</v>
      </c>
      <c r="W559">
        <v>2907.4</v>
      </c>
      <c r="X559">
        <v>2944</v>
      </c>
      <c r="Y559">
        <v>2907.4</v>
      </c>
      <c r="Z559">
        <v>2946</v>
      </c>
      <c r="AA559">
        <v>2866.5</v>
      </c>
      <c r="AB559">
        <v>3036</v>
      </c>
      <c r="AC559" s="1">
        <f>(Table2[[#This Row],[Close Price]]/Table2[[#This Row],[Day Low]])-1</f>
        <v>5.6063837105315706E-3</v>
      </c>
      <c r="AD559" s="1">
        <f>(Table2[[#This Row],[Day High]]/Table2[[#This Row],[Close Price]])-1</f>
        <v>6.9432568320964005E-3</v>
      </c>
      <c r="AE559" s="1">
        <f>(Table2[[#This Row],[Close Price]]/Table2[[#This Row],[Current Week Low]])-1</f>
        <v>5.6063837105315706E-3</v>
      </c>
      <c r="AF559" s="1">
        <f>(Table2[[#This Row],[Current Week High]]/Table2[[#This Row],[Close Price]])-1</f>
        <v>7.6273215446180931E-3</v>
      </c>
      <c r="AG559" s="1">
        <f>(Table2[[#This Row],[Close Price]]/Table2[[#This Row],[Current Month Low]])-1</f>
        <v>1.995464852607709E-2</v>
      </c>
      <c r="AH559" s="1">
        <f>(Table2[[#This Row],[Current Month High]]/Table2[[#This Row],[Close Price]])-1</f>
        <v>3.8410233608099364E-2</v>
      </c>
      <c r="AI559">
        <v>10.052330950507899</v>
      </c>
      <c r="AJ559">
        <v>31.680403549069901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-0.03</v>
      </c>
      <c r="AM559" t="s">
        <v>3107</v>
      </c>
      <c r="AN559">
        <v>-3.83</v>
      </c>
      <c r="AO559" t="s">
        <v>3107</v>
      </c>
      <c r="AP559">
        <v>2.5735752944288998E-2</v>
      </c>
      <c r="AQ559">
        <f>(Table2[[#This Row],[Sharpe Ratio]]-AVERAGE(Table2[Sharpe Ratio]))/_xlfn.STDEV.P(Table2[Sharpe Ratio])</f>
        <v>-0.43149004935243307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564</v>
      </c>
      <c r="AT559">
        <f>_xlfn.RANK.AVG(Table2[[#This Row],[6M Return vs Nifty Z-Score]],Table2[6M Return vs Nifty Z-Score])</f>
        <v>529</v>
      </c>
      <c r="AU559">
        <f>_xlfn.RANK.AVG(Table2[[#This Row],[Sharpe Ratio Z-Score]],Table2[Sharpe Ratio Z-Score])</f>
        <v>452</v>
      </c>
      <c r="AV559">
        <f>(Table2[[#This Row],[Rank 1Y]]+Table2[[#This Row],[Rank 6M]]+Table2[[#This Row],[Rank Sharpe]])/3</f>
        <v>515</v>
      </c>
    </row>
    <row r="560" spans="1:48" x14ac:dyDescent="0.3">
      <c r="A560" t="s">
        <v>1840</v>
      </c>
      <c r="B560" t="s">
        <v>1841</v>
      </c>
      <c r="C560" t="s">
        <v>3067</v>
      </c>
      <c r="D560" t="s">
        <v>290</v>
      </c>
      <c r="E560">
        <v>3829.3496429649999</v>
      </c>
      <c r="F560">
        <v>446.05</v>
      </c>
      <c r="G560">
        <v>6.90771702386321</v>
      </c>
      <c r="H560">
        <f>(Table2[[#This Row],[1Y Return vs Nifty]]-AVERAGE(Table2[1Y Return vs Nifty]))/_xlfn.STDEV.P(Table2[1Y Return vs Nifty])</f>
        <v>-0.39113860801681466</v>
      </c>
      <c r="I560">
        <v>3.5992341510788299</v>
      </c>
      <c r="J560">
        <f>(Table2[[#This Row],[1M Return vs Nifty]]-AVERAGE(Table2[1M Return vs Nifty]))/_xlfn.STDEV.P(Table2[1M Return vs Nifty])</f>
        <v>0.39591937350127709</v>
      </c>
      <c r="K560">
        <v>-15.9356866700334</v>
      </c>
      <c r="L560">
        <f>(Table2[[#This Row],[6M Return vs Nifty]]-AVERAGE(Table2[6M Return vs Nifty]))/_xlfn.STDEV.P(Table2[6M Return vs Nifty])</f>
        <v>-0.77164400316616</v>
      </c>
      <c r="M560">
        <v>-0.20812029602637999</v>
      </c>
      <c r="N560">
        <f>(Table2[[#This Row],[1W Return vs Nifty]]-AVERAGE(Table2[1W Return vs Nifty]))/_xlfn.STDEV.P(Table2[1W Return vs Nifty])</f>
        <v>-0.13392698294702202</v>
      </c>
      <c r="O560">
        <v>444.25</v>
      </c>
      <c r="P560">
        <v>438.10449045104798</v>
      </c>
      <c r="Q560">
        <v>414.077792124354</v>
      </c>
      <c r="R560">
        <v>50.389191830766599</v>
      </c>
      <c r="S560" s="1">
        <f>(Table2[[#This Row],[Close Price]]-Table2[[#This Row],[20D EMA]])/Table2[[#This Row],[20D EMA]]</f>
        <v>4.0517726505346343E-3</v>
      </c>
      <c r="T560" s="1">
        <f>(Table2[[#This Row],[Close Price]]-Table2[[#This Row],[50D EMA]])/Table2[[#This Row],[50D EMA]]</f>
        <v>1.8136106162189247E-2</v>
      </c>
      <c r="U560" s="1">
        <f>(Table2[[#This Row],[Close Price]]-Table2[[#This Row],[200D EMA]])/Table2[[#This Row],[200D EMA]]</f>
        <v>7.7213046639420482E-2</v>
      </c>
      <c r="V560">
        <v>0.82787136242929305</v>
      </c>
      <c r="W560">
        <v>441.95</v>
      </c>
      <c r="X560">
        <v>464.3</v>
      </c>
      <c r="Y560">
        <v>430.95</v>
      </c>
      <c r="Z560">
        <v>464.3</v>
      </c>
      <c r="AA560">
        <v>426.3</v>
      </c>
      <c r="AB560">
        <v>464.3</v>
      </c>
      <c r="AC560" s="1">
        <f>(Table2[[#This Row],[Close Price]]/Table2[[#This Row],[Day Low]])-1</f>
        <v>9.2770675415771997E-3</v>
      </c>
      <c r="AD560" s="1">
        <f>(Table2[[#This Row],[Day High]]/Table2[[#This Row],[Close Price]])-1</f>
        <v>4.0914695661921296E-2</v>
      </c>
      <c r="AE560" s="1">
        <f>(Table2[[#This Row],[Close Price]]/Table2[[#This Row],[Current Week Low]])-1</f>
        <v>3.5038867618053082E-2</v>
      </c>
      <c r="AF560" s="1">
        <f>(Table2[[#This Row],[Current Week High]]/Table2[[#This Row],[Close Price]])-1</f>
        <v>4.0914695661921296E-2</v>
      </c>
      <c r="AG560" s="1">
        <f>(Table2[[#This Row],[Close Price]]/Table2[[#This Row],[Current Month Low]])-1</f>
        <v>4.632887637813754E-2</v>
      </c>
      <c r="AH560" s="1">
        <f>(Table2[[#This Row],[Current Month High]]/Table2[[#This Row],[Close Price]])-1</f>
        <v>4.0914695661921296E-2</v>
      </c>
      <c r="AI560">
        <v>13.193588162762</v>
      </c>
      <c r="AJ560">
        <v>43.840696549500102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-0.05</v>
      </c>
      <c r="AM560" t="s">
        <v>3107</v>
      </c>
      <c r="AN560">
        <v>-3.97</v>
      </c>
      <c r="AO560" t="s">
        <v>3107</v>
      </c>
      <c r="AQ560">
        <f>(Table2[[#This Row],[Sharpe Ratio]]-AVERAGE(Table2[Sharpe Ratio]))/_xlfn.STDEV.P(Table2[Sharpe Ratio])</f>
        <v>-0.72461882064209882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-1.6254090412708184</v>
      </c>
      <c r="AS560">
        <f>_xlfn.RANK.AVG(Table2[[#This Row],[1Y Return vs Nifty Z-Score]],Table2[1Y Return vs Nifty Z-Score])</f>
        <v>420</v>
      </c>
      <c r="AT560">
        <f>_xlfn.RANK.AVG(Table2[[#This Row],[6M Return vs Nifty Z-Score]],Table2[6M Return vs Nifty Z-Score])</f>
        <v>580</v>
      </c>
      <c r="AU560">
        <f>_xlfn.RANK.AVG(Table2[[#This Row],[Sharpe Ratio Z-Score]],Table2[Sharpe Ratio Z-Score])</f>
        <v>545.5</v>
      </c>
      <c r="AV560">
        <f>(Table2[[#This Row],[Rank 1Y]]+Table2[[#This Row],[Rank 6M]]+Table2[[#This Row],[Rank Sharpe]])/3</f>
        <v>515.16666666666663</v>
      </c>
    </row>
    <row r="561" spans="1:48" x14ac:dyDescent="0.3">
      <c r="A561" t="s">
        <v>1783</v>
      </c>
      <c r="B561" t="s">
        <v>1784</v>
      </c>
      <c r="C561" t="s">
        <v>3066</v>
      </c>
      <c r="D561" t="s">
        <v>46</v>
      </c>
      <c r="E561">
        <v>4127.6322371010001</v>
      </c>
      <c r="F561">
        <v>51.13</v>
      </c>
      <c r="G561">
        <v>-22.8832038343206</v>
      </c>
      <c r="H561">
        <f>(Table2[[#This Row],[1Y Return vs Nifty]]-AVERAGE(Table2[1Y Return vs Nifty]))/_xlfn.STDEV.P(Table2[1Y Return vs Nifty])</f>
        <v>-0.8496941847381303</v>
      </c>
      <c r="I561">
        <v>-12.565522558559399</v>
      </c>
      <c r="J561">
        <f>(Table2[[#This Row],[1M Return vs Nifty]]-AVERAGE(Table2[1M Return vs Nifty]))/_xlfn.STDEV.P(Table2[1M Return vs Nifty])</f>
        <v>-1.1452997248072712</v>
      </c>
      <c r="K561">
        <v>-39.187271197493502</v>
      </c>
      <c r="L561">
        <f>(Table2[[#This Row],[6M Return vs Nifty]]-AVERAGE(Table2[6M Return vs Nifty]))/_xlfn.STDEV.P(Table2[6M Return vs Nifty])</f>
        <v>-1.5613346433283986</v>
      </c>
      <c r="M561">
        <v>-2.8312115570596599</v>
      </c>
      <c r="N561">
        <f>(Table2[[#This Row],[1W Return vs Nifty]]-AVERAGE(Table2[1W Return vs Nifty]))/_xlfn.STDEV.P(Table2[1W Return vs Nifty])</f>
        <v>-0.61334528384992049</v>
      </c>
      <c r="O561">
        <v>56.8</v>
      </c>
      <c r="P561">
        <v>59.636042456640801</v>
      </c>
      <c r="Q561">
        <v>57.734685507309699</v>
      </c>
      <c r="R561">
        <v>26.233496701556501</v>
      </c>
      <c r="S561" s="1">
        <f>(Table2[[#This Row],[Close Price]]-Table2[[#This Row],[20D EMA]])/Table2[[#This Row],[20D EMA]]</f>
        <v>-9.982394366197174E-2</v>
      </c>
      <c r="T561" s="1">
        <f>(Table2[[#This Row],[Close Price]]-Table2[[#This Row],[50D EMA]])/Table2[[#This Row],[50D EMA]]</f>
        <v>-0.14263257765344226</v>
      </c>
      <c r="U561" s="1">
        <f>(Table2[[#This Row],[Close Price]]-Table2[[#This Row],[200D EMA]])/Table2[[#This Row],[200D EMA]]</f>
        <v>-0.11439718514572124</v>
      </c>
      <c r="V561">
        <v>0.72719641756157705</v>
      </c>
      <c r="W561">
        <v>50.96</v>
      </c>
      <c r="X561">
        <v>53.64</v>
      </c>
      <c r="Y561">
        <v>50.96</v>
      </c>
      <c r="Z561">
        <v>56.13</v>
      </c>
      <c r="AA561">
        <v>50.96</v>
      </c>
      <c r="AB561">
        <v>59.98</v>
      </c>
      <c r="AC561" s="1">
        <f>(Table2[[#This Row],[Close Price]]/Table2[[#This Row],[Day Low]])-1</f>
        <v>3.3359497645211178E-3</v>
      </c>
      <c r="AD561" s="1">
        <f>(Table2[[#This Row],[Day High]]/Table2[[#This Row],[Close Price]])-1</f>
        <v>4.909055349110103E-2</v>
      </c>
      <c r="AE561" s="1">
        <f>(Table2[[#This Row],[Close Price]]/Table2[[#This Row],[Current Week Low]])-1</f>
        <v>3.3359497645211178E-3</v>
      </c>
      <c r="AF561" s="1">
        <f>(Table2[[#This Row],[Current Week High]]/Table2[[#This Row],[Close Price]])-1</f>
        <v>9.7789947193428484E-2</v>
      </c>
      <c r="AG561" s="1">
        <f>(Table2[[#This Row],[Close Price]]/Table2[[#This Row],[Current Month Low]])-1</f>
        <v>3.3359497645211178E-3</v>
      </c>
      <c r="AH561" s="1">
        <f>(Table2[[#This Row],[Current Month High]]/Table2[[#This Row],[Close Price]])-1</f>
        <v>0.17308820653236845</v>
      </c>
      <c r="AI561">
        <v>54.508116565617001</v>
      </c>
      <c r="AJ561">
        <v>21.593341260404198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-0.18</v>
      </c>
      <c r="AM561" t="s">
        <v>3107</v>
      </c>
      <c r="AN561">
        <v>-15.14</v>
      </c>
      <c r="AO561" t="s">
        <v>3107</v>
      </c>
      <c r="AP561">
        <v>0.113995539820179</v>
      </c>
      <c r="AQ561">
        <f>(Table2[[#This Row],[Sharpe Ratio]]-AVERAGE(Table2[Sharpe Ratio]))/_xlfn.STDEV.P(Table2[Sharpe Ratio])</f>
        <v>0.57378393416855544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627</v>
      </c>
      <c r="AT561">
        <f>_xlfn.RANK.AVG(Table2[[#This Row],[6M Return vs Nifty Z-Score]],Table2[6M Return vs Nifty Z-Score])</f>
        <v>720</v>
      </c>
      <c r="AU561">
        <f>_xlfn.RANK.AVG(Table2[[#This Row],[Sharpe Ratio Z-Score]],Table2[Sharpe Ratio Z-Score])</f>
        <v>199</v>
      </c>
      <c r="AV561">
        <f>(Table2[[#This Row],[Rank 1Y]]+Table2[[#This Row],[Rank 6M]]+Table2[[#This Row],[Rank Sharpe]])/3</f>
        <v>515.33333333333337</v>
      </c>
    </row>
    <row r="562" spans="1:48" x14ac:dyDescent="0.3">
      <c r="A562" t="s">
        <v>307</v>
      </c>
      <c r="B562" t="s">
        <v>308</v>
      </c>
      <c r="C562" t="s">
        <v>3067</v>
      </c>
      <c r="D562" t="s">
        <v>51</v>
      </c>
      <c r="E562">
        <v>88790.753863559905</v>
      </c>
      <c r="F562">
        <v>2216.1999999999998</v>
      </c>
      <c r="G562">
        <v>-2.4451134018874598</v>
      </c>
      <c r="H562">
        <f>(Table2[[#This Row],[1Y Return vs Nifty]]-AVERAGE(Table2[1Y Return vs Nifty]))/_xlfn.STDEV.P(Table2[1Y Return vs Nifty])</f>
        <v>-0.5351016822122403</v>
      </c>
      <c r="I562">
        <v>2.44673862104213</v>
      </c>
      <c r="J562">
        <f>(Table2[[#This Row],[1M Return vs Nifty]]-AVERAGE(Table2[1M Return vs Nifty]))/_xlfn.STDEV.P(Table2[1M Return vs Nifty])</f>
        <v>0.28603537379043037</v>
      </c>
      <c r="K562">
        <v>-9.8254240421588896</v>
      </c>
      <c r="L562">
        <f>(Table2[[#This Row],[6M Return vs Nifty]]-AVERAGE(Table2[6M Return vs Nifty]))/_xlfn.STDEV.P(Table2[6M Return vs Nifty])</f>
        <v>-0.56412192223154467</v>
      </c>
      <c r="M562">
        <v>7.2849049768884804</v>
      </c>
      <c r="N562">
        <f>(Table2[[#This Row],[1W Return vs Nifty]]-AVERAGE(Table2[1W Return vs Nifty]))/_xlfn.STDEV.P(Table2[1W Return vs Nifty])</f>
        <v>1.2355615660515571</v>
      </c>
      <c r="O562">
        <v>2104.64</v>
      </c>
      <c r="P562">
        <v>2122.5567148356299</v>
      </c>
      <c r="Q562">
        <v>2058.0208215039702</v>
      </c>
      <c r="R562">
        <v>78.732756851730301</v>
      </c>
      <c r="S562" s="1">
        <f>(Table2[[#This Row],[Close Price]]-Table2[[#This Row],[20D EMA]])/Table2[[#This Row],[20D EMA]]</f>
        <v>5.3006689980234126E-2</v>
      </c>
      <c r="T562" s="1">
        <f>(Table2[[#This Row],[Close Price]]-Table2[[#This Row],[50D EMA]])/Table2[[#This Row],[50D EMA]]</f>
        <v>4.4118154539687579E-2</v>
      </c>
      <c r="U562" s="1">
        <f>(Table2[[#This Row],[Close Price]]-Table2[[#This Row],[200D EMA]])/Table2[[#This Row],[200D EMA]]</f>
        <v>7.6859853332501615E-2</v>
      </c>
      <c r="V562">
        <v>1.00021616990424</v>
      </c>
      <c r="W562">
        <v>2155.65</v>
      </c>
      <c r="X562">
        <v>2222</v>
      </c>
      <c r="Y562">
        <v>2096.4</v>
      </c>
      <c r="Z562">
        <v>2222</v>
      </c>
      <c r="AA562">
        <v>1901.05</v>
      </c>
      <c r="AB562">
        <v>2222</v>
      </c>
      <c r="AC562" s="1">
        <f>(Table2[[#This Row],[Close Price]]/Table2[[#This Row],[Day Low]])-1</f>
        <v>2.8088975483032907E-2</v>
      </c>
      <c r="AD562" s="1">
        <f>(Table2[[#This Row],[Day High]]/Table2[[#This Row],[Close Price]])-1</f>
        <v>2.6170923201878082E-3</v>
      </c>
      <c r="AE562" s="1">
        <f>(Table2[[#This Row],[Close Price]]/Table2[[#This Row],[Current Week Low]])-1</f>
        <v>5.7145582904025716E-2</v>
      </c>
      <c r="AF562" s="1">
        <f>(Table2[[#This Row],[Current Week High]]/Table2[[#This Row],[Close Price]])-1</f>
        <v>2.6170923201878082E-3</v>
      </c>
      <c r="AG562" s="1">
        <f>(Table2[[#This Row],[Close Price]]/Table2[[#This Row],[Current Month Low]])-1</f>
        <v>0.16577680755372026</v>
      </c>
      <c r="AH562" s="1">
        <f>(Table2[[#This Row],[Current Month High]]/Table2[[#This Row],[Close Price]])-1</f>
        <v>2.6170923201878082E-3</v>
      </c>
      <c r="AI562">
        <v>12.354480642541199</v>
      </c>
      <c r="AJ562">
        <v>31.677609102522101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-0.09</v>
      </c>
      <c r="AM562" t="s">
        <v>3107</v>
      </c>
      <c r="AN562">
        <v>7.43</v>
      </c>
      <c r="AO562" t="s">
        <v>3108</v>
      </c>
      <c r="AQ562">
        <f>(Table2[[#This Row],[Sharpe Ratio]]-AVERAGE(Table2[Sharpe Ratio]))/_xlfn.STDEV.P(Table2[Sharpe Ratio])</f>
        <v>-0.72461882064209882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500</v>
      </c>
      <c r="AT562">
        <f>_xlfn.RANK.AVG(Table2[[#This Row],[6M Return vs Nifty Z-Score]],Table2[6M Return vs Nifty Z-Score])</f>
        <v>501</v>
      </c>
      <c r="AU562">
        <f>_xlfn.RANK.AVG(Table2[[#This Row],[Sharpe Ratio Z-Score]],Table2[Sharpe Ratio Z-Score])</f>
        <v>545.5</v>
      </c>
      <c r="AV562">
        <f>(Table2[[#This Row],[Rank 1Y]]+Table2[[#This Row],[Rank 6M]]+Table2[[#This Row],[Rank Sharpe]])/3</f>
        <v>515.5</v>
      </c>
    </row>
    <row r="563" spans="1:48" x14ac:dyDescent="0.3">
      <c r="A563" t="s">
        <v>722</v>
      </c>
      <c r="B563" t="s">
        <v>723</v>
      </c>
      <c r="C563" t="s">
        <v>3077</v>
      </c>
      <c r="D563" t="s">
        <v>166</v>
      </c>
      <c r="E563">
        <v>22710.633763124999</v>
      </c>
      <c r="F563">
        <v>7713.75</v>
      </c>
      <c r="G563">
        <v>-10.3716232862708</v>
      </c>
      <c r="H563">
        <f>(Table2[[#This Row],[1Y Return vs Nifty]]-AVERAGE(Table2[1Y Return vs Nifty]))/_xlfn.STDEV.P(Table2[1Y Return vs Nifty])</f>
        <v>-0.65711017361549007</v>
      </c>
      <c r="I563">
        <v>10.2234125416274</v>
      </c>
      <c r="J563">
        <f>(Table2[[#This Row],[1M Return vs Nifty]]-AVERAGE(Table2[1M Return vs Nifty]))/_xlfn.STDEV.P(Table2[1M Return vs Nifty])</f>
        <v>1.0274977157864376</v>
      </c>
      <c r="K563">
        <v>10.142411681261599</v>
      </c>
      <c r="L563">
        <f>(Table2[[#This Row],[6M Return vs Nifty]]-AVERAGE(Table2[6M Return vs Nifty]))/_xlfn.STDEV.P(Table2[6M Return vs Nifty])</f>
        <v>0.11404317040804969</v>
      </c>
      <c r="M563">
        <v>-1.7335720059856301</v>
      </c>
      <c r="N563">
        <f>(Table2[[#This Row],[1W Return vs Nifty]]-AVERAGE(Table2[1W Return vs Nifty]))/_xlfn.STDEV.P(Table2[1W Return vs Nifty])</f>
        <v>-0.4127314141012785</v>
      </c>
      <c r="O563">
        <v>7599.59</v>
      </c>
      <c r="P563">
        <v>7097.8562828397598</v>
      </c>
      <c r="Q563">
        <v>6650.6283862791997</v>
      </c>
      <c r="R563">
        <v>49.9247262085551</v>
      </c>
      <c r="S563" s="1">
        <f>(Table2[[#This Row],[Close Price]]-Table2[[#This Row],[20D EMA]])/Table2[[#This Row],[20D EMA]]</f>
        <v>1.5021863021557723E-2</v>
      </c>
      <c r="T563" s="1">
        <f>(Table2[[#This Row],[Close Price]]-Table2[[#This Row],[50D EMA]])/Table2[[#This Row],[50D EMA]]</f>
        <v>8.677179314679348E-2</v>
      </c>
      <c r="U563" s="1">
        <f>(Table2[[#This Row],[Close Price]]-Table2[[#This Row],[200D EMA]])/Table2[[#This Row],[200D EMA]]</f>
        <v>0.15985280667825444</v>
      </c>
      <c r="V563">
        <v>0.95606864165357797</v>
      </c>
      <c r="W563">
        <v>7590.2</v>
      </c>
      <c r="X563">
        <v>7799.95</v>
      </c>
      <c r="Y563">
        <v>7590.2</v>
      </c>
      <c r="Z563">
        <v>8128</v>
      </c>
      <c r="AA563">
        <v>7590.2</v>
      </c>
      <c r="AB563">
        <v>8133.9</v>
      </c>
      <c r="AC563" s="1">
        <f>(Table2[[#This Row],[Close Price]]/Table2[[#This Row],[Day Low]])-1</f>
        <v>1.6277568443519241E-2</v>
      </c>
      <c r="AD563" s="1">
        <f>(Table2[[#This Row],[Day High]]/Table2[[#This Row],[Close Price]])-1</f>
        <v>1.1174850105331258E-2</v>
      </c>
      <c r="AE563" s="1">
        <f>(Table2[[#This Row],[Close Price]]/Table2[[#This Row],[Current Week Low]])-1</f>
        <v>1.6277568443519241E-2</v>
      </c>
      <c r="AF563" s="1">
        <f>(Table2[[#This Row],[Current Week High]]/Table2[[#This Row],[Close Price]])-1</f>
        <v>5.3702803435423663E-2</v>
      </c>
      <c r="AG563" s="1">
        <f>(Table2[[#This Row],[Close Price]]/Table2[[#This Row],[Current Month Low]])-1</f>
        <v>1.6277568443519241E-2</v>
      </c>
      <c r="AH563" s="1">
        <f>(Table2[[#This Row],[Current Month High]]/Table2[[#This Row],[Close Price]])-1</f>
        <v>5.4467671366067005E-2</v>
      </c>
      <c r="AI563">
        <v>5.4467671366066996</v>
      </c>
      <c r="AJ563">
        <v>49.0622916606278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0.32</v>
      </c>
      <c r="AM563" t="s">
        <v>3108</v>
      </c>
      <c r="AN563">
        <v>-1.97</v>
      </c>
      <c r="AO563" t="s">
        <v>3107</v>
      </c>
      <c r="AP563">
        <v>-8.7911642795497999E-2</v>
      </c>
      <c r="AQ563">
        <f>(Table2[[#This Row],[Sharpe Ratio]]-AVERAGE(Table2[Sharpe Ratio]))/_xlfn.STDEV.P(Table2[Sharpe Ratio])</f>
        <v>-1.7259274627667043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-1.6542281642889856</v>
      </c>
      <c r="AS563">
        <f>_xlfn.RANK.AVG(Table2[[#This Row],[1Y Return vs Nifty Z-Score]],Table2[1Y Return vs Nifty Z-Score])</f>
        <v>560</v>
      </c>
      <c r="AT563">
        <f>_xlfn.RANK.AVG(Table2[[#This Row],[6M Return vs Nifty Z-Score]],Table2[6M Return vs Nifty Z-Score])</f>
        <v>280</v>
      </c>
      <c r="AU563">
        <f>_xlfn.RANK.AVG(Table2[[#This Row],[Sharpe Ratio Z-Score]],Table2[Sharpe Ratio Z-Score])</f>
        <v>707</v>
      </c>
      <c r="AV563">
        <f>(Table2[[#This Row],[Rank 1Y]]+Table2[[#This Row],[Rank 6M]]+Table2[[#This Row],[Rank Sharpe]])/3</f>
        <v>515.66666666666663</v>
      </c>
    </row>
    <row r="564" spans="1:48" x14ac:dyDescent="0.3">
      <c r="A564" t="s">
        <v>131</v>
      </c>
      <c r="B564" t="s">
        <v>132</v>
      </c>
      <c r="C564" t="s">
        <v>3070</v>
      </c>
      <c r="D564" t="s">
        <v>133</v>
      </c>
      <c r="E564">
        <v>216980.25294968</v>
      </c>
      <c r="F564">
        <v>890.3</v>
      </c>
      <c r="G564">
        <v>-12.867010218553601</v>
      </c>
      <c r="H564">
        <f>(Table2[[#This Row],[1Y Return vs Nifty]]-AVERAGE(Table2[1Y Return vs Nifty]))/_xlfn.STDEV.P(Table2[1Y Return vs Nifty])</f>
        <v>-0.69552031875074627</v>
      </c>
      <c r="I564">
        <v>-1.3786667670014801</v>
      </c>
      <c r="J564">
        <f>(Table2[[#This Row],[1M Return vs Nifty]]-AVERAGE(Table2[1M Return vs Nifty]))/_xlfn.STDEV.P(Table2[1M Return vs Nifty])</f>
        <v>-7.8695623943044565E-2</v>
      </c>
      <c r="K564">
        <v>-1.0737213881919201</v>
      </c>
      <c r="L564">
        <f>(Table2[[#This Row],[6M Return vs Nifty]]-AVERAGE(Table2[6M Return vs Nifty]))/_xlfn.STDEV.P(Table2[6M Return vs Nifty])</f>
        <v>-0.26688894599464824</v>
      </c>
      <c r="M564">
        <v>1.64529853558141</v>
      </c>
      <c r="N564">
        <f>(Table2[[#This Row],[1W Return vs Nifty]]-AVERAGE(Table2[1W Return vs Nifty]))/_xlfn.STDEV.P(Table2[1W Return vs Nifty])</f>
        <v>0.20481948779560175</v>
      </c>
      <c r="O564">
        <v>903.96</v>
      </c>
      <c r="P564">
        <v>905.104460172166</v>
      </c>
      <c r="Q564">
        <v>858.91951835252405</v>
      </c>
      <c r="R564">
        <v>44.584960968495302</v>
      </c>
      <c r="S564" s="1">
        <f>(Table2[[#This Row],[Close Price]]-Table2[[#This Row],[20D EMA]])/Table2[[#This Row],[20D EMA]]</f>
        <v>-1.5111288110093457E-2</v>
      </c>
      <c r="T564" s="1">
        <f>(Table2[[#This Row],[Close Price]]-Table2[[#This Row],[50D EMA]])/Table2[[#This Row],[50D EMA]]</f>
        <v>-1.6356631553169E-2</v>
      </c>
      <c r="U564" s="1">
        <f>(Table2[[#This Row],[Close Price]]-Table2[[#This Row],[200D EMA]])/Table2[[#This Row],[200D EMA]]</f>
        <v>3.6534833563528935E-2</v>
      </c>
      <c r="V564">
        <v>1.1428982776120999</v>
      </c>
      <c r="W564">
        <v>885.4</v>
      </c>
      <c r="X564">
        <v>911.95</v>
      </c>
      <c r="Y564">
        <v>885.4</v>
      </c>
      <c r="Z564">
        <v>927.5</v>
      </c>
      <c r="AA564">
        <v>854.15</v>
      </c>
      <c r="AB564">
        <v>957.95</v>
      </c>
      <c r="AC564" s="1">
        <f>(Table2[[#This Row],[Close Price]]/Table2[[#This Row],[Day Low]])-1</f>
        <v>5.5342218206460014E-3</v>
      </c>
      <c r="AD564" s="1">
        <f>(Table2[[#This Row],[Day High]]/Table2[[#This Row],[Close Price]])-1</f>
        <v>2.4317645737391924E-2</v>
      </c>
      <c r="AE564" s="1">
        <f>(Table2[[#This Row],[Close Price]]/Table2[[#This Row],[Current Week Low]])-1</f>
        <v>5.5342218206460014E-3</v>
      </c>
      <c r="AF564" s="1">
        <f>(Table2[[#This Row],[Current Week High]]/Table2[[#This Row],[Close Price]])-1</f>
        <v>4.1783668426373266E-2</v>
      </c>
      <c r="AG564" s="1">
        <f>(Table2[[#This Row],[Close Price]]/Table2[[#This Row],[Current Month Low]])-1</f>
        <v>4.2322777029795589E-2</v>
      </c>
      <c r="AH564" s="1">
        <f>(Table2[[#This Row],[Current Month High]]/Table2[[#This Row],[Close Price]])-1</f>
        <v>7.5985622823767418E-2</v>
      </c>
      <c r="AI564">
        <v>7.7614287318881203</v>
      </c>
      <c r="AJ564">
        <v>23.139695712309798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0.1</v>
      </c>
      <c r="AM564" t="s">
        <v>3108</v>
      </c>
      <c r="AN564">
        <v>-0.92</v>
      </c>
      <c r="AO564" t="s">
        <v>3107</v>
      </c>
      <c r="AP564">
        <v>-4.9996356039270001E-3</v>
      </c>
      <c r="AQ564">
        <f>(Table2[[#This Row],[Sharpe Ratio]]-AVERAGE(Table2[Sharpe Ratio]))/_xlfn.STDEV.P(Table2[Sharpe Ratio])</f>
        <v>-0.78156438756014013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580</v>
      </c>
      <c r="AT564">
        <f>_xlfn.RANK.AVG(Table2[[#This Row],[6M Return vs Nifty Z-Score]],Table2[6M Return vs Nifty Z-Score])</f>
        <v>390</v>
      </c>
      <c r="AU564">
        <f>_xlfn.RANK.AVG(Table2[[#This Row],[Sharpe Ratio Z-Score]],Table2[Sharpe Ratio Z-Score])</f>
        <v>580</v>
      </c>
      <c r="AV564">
        <f>(Table2[[#This Row],[Rank 1Y]]+Table2[[#This Row],[Rank 6M]]+Table2[[#This Row],[Rank Sharpe]])/3</f>
        <v>516.66666666666663</v>
      </c>
    </row>
    <row r="565" spans="1:48" x14ac:dyDescent="0.3">
      <c r="A565" t="s">
        <v>670</v>
      </c>
      <c r="B565" t="s">
        <v>671</v>
      </c>
      <c r="C565" t="s">
        <v>3063</v>
      </c>
      <c r="D565" t="s">
        <v>536</v>
      </c>
      <c r="E565">
        <v>26094.828109995</v>
      </c>
      <c r="F565">
        <v>805.65</v>
      </c>
      <c r="G565">
        <v>5.7019969019926702</v>
      </c>
      <c r="H565">
        <f>(Table2[[#This Row],[1Y Return vs Nifty]]-AVERAGE(Table2[1Y Return vs Nifty]))/_xlfn.STDEV.P(Table2[1Y Return vs Nifty])</f>
        <v>-0.40969760753484924</v>
      </c>
      <c r="I565">
        <v>2.2191390373539699</v>
      </c>
      <c r="J565">
        <f>(Table2[[#This Row],[1M Return vs Nifty]]-AVERAGE(Table2[1M Return vs Nifty]))/_xlfn.STDEV.P(Table2[1M Return vs Nifty])</f>
        <v>0.26433502707638951</v>
      </c>
      <c r="K565">
        <v>-10.7647978823577</v>
      </c>
      <c r="L565">
        <f>(Table2[[#This Row],[6M Return vs Nifty]]-AVERAGE(Table2[6M Return vs Nifty]))/_xlfn.STDEV.P(Table2[6M Return vs Nifty])</f>
        <v>-0.59602575778916767</v>
      </c>
      <c r="M565">
        <v>5.2799183007901496</v>
      </c>
      <c r="N565">
        <f>(Table2[[#This Row],[1W Return vs Nifty]]-AVERAGE(Table2[1W Return vs Nifty]))/_xlfn.STDEV.P(Table2[1W Return vs Nifty])</f>
        <v>0.86911327663543958</v>
      </c>
      <c r="O565">
        <v>766.35</v>
      </c>
      <c r="P565">
        <v>759.46115913986398</v>
      </c>
      <c r="Q565">
        <v>725.26228837154895</v>
      </c>
      <c r="R565">
        <v>77.309047637680493</v>
      </c>
      <c r="S565" s="1">
        <f>(Table2[[#This Row],[Close Price]]-Table2[[#This Row],[20D EMA]])/Table2[[#This Row],[20D EMA]]</f>
        <v>5.1282051282051218E-2</v>
      </c>
      <c r="T565" s="1">
        <f>(Table2[[#This Row],[Close Price]]-Table2[[#This Row],[50D EMA]])/Table2[[#This Row],[50D EMA]]</f>
        <v>6.0817910572869414E-2</v>
      </c>
      <c r="U565" s="1">
        <f>(Table2[[#This Row],[Close Price]]-Table2[[#This Row],[200D EMA]])/Table2[[#This Row],[200D EMA]]</f>
        <v>0.11083950305612572</v>
      </c>
      <c r="V565">
        <v>1.1113592217570301</v>
      </c>
      <c r="W565">
        <v>786.6</v>
      </c>
      <c r="X565">
        <v>812</v>
      </c>
      <c r="Y565">
        <v>743.45</v>
      </c>
      <c r="Z565">
        <v>812</v>
      </c>
      <c r="AA565">
        <v>723</v>
      </c>
      <c r="AB565">
        <v>812</v>
      </c>
      <c r="AC565" s="1">
        <f>(Table2[[#This Row],[Close Price]]/Table2[[#This Row],[Day Low]])-1</f>
        <v>2.4218154080854148E-2</v>
      </c>
      <c r="AD565" s="1">
        <f>(Table2[[#This Row],[Day High]]/Table2[[#This Row],[Close Price]])-1</f>
        <v>7.8818345435363035E-3</v>
      </c>
      <c r="AE565" s="1">
        <f>(Table2[[#This Row],[Close Price]]/Table2[[#This Row],[Current Week Low]])-1</f>
        <v>8.3663998923935612E-2</v>
      </c>
      <c r="AF565" s="1">
        <f>(Table2[[#This Row],[Current Week High]]/Table2[[#This Row],[Close Price]])-1</f>
        <v>7.8818345435363035E-3</v>
      </c>
      <c r="AG565" s="1">
        <f>(Table2[[#This Row],[Close Price]]/Table2[[#This Row],[Current Month Low]])-1</f>
        <v>0.11431535269709547</v>
      </c>
      <c r="AH565" s="1">
        <f>(Table2[[#This Row],[Current Month High]]/Table2[[#This Row],[Close Price]])-1</f>
        <v>7.8818345435363035E-3</v>
      </c>
      <c r="AI565">
        <v>7.5467014212126902</v>
      </c>
      <c r="AJ565">
        <v>32.540922925063697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0.08</v>
      </c>
      <c r="AM565" t="s">
        <v>3108</v>
      </c>
      <c r="AN565">
        <v>3.85</v>
      </c>
      <c r="AO565" t="s">
        <v>3108</v>
      </c>
      <c r="AP565">
        <v>-1.7010658385355999E-2</v>
      </c>
      <c r="AQ565">
        <f>(Table2[[#This Row],[Sharpe Ratio]]-AVERAGE(Table2[Sharpe Ratio]))/_xlfn.STDEV.P(Table2[Sharpe Ratio])</f>
        <v>-0.9183692581024554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-0.79064431971464322</v>
      </c>
      <c r="AS565">
        <f>_xlfn.RANK.AVG(Table2[[#This Row],[1Y Return vs Nifty Z-Score]],Table2[1Y Return vs Nifty Z-Score])</f>
        <v>429</v>
      </c>
      <c r="AT565">
        <f>_xlfn.RANK.AVG(Table2[[#This Row],[6M Return vs Nifty Z-Score]],Table2[6M Return vs Nifty Z-Score])</f>
        <v>516</v>
      </c>
      <c r="AU565">
        <f>_xlfn.RANK.AVG(Table2[[#This Row],[Sharpe Ratio Z-Score]],Table2[Sharpe Ratio Z-Score])</f>
        <v>605</v>
      </c>
      <c r="AV565">
        <f>(Table2[[#This Row],[Rank 1Y]]+Table2[[#This Row],[Rank 6M]]+Table2[[#This Row],[Rank Sharpe]])/3</f>
        <v>516.66666666666663</v>
      </c>
    </row>
    <row r="566" spans="1:48" x14ac:dyDescent="0.3">
      <c r="A566" t="s">
        <v>19</v>
      </c>
      <c r="B566" t="s">
        <v>20</v>
      </c>
      <c r="C566" t="s">
        <v>3062</v>
      </c>
      <c r="D566" t="s">
        <v>21</v>
      </c>
      <c r="E566">
        <v>1554059.04116895</v>
      </c>
      <c r="F566">
        <v>4295.25</v>
      </c>
      <c r="G566">
        <v>0.27434026711424397</v>
      </c>
      <c r="H566">
        <f>(Table2[[#This Row],[1Y Return vs Nifty]]-AVERAGE(Table2[1Y Return vs Nifty]))/_xlfn.STDEV.P(Table2[1Y Return vs Nifty])</f>
        <v>-0.49324259865143766</v>
      </c>
      <c r="I566">
        <v>1.0593068134310499</v>
      </c>
      <c r="J566">
        <f>(Table2[[#This Row],[1M Return vs Nifty]]-AVERAGE(Table2[1M Return vs Nifty]))/_xlfn.STDEV.P(Table2[1M Return vs Nifty])</f>
        <v>0.15375151465780476</v>
      </c>
      <c r="K566">
        <v>-5.78841276582419</v>
      </c>
      <c r="L566">
        <f>(Table2[[#This Row],[6M Return vs Nifty]]-AVERAGE(Table2[6M Return vs Nifty]))/_xlfn.STDEV.P(Table2[6M Return vs Nifty])</f>
        <v>-0.42701341612582483</v>
      </c>
      <c r="M566">
        <v>0.32043702548145397</v>
      </c>
      <c r="N566">
        <f>(Table2[[#This Row],[1W Return vs Nifty]]-AVERAGE(Table2[1W Return vs Nifty]))/_xlfn.STDEV.P(Table2[1W Return vs Nifty])</f>
        <v>-3.7323385210489494E-2</v>
      </c>
      <c r="O566">
        <v>4221.09</v>
      </c>
      <c r="P566">
        <v>4116.6283749650602</v>
      </c>
      <c r="Q566">
        <v>3888.0582529120202</v>
      </c>
      <c r="R566">
        <v>60.009498550691497</v>
      </c>
      <c r="S566" s="1">
        <f>(Table2[[#This Row],[Close Price]]-Table2[[#This Row],[20D EMA]])/Table2[[#This Row],[20D EMA]]</f>
        <v>1.7568921771390768E-2</v>
      </c>
      <c r="T566" s="1">
        <f>(Table2[[#This Row],[Close Price]]-Table2[[#This Row],[50D EMA]])/Table2[[#This Row],[50D EMA]]</f>
        <v>4.3390272029705836E-2</v>
      </c>
      <c r="U566" s="1">
        <f>(Table2[[#This Row],[Close Price]]-Table2[[#This Row],[200D EMA]])/Table2[[#This Row],[200D EMA]]</f>
        <v>0.10472881850034201</v>
      </c>
      <c r="V566">
        <v>0.78588537351100796</v>
      </c>
      <c r="W566">
        <v>4188.1499999999996</v>
      </c>
      <c r="X566">
        <v>4306.2</v>
      </c>
      <c r="Y566">
        <v>4183</v>
      </c>
      <c r="Z566">
        <v>4306.2</v>
      </c>
      <c r="AA566">
        <v>4110.5</v>
      </c>
      <c r="AB566">
        <v>4419.3</v>
      </c>
      <c r="AC566" s="1">
        <f>(Table2[[#This Row],[Close Price]]/Table2[[#This Row],[Day Low]])-1</f>
        <v>2.5572149994627758E-2</v>
      </c>
      <c r="AD566" s="1">
        <f>(Table2[[#This Row],[Day High]]/Table2[[#This Row],[Close Price]])-1</f>
        <v>2.5493277457655505E-3</v>
      </c>
      <c r="AE566" s="1">
        <f>(Table2[[#This Row],[Close Price]]/Table2[[#This Row],[Current Week Low]])-1</f>
        <v>2.6834807554386719E-2</v>
      </c>
      <c r="AF566" s="1">
        <f>(Table2[[#This Row],[Current Week High]]/Table2[[#This Row],[Close Price]])-1</f>
        <v>2.5493277457655505E-3</v>
      </c>
      <c r="AG566" s="1">
        <f>(Table2[[#This Row],[Close Price]]/Table2[[#This Row],[Current Month Low]])-1</f>
        <v>4.4945870332076421E-2</v>
      </c>
      <c r="AH566" s="1">
        <f>(Table2[[#This Row],[Current Month High]]/Table2[[#This Row],[Close Price]])-1</f>
        <v>2.8880740352715151E-2</v>
      </c>
      <c r="AI566">
        <v>3.1604679587916702</v>
      </c>
      <c r="AJ566">
        <v>29.726668680157001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-0.04</v>
      </c>
      <c r="AM566" t="s">
        <v>3107</v>
      </c>
      <c r="AN566">
        <v>-1.96</v>
      </c>
      <c r="AO566" t="s">
        <v>3107</v>
      </c>
      <c r="AP566">
        <v>-2.6199929865003E-2</v>
      </c>
      <c r="AQ566">
        <f>(Table2[[#This Row],[Sharpe Ratio]]-AVERAGE(Table2[Sharpe Ratio]))/_xlfn.STDEV.P(Table2[Sharpe Ratio])</f>
        <v>-1.0230345408205133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-1.8268624261504605</v>
      </c>
      <c r="AS566">
        <f>_xlfn.RANK.AVG(Table2[[#This Row],[1Y Return vs Nifty Z-Score]],Table2[1Y Return vs Nifty Z-Score])</f>
        <v>479</v>
      </c>
      <c r="AT566">
        <f>_xlfn.RANK.AVG(Table2[[#This Row],[6M Return vs Nifty Z-Score]],Table2[6M Return vs Nifty Z-Score])</f>
        <v>451</v>
      </c>
      <c r="AU566">
        <f>_xlfn.RANK.AVG(Table2[[#This Row],[Sharpe Ratio Z-Score]],Table2[Sharpe Ratio Z-Score])</f>
        <v>622</v>
      </c>
      <c r="AV566">
        <f>(Table2[[#This Row],[Rank 1Y]]+Table2[[#This Row],[Rank 6M]]+Table2[[#This Row],[Rank Sharpe]])/3</f>
        <v>517.33333333333337</v>
      </c>
    </row>
    <row r="567" spans="1:48" x14ac:dyDescent="0.3">
      <c r="A567" t="s">
        <v>1872</v>
      </c>
      <c r="B567" t="s">
        <v>1873</v>
      </c>
      <c r="C567" t="s">
        <v>3074</v>
      </c>
      <c r="D567" t="s">
        <v>525</v>
      </c>
      <c r="E567">
        <v>3684.1060730250001</v>
      </c>
      <c r="F567">
        <v>330.75</v>
      </c>
      <c r="G567">
        <v>-1.59481049781962</v>
      </c>
      <c r="H567">
        <f>(Table2[[#This Row],[1Y Return vs Nifty]]-AVERAGE(Table2[1Y Return vs Nifty]))/_xlfn.STDEV.P(Table2[1Y Return vs Nifty])</f>
        <v>-0.52201342822980168</v>
      </c>
      <c r="I567">
        <v>-15.2378334872701</v>
      </c>
      <c r="J567">
        <f>(Table2[[#This Row],[1M Return vs Nifty]]-AVERAGE(Table2[1M Return vs Nifty]))/_xlfn.STDEV.P(Table2[1M Return vs Nifty])</f>
        <v>-1.400089618272965</v>
      </c>
      <c r="K567">
        <v>-10.698996170830799</v>
      </c>
      <c r="L567">
        <f>(Table2[[#This Row],[6M Return vs Nifty]]-AVERAGE(Table2[6M Return vs Nifty]))/_xlfn.STDEV.P(Table2[6M Return vs Nifty])</f>
        <v>-0.59379094253870246</v>
      </c>
      <c r="M567">
        <v>-0.17918466164171001</v>
      </c>
      <c r="N567">
        <f>(Table2[[#This Row],[1W Return vs Nifty]]-AVERAGE(Table2[1W Return vs Nifty]))/_xlfn.STDEV.P(Table2[1W Return vs Nifty])</f>
        <v>-0.12863846215541927</v>
      </c>
      <c r="O567">
        <v>368.3</v>
      </c>
      <c r="P567">
        <v>366.79119015836</v>
      </c>
      <c r="Q567">
        <v>332.081283000692</v>
      </c>
      <c r="R567">
        <v>25.7155286694368</v>
      </c>
      <c r="S567" s="1">
        <f>(Table2[[#This Row],[Close Price]]-Table2[[#This Row],[20D EMA]])/Table2[[#This Row],[20D EMA]]</f>
        <v>-0.10195492804778716</v>
      </c>
      <c r="T567" s="1">
        <f>(Table2[[#This Row],[Close Price]]-Table2[[#This Row],[50D EMA]])/Table2[[#This Row],[50D EMA]]</f>
        <v>-9.8260784679150601E-2</v>
      </c>
      <c r="U567" s="1">
        <f>(Table2[[#This Row],[Close Price]]-Table2[[#This Row],[200D EMA]])/Table2[[#This Row],[200D EMA]]</f>
        <v>-4.0089070623387782E-3</v>
      </c>
      <c r="V567">
        <v>0.137620300297805</v>
      </c>
      <c r="W567">
        <v>330.75</v>
      </c>
      <c r="X567">
        <v>330.75</v>
      </c>
      <c r="Y567">
        <v>330.75</v>
      </c>
      <c r="Z567">
        <v>370</v>
      </c>
      <c r="AA567">
        <v>330.75</v>
      </c>
      <c r="AB567">
        <v>388</v>
      </c>
      <c r="AC567" s="1">
        <f>(Table2[[#This Row],[Close Price]]/Table2[[#This Row],[Day Low]])-1</f>
        <v>0</v>
      </c>
      <c r="AD567" s="1">
        <f>(Table2[[#This Row],[Day High]]/Table2[[#This Row],[Close Price]])-1</f>
        <v>0</v>
      </c>
      <c r="AE567" s="1">
        <f>(Table2[[#This Row],[Close Price]]/Table2[[#This Row],[Current Week Low]])-1</f>
        <v>0</v>
      </c>
      <c r="AF567" s="1">
        <f>(Table2[[#This Row],[Current Week High]]/Table2[[#This Row],[Close Price]])-1</f>
        <v>0.11866969009826156</v>
      </c>
      <c r="AG567" s="1">
        <f>(Table2[[#This Row],[Close Price]]/Table2[[#This Row],[Current Month Low]])-1</f>
        <v>0</v>
      </c>
      <c r="AH567" s="1">
        <f>(Table2[[#This Row],[Current Month High]]/Table2[[#This Row],[Close Price]])-1</f>
        <v>0.17309145880574461</v>
      </c>
      <c r="AI567">
        <v>36.628873771730902</v>
      </c>
      <c r="AJ567">
        <v>40.565235869103198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-0.06</v>
      </c>
      <c r="AM567" t="s">
        <v>3107</v>
      </c>
      <c r="AN567">
        <v>-14.02</v>
      </c>
      <c r="AO567" t="s">
        <v>3107</v>
      </c>
      <c r="AQ567">
        <f>(Table2[[#This Row],[Sharpe Ratio]]-AVERAGE(Table2[Sharpe Ratio]))/_xlfn.STDEV.P(Table2[Sharpe Ratio])</f>
        <v>-0.72461882064209882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-3.3691512718389873</v>
      </c>
      <c r="AS567">
        <f>_xlfn.RANK.AVG(Table2[[#This Row],[1Y Return vs Nifty Z-Score]],Table2[1Y Return vs Nifty Z-Score])</f>
        <v>495</v>
      </c>
      <c r="AT567">
        <f>_xlfn.RANK.AVG(Table2[[#This Row],[6M Return vs Nifty Z-Score]],Table2[6M Return vs Nifty Z-Score])</f>
        <v>514</v>
      </c>
      <c r="AU567">
        <f>_xlfn.RANK.AVG(Table2[[#This Row],[Sharpe Ratio Z-Score]],Table2[Sharpe Ratio Z-Score])</f>
        <v>545.5</v>
      </c>
      <c r="AV567">
        <f>(Table2[[#This Row],[Rank 1Y]]+Table2[[#This Row],[Rank 6M]]+Table2[[#This Row],[Rank Sharpe]])/3</f>
        <v>518.16666666666663</v>
      </c>
    </row>
    <row r="568" spans="1:48" x14ac:dyDescent="0.3">
      <c r="A568" t="s">
        <v>490</v>
      </c>
      <c r="B568" t="s">
        <v>491</v>
      </c>
      <c r="C568" t="s">
        <v>3061</v>
      </c>
      <c r="D568" t="s">
        <v>174</v>
      </c>
      <c r="E568">
        <v>40787.114906249997</v>
      </c>
      <c r="F568">
        <v>592.5</v>
      </c>
      <c r="G568">
        <v>5.5039828236165098</v>
      </c>
      <c r="H568">
        <f>(Table2[[#This Row],[1Y Return vs Nifty]]-AVERAGE(Table2[1Y Return vs Nifty]))/_xlfn.STDEV.P(Table2[1Y Return vs Nifty])</f>
        <v>-0.41274553144230297</v>
      </c>
      <c r="I568">
        <v>-4.9100513542126398</v>
      </c>
      <c r="J568">
        <f>(Table2[[#This Row],[1M Return vs Nifty]]-AVERAGE(Table2[1M Return vs Nifty]))/_xlfn.STDEV.P(Table2[1M Return vs Nifty])</f>
        <v>-0.41539338358437083</v>
      </c>
      <c r="K568">
        <v>-4.6972265128804702</v>
      </c>
      <c r="L568">
        <f>(Table2[[#This Row],[6M Return vs Nifty]]-AVERAGE(Table2[6M Return vs Nifty]))/_xlfn.STDEV.P(Table2[6M Return vs Nifty])</f>
        <v>-0.38995359469276542</v>
      </c>
      <c r="M568">
        <v>-8.0435429088465806</v>
      </c>
      <c r="N568">
        <f>(Table2[[#This Row],[1W Return vs Nifty]]-AVERAGE(Table2[1W Return vs Nifty]))/_xlfn.STDEV.P(Table2[1W Return vs Nifty])</f>
        <v>-1.5659949600309313</v>
      </c>
      <c r="O568">
        <v>630.66</v>
      </c>
      <c r="P568">
        <v>621.59624205027797</v>
      </c>
      <c r="Q568">
        <v>561.55566830877603</v>
      </c>
      <c r="R568">
        <v>24.117823264183201</v>
      </c>
      <c r="S568" s="1">
        <f>(Table2[[#This Row],[Close Price]]-Table2[[#This Row],[20D EMA]])/Table2[[#This Row],[20D EMA]]</f>
        <v>-6.0508039197031634E-2</v>
      </c>
      <c r="T568" s="1">
        <f>(Table2[[#This Row],[Close Price]]-Table2[[#This Row],[50D EMA]])/Table2[[#This Row],[50D EMA]]</f>
        <v>-4.6808909195310916E-2</v>
      </c>
      <c r="U568" s="1">
        <f>(Table2[[#This Row],[Close Price]]-Table2[[#This Row],[200D EMA]])/Table2[[#This Row],[200D EMA]]</f>
        <v>5.5104655580128468E-2</v>
      </c>
      <c r="V568">
        <v>0.84170330945907101</v>
      </c>
      <c r="W568">
        <v>584.35</v>
      </c>
      <c r="X568">
        <v>602</v>
      </c>
      <c r="Y568">
        <v>584.35</v>
      </c>
      <c r="Z568">
        <v>624.95000000000005</v>
      </c>
      <c r="AA568">
        <v>584.35</v>
      </c>
      <c r="AB568">
        <v>682.75</v>
      </c>
      <c r="AC568" s="1">
        <f>(Table2[[#This Row],[Close Price]]/Table2[[#This Row],[Day Low]])-1</f>
        <v>1.3947120732437757E-2</v>
      </c>
      <c r="AD568" s="1">
        <f>(Table2[[#This Row],[Day High]]/Table2[[#This Row],[Close Price]])-1</f>
        <v>1.6033755274261541E-2</v>
      </c>
      <c r="AE568" s="1">
        <f>(Table2[[#This Row],[Close Price]]/Table2[[#This Row],[Current Week Low]])-1</f>
        <v>1.3947120732437757E-2</v>
      </c>
      <c r="AF568" s="1">
        <f>(Table2[[#This Row],[Current Week High]]/Table2[[#This Row],[Close Price]])-1</f>
        <v>5.4767932489451443E-2</v>
      </c>
      <c r="AG568" s="1">
        <f>(Table2[[#This Row],[Close Price]]/Table2[[#This Row],[Current Month Low]])-1</f>
        <v>1.3947120732437757E-2</v>
      </c>
      <c r="AH568" s="1">
        <f>(Table2[[#This Row],[Current Month High]]/Table2[[#This Row],[Close Price]])-1</f>
        <v>0.1523206751054853</v>
      </c>
      <c r="AI568">
        <v>15.999999999999901</v>
      </c>
      <c r="AJ568">
        <v>49.225538345296499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0.04</v>
      </c>
      <c r="AM568" t="s">
        <v>3108</v>
      </c>
      <c r="AN568">
        <v>-11.37</v>
      </c>
      <c r="AO568" t="s">
        <v>3107</v>
      </c>
      <c r="AP568">
        <v>-7.0836507915974997E-2</v>
      </c>
      <c r="AQ568">
        <f>(Table2[[#This Row],[Sharpe Ratio]]-AVERAGE(Table2[Sharpe Ratio]))/_xlfn.STDEV.P(Table2[Sharpe Ratio])</f>
        <v>-1.5314426416824003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-4.3155301114327704</v>
      </c>
      <c r="AS568">
        <f>_xlfn.RANK.AVG(Table2[[#This Row],[1Y Return vs Nifty Z-Score]],Table2[1Y Return vs Nifty Z-Score])</f>
        <v>431</v>
      </c>
      <c r="AT568">
        <f>_xlfn.RANK.AVG(Table2[[#This Row],[6M Return vs Nifty Z-Score]],Table2[6M Return vs Nifty Z-Score])</f>
        <v>436</v>
      </c>
      <c r="AU568">
        <f>_xlfn.RANK.AVG(Table2[[#This Row],[Sharpe Ratio Z-Score]],Table2[Sharpe Ratio Z-Score])</f>
        <v>688</v>
      </c>
      <c r="AV568">
        <f>(Table2[[#This Row],[Rank 1Y]]+Table2[[#This Row],[Rank 6M]]+Table2[[#This Row],[Rank Sharpe]])/3</f>
        <v>518.33333333333337</v>
      </c>
    </row>
    <row r="569" spans="1:48" x14ac:dyDescent="0.3">
      <c r="A569" t="s">
        <v>177</v>
      </c>
      <c r="B569" t="s">
        <v>178</v>
      </c>
      <c r="C569" t="s">
        <v>3063</v>
      </c>
      <c r="D569" t="s">
        <v>37</v>
      </c>
      <c r="E569">
        <v>147630.25221808499</v>
      </c>
      <c r="F569">
        <v>686.35</v>
      </c>
      <c r="G569">
        <v>-15.760112916899701</v>
      </c>
      <c r="H569">
        <f>(Table2[[#This Row],[1Y Return vs Nifty]]-AVERAGE(Table2[1Y Return vs Nifty]))/_xlfn.STDEV.P(Table2[1Y Return vs Nifty])</f>
        <v>-0.74005228816080393</v>
      </c>
      <c r="I569">
        <v>9.5836347867838292</v>
      </c>
      <c r="J569">
        <f>(Table2[[#This Row],[1M Return vs Nifty]]-AVERAGE(Table2[1M Return vs Nifty]))/_xlfn.STDEV.P(Table2[1M Return vs Nifty])</f>
        <v>0.96649848689919104</v>
      </c>
      <c r="K569">
        <v>6.7065812050658202</v>
      </c>
      <c r="L569">
        <f>(Table2[[#This Row],[6M Return vs Nifty]]-AVERAGE(Table2[6M Return vs Nifty]))/_xlfn.STDEV.P(Table2[6M Return vs Nifty])</f>
        <v>-2.6475078135414143E-3</v>
      </c>
      <c r="M569">
        <v>0.52341184664200702</v>
      </c>
      <c r="N569">
        <f>(Table2[[#This Row],[1W Return vs Nifty]]-AVERAGE(Table2[1W Return vs Nifty]))/_xlfn.STDEV.P(Table2[1W Return vs Nifty])</f>
        <v>-2.2599354424223143E-4</v>
      </c>
      <c r="O569">
        <v>682.2</v>
      </c>
      <c r="P569">
        <v>647.86158084656904</v>
      </c>
      <c r="Q569">
        <v>617.114274021759</v>
      </c>
      <c r="R569">
        <v>46.992352643655998</v>
      </c>
      <c r="S569" s="1">
        <f>(Table2[[#This Row],[Close Price]]-Table2[[#This Row],[20D EMA]])/Table2[[#This Row],[20D EMA]]</f>
        <v>6.0832600410436486E-3</v>
      </c>
      <c r="T569" s="1">
        <f>(Table2[[#This Row],[Close Price]]-Table2[[#This Row],[50D EMA]])/Table2[[#This Row],[50D EMA]]</f>
        <v>5.9408398786570539E-2</v>
      </c>
      <c r="U569" s="1">
        <f>(Table2[[#This Row],[Close Price]]-Table2[[#This Row],[200D EMA]])/Table2[[#This Row],[200D EMA]]</f>
        <v>0.11219271517903638</v>
      </c>
      <c r="V569">
        <v>0.89551449118930404</v>
      </c>
      <c r="W569">
        <v>676.4</v>
      </c>
      <c r="X569">
        <v>690.6</v>
      </c>
      <c r="Y569">
        <v>676.4</v>
      </c>
      <c r="Z569">
        <v>713.65</v>
      </c>
      <c r="AA569">
        <v>676.4</v>
      </c>
      <c r="AB569">
        <v>722.5</v>
      </c>
      <c r="AC569" s="1">
        <f>(Table2[[#This Row],[Close Price]]/Table2[[#This Row],[Day Low]])-1</f>
        <v>1.4710230632761778E-2</v>
      </c>
      <c r="AD569" s="1">
        <f>(Table2[[#This Row],[Day High]]/Table2[[#This Row],[Close Price]])-1</f>
        <v>6.1921760034968631E-3</v>
      </c>
      <c r="AE569" s="1">
        <f>(Table2[[#This Row],[Close Price]]/Table2[[#This Row],[Current Week Low]])-1</f>
        <v>1.4710230632761778E-2</v>
      </c>
      <c r="AF569" s="1">
        <f>(Table2[[#This Row],[Current Week High]]/Table2[[#This Row],[Close Price]])-1</f>
        <v>3.9775624681285038E-2</v>
      </c>
      <c r="AG569" s="1">
        <f>(Table2[[#This Row],[Close Price]]/Table2[[#This Row],[Current Month Low]])-1</f>
        <v>1.4710230632761778E-2</v>
      </c>
      <c r="AH569" s="1">
        <f>(Table2[[#This Row],[Current Month High]]/Table2[[#This Row],[Close Price]])-1</f>
        <v>5.2669920594448971E-2</v>
      </c>
      <c r="AI569">
        <v>5.26699205944489</v>
      </c>
      <c r="AJ569">
        <v>34.210011732498998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0.18</v>
      </c>
      <c r="AM569" t="s">
        <v>3108</v>
      </c>
      <c r="AN569">
        <v>-1.51</v>
      </c>
      <c r="AO569" t="s">
        <v>3107</v>
      </c>
      <c r="AP569">
        <v>-5.0989566492331002E-2</v>
      </c>
      <c r="AQ569">
        <f>(Table2[[#This Row],[Sharpe Ratio]]-AVERAGE(Table2[Sharpe Ratio]))/_xlfn.STDEV.P(Table2[Sharpe Ratio])</f>
        <v>-1.3053871007404074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-1.0818144033598038</v>
      </c>
      <c r="AS569">
        <f>_xlfn.RANK.AVG(Table2[[#This Row],[1Y Return vs Nifty Z-Score]],Table2[1Y Return vs Nifty Z-Score])</f>
        <v>592</v>
      </c>
      <c r="AT569">
        <f>_xlfn.RANK.AVG(Table2[[#This Row],[6M Return vs Nifty Z-Score]],Table2[6M Return vs Nifty Z-Score])</f>
        <v>308</v>
      </c>
      <c r="AU569">
        <f>_xlfn.RANK.AVG(Table2[[#This Row],[Sharpe Ratio Z-Score]],Table2[Sharpe Ratio Z-Score])</f>
        <v>657</v>
      </c>
      <c r="AV569">
        <f>(Table2[[#This Row],[Rank 1Y]]+Table2[[#This Row],[Rank 6M]]+Table2[[#This Row],[Rank Sharpe]])/3</f>
        <v>519</v>
      </c>
    </row>
    <row r="570" spans="1:48" x14ac:dyDescent="0.3">
      <c r="A570" t="s">
        <v>542</v>
      </c>
      <c r="B570" t="s">
        <v>543</v>
      </c>
      <c r="C570" t="s">
        <v>3063</v>
      </c>
      <c r="D570" t="s">
        <v>37</v>
      </c>
      <c r="E570">
        <v>35900.564053274997</v>
      </c>
      <c r="F570">
        <v>1040.25</v>
      </c>
      <c r="G570">
        <v>-1.2337333723506301</v>
      </c>
      <c r="H570">
        <f>(Table2[[#This Row],[1Y Return vs Nifty]]-AVERAGE(Table2[1Y Return vs Nifty]))/_xlfn.STDEV.P(Table2[1Y Return vs Nifty])</f>
        <v>-0.51645556278822957</v>
      </c>
      <c r="I570">
        <v>4.8566384076627704</v>
      </c>
      <c r="J570">
        <f>(Table2[[#This Row],[1M Return vs Nifty]]-AVERAGE(Table2[1M Return vs Nifty]))/_xlfn.STDEV.P(Table2[1M Return vs Nifty])</f>
        <v>0.51580583324527918</v>
      </c>
      <c r="K570">
        <v>-3.1507783579205801</v>
      </c>
      <c r="L570">
        <f>(Table2[[#This Row],[6M Return vs Nifty]]-AVERAGE(Table2[6M Return vs Nifty]))/_xlfn.STDEV.P(Table2[6M Return vs Nifty])</f>
        <v>-0.33743177055532936</v>
      </c>
      <c r="M570">
        <v>-0.499099368180491</v>
      </c>
      <c r="N570">
        <f>(Table2[[#This Row],[1W Return vs Nifty]]-AVERAGE(Table2[1W Return vs Nifty]))/_xlfn.STDEV.P(Table2[1W Return vs Nifty])</f>
        <v>-0.1871087743862852</v>
      </c>
      <c r="O570">
        <v>1066.32</v>
      </c>
      <c r="P570">
        <v>1037.4183192354101</v>
      </c>
      <c r="Q570">
        <v>971.59943339116296</v>
      </c>
      <c r="R570">
        <v>35.953693607120996</v>
      </c>
      <c r="S570" s="1">
        <f>(Table2[[#This Row],[Close Price]]-Table2[[#This Row],[20D EMA]])/Table2[[#This Row],[20D EMA]]</f>
        <v>-2.444857078550523E-2</v>
      </c>
      <c r="T570" s="1">
        <f>(Table2[[#This Row],[Close Price]]-Table2[[#This Row],[50D EMA]])/Table2[[#This Row],[50D EMA]]</f>
        <v>2.7295457503361828E-3</v>
      </c>
      <c r="U570" s="1">
        <f>(Table2[[#This Row],[Close Price]]-Table2[[#This Row],[200D EMA]])/Table2[[#This Row],[200D EMA]]</f>
        <v>7.0657273202832896E-2</v>
      </c>
      <c r="V570">
        <v>0.747577559940937</v>
      </c>
      <c r="W570">
        <v>985.05</v>
      </c>
      <c r="X570">
        <v>1050.95</v>
      </c>
      <c r="Y570">
        <v>985.05</v>
      </c>
      <c r="Z570">
        <v>1105.8</v>
      </c>
      <c r="AA570">
        <v>985.05</v>
      </c>
      <c r="AB570">
        <v>1131.95</v>
      </c>
      <c r="AC570" s="1">
        <f>(Table2[[#This Row],[Close Price]]/Table2[[#This Row],[Day Low]])-1</f>
        <v>5.6037764580478155E-2</v>
      </c>
      <c r="AD570" s="1">
        <f>(Table2[[#This Row],[Day High]]/Table2[[#This Row],[Close Price]])-1</f>
        <v>1.028598894496513E-2</v>
      </c>
      <c r="AE570" s="1">
        <f>(Table2[[#This Row],[Close Price]]/Table2[[#This Row],[Current Week Low]])-1</f>
        <v>5.6037764580478155E-2</v>
      </c>
      <c r="AF570" s="1">
        <f>(Table2[[#This Row],[Current Week High]]/Table2[[#This Row],[Close Price]])-1</f>
        <v>6.3013698630136838E-2</v>
      </c>
      <c r="AG570" s="1">
        <f>(Table2[[#This Row],[Close Price]]/Table2[[#This Row],[Current Month Low]])-1</f>
        <v>5.6037764580478155E-2</v>
      </c>
      <c r="AH570" s="1">
        <f>(Table2[[#This Row],[Current Month High]]/Table2[[#This Row],[Close Price]])-1</f>
        <v>8.8151886565729365E-2</v>
      </c>
      <c r="AI570">
        <v>8.8680605623648194</v>
      </c>
      <c r="AJ570">
        <v>26.697521466414901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0.06</v>
      </c>
      <c r="AM570" t="s">
        <v>3108</v>
      </c>
      <c r="AN570">
        <v>-5.23</v>
      </c>
      <c r="AO570" t="s">
        <v>3107</v>
      </c>
      <c r="AP570">
        <v>-4.5312763145257E-2</v>
      </c>
      <c r="AQ570">
        <f>(Table2[[#This Row],[Sharpe Ratio]]-AVERAGE(Table2[Sharpe Ratio]))/_xlfn.STDEV.P(Table2[Sharpe Ratio])</f>
        <v>-1.2407286315056796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-1.7659189059902443</v>
      </c>
      <c r="AS570">
        <f>_xlfn.RANK.AVG(Table2[[#This Row],[1Y Return vs Nifty Z-Score]],Table2[1Y Return vs Nifty Z-Score])</f>
        <v>490</v>
      </c>
      <c r="AT570">
        <f>_xlfn.RANK.AVG(Table2[[#This Row],[6M Return vs Nifty Z-Score]],Table2[6M Return vs Nifty Z-Score])</f>
        <v>421</v>
      </c>
      <c r="AU570">
        <f>_xlfn.RANK.AVG(Table2[[#This Row],[Sharpe Ratio Z-Score]],Table2[Sharpe Ratio Z-Score])</f>
        <v>650</v>
      </c>
      <c r="AV570">
        <f>(Table2[[#This Row],[Rank 1Y]]+Table2[[#This Row],[Rank 6M]]+Table2[[#This Row],[Rank Sharpe]])/3</f>
        <v>520.33333333333337</v>
      </c>
    </row>
    <row r="571" spans="1:48" x14ac:dyDescent="0.3">
      <c r="A571" t="s">
        <v>1634</v>
      </c>
      <c r="B571" t="s">
        <v>1635</v>
      </c>
      <c r="C571" t="s">
        <v>3073</v>
      </c>
      <c r="D571" t="s">
        <v>1162</v>
      </c>
      <c r="E571">
        <v>5163.2930569999999</v>
      </c>
      <c r="F571">
        <v>3080.2</v>
      </c>
      <c r="G571">
        <v>10.061430203675</v>
      </c>
      <c r="H571">
        <f>(Table2[[#This Row],[1Y Return vs Nifty]]-AVERAGE(Table2[1Y Return vs Nifty]))/_xlfn.STDEV.P(Table2[1Y Return vs Nifty])</f>
        <v>-0.34259520202857913</v>
      </c>
      <c r="I571">
        <v>9.6595629172134991</v>
      </c>
      <c r="J571">
        <f>(Table2[[#This Row],[1M Return vs Nifty]]-AVERAGE(Table2[1M Return vs Nifty]))/_xlfn.STDEV.P(Table2[1M Return vs Nifty])</f>
        <v>0.97373780926073916</v>
      </c>
      <c r="K571">
        <v>-9.9306680034288206</v>
      </c>
      <c r="L571">
        <f>(Table2[[#This Row],[6M Return vs Nifty]]-AVERAGE(Table2[6M Return vs Nifty]))/_xlfn.STDEV.P(Table2[6M Return vs Nifty])</f>
        <v>-0.56769630964803708</v>
      </c>
      <c r="M571">
        <v>3.55426922705204</v>
      </c>
      <c r="N571">
        <f>(Table2[[#This Row],[1W Return vs Nifty]]-AVERAGE(Table2[1W Return vs Nifty]))/_xlfn.STDEV.P(Table2[1W Return vs Nifty])</f>
        <v>0.55371908537108594</v>
      </c>
      <c r="O571">
        <v>3121.46</v>
      </c>
      <c r="P571">
        <v>3080.7309046074602</v>
      </c>
      <c r="Q571">
        <v>2956.6165011363</v>
      </c>
      <c r="R571">
        <v>44.747260334679801</v>
      </c>
      <c r="S571" s="1">
        <f>(Table2[[#This Row],[Close Price]]-Table2[[#This Row],[20D EMA]])/Table2[[#This Row],[20D EMA]]</f>
        <v>-1.3218173546994104E-2</v>
      </c>
      <c r="T571" s="1">
        <f>(Table2[[#This Row],[Close Price]]-Table2[[#This Row],[50D EMA]])/Table2[[#This Row],[50D EMA]]</f>
        <v>-1.723307305634309E-4</v>
      </c>
      <c r="U571" s="1">
        <f>(Table2[[#This Row],[Close Price]]-Table2[[#This Row],[200D EMA]])/Table2[[#This Row],[200D EMA]]</f>
        <v>4.1798961352006128E-2</v>
      </c>
      <c r="V571">
        <v>0.96734725504667096</v>
      </c>
      <c r="W571">
        <v>3040.05</v>
      </c>
      <c r="X571">
        <v>3154.5</v>
      </c>
      <c r="Y571">
        <v>3040.05</v>
      </c>
      <c r="Z571">
        <v>3171.1</v>
      </c>
      <c r="AA571">
        <v>2955.55</v>
      </c>
      <c r="AB571">
        <v>3456</v>
      </c>
      <c r="AC571" s="1">
        <f>(Table2[[#This Row],[Close Price]]/Table2[[#This Row],[Day Low]])-1</f>
        <v>1.3207019621387595E-2</v>
      </c>
      <c r="AD571" s="1">
        <f>(Table2[[#This Row],[Day High]]/Table2[[#This Row],[Close Price]])-1</f>
        <v>2.4121810272060396E-2</v>
      </c>
      <c r="AE571" s="1">
        <f>(Table2[[#This Row],[Close Price]]/Table2[[#This Row],[Current Week Low]])-1</f>
        <v>1.3207019621387595E-2</v>
      </c>
      <c r="AF571" s="1">
        <f>(Table2[[#This Row],[Current Week High]]/Table2[[#This Row],[Close Price]])-1</f>
        <v>2.9511070709694165E-2</v>
      </c>
      <c r="AG571" s="1">
        <f>(Table2[[#This Row],[Close Price]]/Table2[[#This Row],[Current Month Low]])-1</f>
        <v>4.2174891306186568E-2</v>
      </c>
      <c r="AH571" s="1">
        <f>(Table2[[#This Row],[Current Month High]]/Table2[[#This Row],[Close Price]])-1</f>
        <v>0.12200506460619454</v>
      </c>
      <c r="AI571">
        <v>20.122069995454801</v>
      </c>
      <c r="AJ571">
        <v>41.287096922159499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</v>
      </c>
      <c r="AM571">
        <v>0</v>
      </c>
      <c r="AN571">
        <v>-10.58</v>
      </c>
      <c r="AO571" t="s">
        <v>3107</v>
      </c>
      <c r="AP571">
        <v>-5.4355429780229003E-2</v>
      </c>
      <c r="AQ571">
        <f>(Table2[[#This Row],[Sharpe Ratio]]-AVERAGE(Table2[Sharpe Ratio]))/_xlfn.STDEV.P(Table2[Sharpe Ratio])</f>
        <v>-1.3437240933299124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-0.72655871037470365</v>
      </c>
      <c r="AS571">
        <f>_xlfn.RANK.AVG(Table2[[#This Row],[1Y Return vs Nifty Z-Score]],Table2[1Y Return vs Nifty Z-Score])</f>
        <v>394</v>
      </c>
      <c r="AT571">
        <f>_xlfn.RANK.AVG(Table2[[#This Row],[6M Return vs Nifty Z-Score]],Table2[6M Return vs Nifty Z-Score])</f>
        <v>503</v>
      </c>
      <c r="AU571">
        <f>_xlfn.RANK.AVG(Table2[[#This Row],[Sharpe Ratio Z-Score]],Table2[Sharpe Ratio Z-Score])</f>
        <v>665</v>
      </c>
      <c r="AV571">
        <f>(Table2[[#This Row],[Rank 1Y]]+Table2[[#This Row],[Rank 6M]]+Table2[[#This Row],[Rank Sharpe]])/3</f>
        <v>520.66666666666663</v>
      </c>
    </row>
    <row r="572" spans="1:48" x14ac:dyDescent="0.3">
      <c r="A572" t="s">
        <v>428</v>
      </c>
      <c r="B572" t="s">
        <v>429</v>
      </c>
      <c r="C572" t="s">
        <v>3064</v>
      </c>
      <c r="D572" t="s">
        <v>27</v>
      </c>
      <c r="E572">
        <v>52250.474999999999</v>
      </c>
      <c r="F572">
        <v>1833.35</v>
      </c>
      <c r="G572">
        <v>-16.744191177819001</v>
      </c>
      <c r="H572">
        <f>(Table2[[#This Row],[1Y Return vs Nifty]]-AVERAGE(Table2[1Y Return vs Nifty]))/_xlfn.STDEV.P(Table2[1Y Return vs Nifty])</f>
        <v>-0.75519967405810151</v>
      </c>
      <c r="I572">
        <v>0.73274300493127098</v>
      </c>
      <c r="J572">
        <f>(Table2[[#This Row],[1M Return vs Nifty]]-AVERAGE(Table2[1M Return vs Nifty]))/_xlfn.STDEV.P(Table2[1M Return vs Nifty])</f>
        <v>0.12261548288714788</v>
      </c>
      <c r="K572">
        <v>-5.9465807599984197</v>
      </c>
      <c r="L572">
        <f>(Table2[[#This Row],[6M Return vs Nifty]]-AVERAGE(Table2[6M Return vs Nifty]))/_xlfn.STDEV.P(Table2[6M Return vs Nifty])</f>
        <v>-0.43238525581378739</v>
      </c>
      <c r="M572">
        <v>0.26913499150501402</v>
      </c>
      <c r="N572">
        <f>(Table2[[#This Row],[1W Return vs Nifty]]-AVERAGE(Table2[1W Return vs Nifty]))/_xlfn.STDEV.P(Table2[1W Return vs Nifty])</f>
        <v>-4.6699777990723598E-2</v>
      </c>
      <c r="O572">
        <v>1871.08</v>
      </c>
      <c r="P572">
        <v>1859.13684867959</v>
      </c>
      <c r="Q572">
        <v>1793.96873048359</v>
      </c>
      <c r="R572">
        <v>39.722504996416497</v>
      </c>
      <c r="S572" s="1">
        <f>(Table2[[#This Row],[Close Price]]-Table2[[#This Row],[20D EMA]])/Table2[[#This Row],[20D EMA]]</f>
        <v>-2.0164824593283035E-2</v>
      </c>
      <c r="T572" s="1">
        <f>(Table2[[#This Row],[Close Price]]-Table2[[#This Row],[50D EMA]])/Table2[[#This Row],[50D EMA]]</f>
        <v>-1.3870333804584972E-2</v>
      </c>
      <c r="U572" s="1">
        <f>(Table2[[#This Row],[Close Price]]-Table2[[#This Row],[200D EMA]])/Table2[[#This Row],[200D EMA]]</f>
        <v>2.1952037874034817E-2</v>
      </c>
      <c r="V572">
        <v>1.07805877354415</v>
      </c>
      <c r="W572">
        <v>1814.9</v>
      </c>
      <c r="X572">
        <v>1857.95</v>
      </c>
      <c r="Y572">
        <v>1814.9</v>
      </c>
      <c r="Z572">
        <v>1900.15</v>
      </c>
      <c r="AA572">
        <v>1814.9</v>
      </c>
      <c r="AB572">
        <v>2005.85</v>
      </c>
      <c r="AC572" s="1">
        <f>(Table2[[#This Row],[Close Price]]/Table2[[#This Row],[Day Low]])-1</f>
        <v>1.0165849358091172E-2</v>
      </c>
      <c r="AD572" s="1">
        <f>(Table2[[#This Row],[Day High]]/Table2[[#This Row],[Close Price]])-1</f>
        <v>1.3418059835819784E-2</v>
      </c>
      <c r="AE572" s="1">
        <f>(Table2[[#This Row],[Close Price]]/Table2[[#This Row],[Current Week Low]])-1</f>
        <v>1.0165849358091172E-2</v>
      </c>
      <c r="AF572" s="1">
        <f>(Table2[[#This Row],[Current Week High]]/Table2[[#This Row],[Close Price]])-1</f>
        <v>3.6436032399705498E-2</v>
      </c>
      <c r="AG572" s="1">
        <f>(Table2[[#This Row],[Close Price]]/Table2[[#This Row],[Current Month Low]])-1</f>
        <v>1.0165849358091172E-2</v>
      </c>
      <c r="AH572" s="1">
        <f>(Table2[[#This Row],[Current Month High]]/Table2[[#This Row],[Close Price]])-1</f>
        <v>9.4090053726784362E-2</v>
      </c>
      <c r="AI572">
        <v>13.707148116835301</v>
      </c>
      <c r="AJ572">
        <v>18.786445509913101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-0.05</v>
      </c>
      <c r="AM572" t="s">
        <v>3107</v>
      </c>
      <c r="AN572">
        <v>-2.25</v>
      </c>
      <c r="AO572" t="s">
        <v>3107</v>
      </c>
      <c r="AP572">
        <v>4.5085737336130003E-3</v>
      </c>
      <c r="AQ572">
        <f>(Table2[[#This Row],[Sharpe Ratio]]-AVERAGE(Table2[Sharpe Ratio]))/_xlfn.STDEV.P(Table2[Sharpe Ratio])</f>
        <v>-0.67326642066904452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-1.7849356456445089</v>
      </c>
      <c r="AS572">
        <f>_xlfn.RANK.AVG(Table2[[#This Row],[1Y Return vs Nifty Z-Score]],Table2[1Y Return vs Nifty Z-Score])</f>
        <v>599</v>
      </c>
      <c r="AT572">
        <f>_xlfn.RANK.AVG(Table2[[#This Row],[6M Return vs Nifty Z-Score]],Table2[6M Return vs Nifty Z-Score])</f>
        <v>458</v>
      </c>
      <c r="AU572">
        <f>_xlfn.RANK.AVG(Table2[[#This Row],[Sharpe Ratio Z-Score]],Table2[Sharpe Ratio Z-Score])</f>
        <v>514</v>
      </c>
      <c r="AV572">
        <f>(Table2[[#This Row],[Rank 1Y]]+Table2[[#This Row],[Rank 6M]]+Table2[[#This Row],[Rank Sharpe]])/3</f>
        <v>523.66666666666663</v>
      </c>
    </row>
    <row r="573" spans="1:48" x14ac:dyDescent="0.3">
      <c r="A573" t="s">
        <v>463</v>
      </c>
      <c r="B573" t="s">
        <v>464</v>
      </c>
      <c r="C573" t="s">
        <v>625</v>
      </c>
      <c r="D573" t="s">
        <v>465</v>
      </c>
      <c r="E573">
        <v>45315.066977279901</v>
      </c>
      <c r="F573">
        <v>40627.199999999997</v>
      </c>
      <c r="G573">
        <v>-25.163416819446802</v>
      </c>
      <c r="H573">
        <f>(Table2[[#This Row],[1Y Return vs Nifty]]-AVERAGE(Table2[1Y Return vs Nifty]))/_xlfn.STDEV.P(Table2[1Y Return vs Nifty])</f>
        <v>-0.88479227336115263</v>
      </c>
      <c r="I573">
        <v>5.1611926027611803</v>
      </c>
      <c r="J573">
        <f>(Table2[[#This Row],[1M Return vs Nifty]]-AVERAGE(Table2[1M Return vs Nifty]))/_xlfn.STDEV.P(Table2[1M Return vs Nifty])</f>
        <v>0.54484337153843432</v>
      </c>
      <c r="K573">
        <v>2.10235336877337</v>
      </c>
      <c r="L573">
        <f>(Table2[[#This Row],[6M Return vs Nifty]]-AVERAGE(Table2[6M Return vs Nifty]))/_xlfn.STDEV.P(Table2[6M Return vs Nifty])</f>
        <v>-0.15902031858695642</v>
      </c>
      <c r="M573">
        <v>-0.55157163479305704</v>
      </c>
      <c r="N573">
        <f>(Table2[[#This Row],[1W Return vs Nifty]]-AVERAGE(Table2[1W Return vs Nifty]))/_xlfn.STDEV.P(Table2[1W Return vs Nifty])</f>
        <v>-0.19669904876126479</v>
      </c>
      <c r="O573">
        <v>40906.15</v>
      </c>
      <c r="P573">
        <v>39858.636541156797</v>
      </c>
      <c r="Q573">
        <v>38180.886523795103</v>
      </c>
      <c r="R573">
        <v>44.042385654559197</v>
      </c>
      <c r="S573" s="1">
        <f>(Table2[[#This Row],[Close Price]]-Table2[[#This Row],[20D EMA]])/Table2[[#This Row],[20D EMA]]</f>
        <v>-6.8192680073779705E-3</v>
      </c>
      <c r="T573" s="1">
        <f>(Table2[[#This Row],[Close Price]]-Table2[[#This Row],[50D EMA]])/Table2[[#This Row],[50D EMA]]</f>
        <v>1.9282231544714416E-2</v>
      </c>
      <c r="U573" s="1">
        <f>(Table2[[#This Row],[Close Price]]-Table2[[#This Row],[200D EMA]])/Table2[[#This Row],[200D EMA]]</f>
        <v>6.4071678238280347E-2</v>
      </c>
      <c r="V573">
        <v>0.85381813417640595</v>
      </c>
      <c r="W573">
        <v>40409.9</v>
      </c>
      <c r="X573">
        <v>41196.199999999997</v>
      </c>
      <c r="Y573">
        <v>39588.65</v>
      </c>
      <c r="Z573">
        <v>41527.949999999997</v>
      </c>
      <c r="AA573">
        <v>39586.5</v>
      </c>
      <c r="AB573">
        <v>42922</v>
      </c>
      <c r="AC573" s="1">
        <f>(Table2[[#This Row],[Close Price]]/Table2[[#This Row],[Day Low]])-1</f>
        <v>5.3773951432691813E-3</v>
      </c>
      <c r="AD573" s="1">
        <f>(Table2[[#This Row],[Day High]]/Table2[[#This Row],[Close Price]])-1</f>
        <v>1.4005395400126019E-2</v>
      </c>
      <c r="AE573" s="1">
        <f>(Table2[[#This Row],[Close Price]]/Table2[[#This Row],[Current Week Low]])-1</f>
        <v>2.6233529054413118E-2</v>
      </c>
      <c r="AF573" s="1">
        <f>(Table2[[#This Row],[Current Week High]]/Table2[[#This Row],[Close Price]])-1</f>
        <v>2.2171107041587979E-2</v>
      </c>
      <c r="AG573" s="1">
        <f>(Table2[[#This Row],[Close Price]]/Table2[[#This Row],[Current Month Low]])-1</f>
        <v>2.628926527983011E-2</v>
      </c>
      <c r="AH573" s="1">
        <f>(Table2[[#This Row],[Current Month High]]/Table2[[#This Row],[Close Price]])-1</f>
        <v>5.6484325771896771E-2</v>
      </c>
      <c r="AI573">
        <v>5.64843257718967</v>
      </c>
      <c r="AJ573">
        <v>22.8519460962411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0.02</v>
      </c>
      <c r="AM573" t="s">
        <v>3108</v>
      </c>
      <c r="AN573">
        <v>-1.23</v>
      </c>
      <c r="AO573" t="s">
        <v>3107</v>
      </c>
      <c r="AP573">
        <v>-6.0067892311860003E-3</v>
      </c>
      <c r="AQ573">
        <f>(Table2[[#This Row],[Sharpe Ratio]]-AVERAGE(Table2[Sharpe Ratio]))/_xlfn.STDEV.P(Table2[Sharpe Ratio])</f>
        <v>-0.7930358104439954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-1.4887040796149347</v>
      </c>
      <c r="AS573">
        <f>_xlfn.RANK.AVG(Table2[[#This Row],[1Y Return vs Nifty Z-Score]],Table2[1Y Return vs Nifty Z-Score])</f>
        <v>632</v>
      </c>
      <c r="AT573">
        <f>_xlfn.RANK.AVG(Table2[[#This Row],[6M Return vs Nifty Z-Score]],Table2[6M Return vs Nifty Z-Score])</f>
        <v>356</v>
      </c>
      <c r="AU573">
        <f>_xlfn.RANK.AVG(Table2[[#This Row],[Sharpe Ratio Z-Score]],Table2[Sharpe Ratio Z-Score])</f>
        <v>584</v>
      </c>
      <c r="AV573">
        <f>(Table2[[#This Row],[Rank 1Y]]+Table2[[#This Row],[Rank 6M]]+Table2[[#This Row],[Rank Sharpe]])/3</f>
        <v>524</v>
      </c>
    </row>
    <row r="574" spans="1:48" x14ac:dyDescent="0.3">
      <c r="A574" t="s">
        <v>2007</v>
      </c>
      <c r="B574" t="s">
        <v>2008</v>
      </c>
      <c r="C574" t="s">
        <v>3062</v>
      </c>
      <c r="D574" t="s">
        <v>297</v>
      </c>
      <c r="E574">
        <v>3058.0490672800001</v>
      </c>
      <c r="F574">
        <v>1142.2</v>
      </c>
      <c r="G574">
        <v>-9.4889965638863103</v>
      </c>
      <c r="H574">
        <f>(Table2[[#This Row],[1Y Return vs Nifty]]-AVERAGE(Table2[1Y Return vs Nifty]))/_xlfn.STDEV.P(Table2[1Y Return vs Nifty])</f>
        <v>-0.64352437653189698</v>
      </c>
      <c r="I574">
        <v>-19.986980392837602</v>
      </c>
      <c r="J574">
        <f>(Table2[[#This Row],[1M Return vs Nifty]]-AVERAGE(Table2[1M Return vs Nifty]))/_xlfn.STDEV.P(Table2[1M Return vs Nifty])</f>
        <v>-1.8528942006747118</v>
      </c>
      <c r="K574">
        <v>-28.915691425261901</v>
      </c>
      <c r="L574">
        <f>(Table2[[#This Row],[6M Return vs Nifty]]-AVERAGE(Table2[6M Return vs Nifty]))/_xlfn.STDEV.P(Table2[6M Return vs Nifty])</f>
        <v>-1.2124822717306025</v>
      </c>
      <c r="M574">
        <v>-5.6342156431166304</v>
      </c>
      <c r="N574">
        <f>(Table2[[#This Row],[1W Return vs Nifty]]-AVERAGE(Table2[1W Return vs Nifty]))/_xlfn.STDEV.P(Table2[1W Return vs Nifty])</f>
        <v>-1.1256459713341846</v>
      </c>
      <c r="O574">
        <v>1319.52</v>
      </c>
      <c r="P574">
        <v>1356.82588135475</v>
      </c>
      <c r="Q574">
        <v>1309.9210236804699</v>
      </c>
      <c r="R574">
        <v>12.881209768547</v>
      </c>
      <c r="S574" s="1">
        <f>(Table2[[#This Row],[Close Price]]-Table2[[#This Row],[20D EMA]])/Table2[[#This Row],[20D EMA]]</f>
        <v>-0.13438219958772882</v>
      </c>
      <c r="T574" s="1">
        <f>(Table2[[#This Row],[Close Price]]-Table2[[#This Row],[50D EMA]])/Table2[[#This Row],[50D EMA]]</f>
        <v>-0.15818233150185226</v>
      </c>
      <c r="U574" s="1">
        <f>(Table2[[#This Row],[Close Price]]-Table2[[#This Row],[200D EMA]])/Table2[[#This Row],[200D EMA]]</f>
        <v>-0.12803903491007884</v>
      </c>
      <c r="V574">
        <v>1.2241397923189501</v>
      </c>
      <c r="W574">
        <v>1139.75</v>
      </c>
      <c r="X574">
        <v>1178</v>
      </c>
      <c r="Y574">
        <v>1139.55</v>
      </c>
      <c r="Z574">
        <v>1209.9000000000001</v>
      </c>
      <c r="AA574">
        <v>1139.55</v>
      </c>
      <c r="AB574">
        <v>1628</v>
      </c>
      <c r="AC574" s="1">
        <f>(Table2[[#This Row],[Close Price]]/Table2[[#This Row],[Day Low]])-1</f>
        <v>2.1495942092564224E-3</v>
      </c>
      <c r="AD574" s="1">
        <f>(Table2[[#This Row],[Day High]]/Table2[[#This Row],[Close Price]])-1</f>
        <v>3.1343022237786622E-2</v>
      </c>
      <c r="AE574" s="1">
        <f>(Table2[[#This Row],[Close Price]]/Table2[[#This Row],[Current Week Low]])-1</f>
        <v>2.3254793558862286E-3</v>
      </c>
      <c r="AF574" s="1">
        <f>(Table2[[#This Row],[Current Week High]]/Table2[[#This Row],[Close Price]])-1</f>
        <v>5.9271581159166642E-2</v>
      </c>
      <c r="AG574" s="1">
        <f>(Table2[[#This Row],[Close Price]]/Table2[[#This Row],[Current Month Low]])-1</f>
        <v>2.3254793558862286E-3</v>
      </c>
      <c r="AH574" s="1">
        <f>(Table2[[#This Row],[Current Month High]]/Table2[[#This Row],[Close Price]])-1</f>
        <v>0.42531955874627903</v>
      </c>
      <c r="AI574">
        <v>59.5998949395902</v>
      </c>
      <c r="AJ574">
        <v>20.8677248677248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-0.22</v>
      </c>
      <c r="AM574" t="s">
        <v>3107</v>
      </c>
      <c r="AN574">
        <v>-24.17</v>
      </c>
      <c r="AO574" t="s">
        <v>3107</v>
      </c>
      <c r="AP574">
        <v>6.9146379360766994E-2</v>
      </c>
      <c r="AQ574">
        <f>(Table2[[#This Row],[Sharpe Ratio]]-AVERAGE(Table2[Sharpe Ratio]))/_xlfn.STDEV.P(Table2[Sharpe Ratio])</f>
        <v>6.295453169102451E-2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550</v>
      </c>
      <c r="AT574">
        <f>_xlfn.RANK.AVG(Table2[[#This Row],[6M Return vs Nifty Z-Score]],Table2[6M Return vs Nifty Z-Score])</f>
        <v>693</v>
      </c>
      <c r="AU574">
        <f>_xlfn.RANK.AVG(Table2[[#This Row],[Sharpe Ratio Z-Score]],Table2[Sharpe Ratio Z-Score])</f>
        <v>331</v>
      </c>
      <c r="AV574">
        <f>(Table2[[#This Row],[Rank 1Y]]+Table2[[#This Row],[Rank 6M]]+Table2[[#This Row],[Rank Sharpe]])/3</f>
        <v>524.66666666666663</v>
      </c>
    </row>
    <row r="575" spans="1:48" x14ac:dyDescent="0.3">
      <c r="A575" t="s">
        <v>1368</v>
      </c>
      <c r="B575" t="s">
        <v>1369</v>
      </c>
      <c r="C575" t="s">
        <v>3077</v>
      </c>
      <c r="D575" t="s">
        <v>440</v>
      </c>
      <c r="E575">
        <v>7828.0050087399904</v>
      </c>
      <c r="F575">
        <v>495.1</v>
      </c>
      <c r="G575">
        <v>-12.4829633175585</v>
      </c>
      <c r="H575">
        <f>(Table2[[#This Row],[1Y Return vs Nifty]]-AVERAGE(Table2[1Y Return vs Nifty]))/_xlfn.STDEV.P(Table2[1Y Return vs Nifty])</f>
        <v>-0.68960889194349251</v>
      </c>
      <c r="I575">
        <v>-4.2220742209324502</v>
      </c>
      <c r="J575">
        <f>(Table2[[#This Row],[1M Return vs Nifty]]-AVERAGE(Table2[1M Return vs Nifty]))/_xlfn.STDEV.P(Table2[1M Return vs Nifty])</f>
        <v>-0.3497986136749186</v>
      </c>
      <c r="K575">
        <v>-1.3749546489153599</v>
      </c>
      <c r="L575">
        <f>(Table2[[#This Row],[6M Return vs Nifty]]-AVERAGE(Table2[6M Return vs Nifty]))/_xlfn.STDEV.P(Table2[6M Return vs Nifty])</f>
        <v>-0.27711969333222924</v>
      </c>
      <c r="M575">
        <v>-7.2891897261297798</v>
      </c>
      <c r="N575">
        <f>(Table2[[#This Row],[1W Return vs Nifty]]-AVERAGE(Table2[1W Return vs Nifty]))/_xlfn.STDEV.P(Table2[1W Return vs Nifty])</f>
        <v>-1.4281230047119533</v>
      </c>
      <c r="O575">
        <v>527.25</v>
      </c>
      <c r="P575">
        <v>525.98632169807502</v>
      </c>
      <c r="Q575">
        <v>495.59263509781601</v>
      </c>
      <c r="R575">
        <v>29.167747570803101</v>
      </c>
      <c r="S575" s="1">
        <f>(Table2[[#This Row],[Close Price]]-Table2[[#This Row],[20D EMA]])/Table2[[#This Row],[20D EMA]]</f>
        <v>-6.0976766239924089E-2</v>
      </c>
      <c r="T575" s="1">
        <f>(Table2[[#This Row],[Close Price]]-Table2[[#This Row],[50D EMA]])/Table2[[#This Row],[50D EMA]]</f>
        <v>-5.8720769768998406E-2</v>
      </c>
      <c r="U575" s="1">
        <f>(Table2[[#This Row],[Close Price]]-Table2[[#This Row],[200D EMA]])/Table2[[#This Row],[200D EMA]]</f>
        <v>-9.9403232196693028E-4</v>
      </c>
      <c r="V575">
        <v>1.6128960223823401</v>
      </c>
      <c r="W575">
        <v>488.05</v>
      </c>
      <c r="X575">
        <v>502.1</v>
      </c>
      <c r="Y575">
        <v>488.05</v>
      </c>
      <c r="Z575">
        <v>520.65</v>
      </c>
      <c r="AA575">
        <v>488.05</v>
      </c>
      <c r="AB575">
        <v>602.35</v>
      </c>
      <c r="AC575" s="1">
        <f>(Table2[[#This Row],[Close Price]]/Table2[[#This Row],[Day Low]])-1</f>
        <v>1.4445241266263675E-2</v>
      </c>
      <c r="AD575" s="1">
        <f>(Table2[[#This Row],[Day High]]/Table2[[#This Row],[Close Price]])-1</f>
        <v>1.4138557867097612E-2</v>
      </c>
      <c r="AE575" s="1">
        <f>(Table2[[#This Row],[Close Price]]/Table2[[#This Row],[Current Week Low]])-1</f>
        <v>1.4445241266263675E-2</v>
      </c>
      <c r="AF575" s="1">
        <f>(Table2[[#This Row],[Current Week High]]/Table2[[#This Row],[Close Price]])-1</f>
        <v>5.1605736214906051E-2</v>
      </c>
      <c r="AG575" s="1">
        <f>(Table2[[#This Row],[Close Price]]/Table2[[#This Row],[Current Month Low]])-1</f>
        <v>1.4445241266263675E-2</v>
      </c>
      <c r="AH575" s="1">
        <f>(Table2[[#This Row],[Current Month High]]/Table2[[#This Row],[Close Price]])-1</f>
        <v>0.21662290446374466</v>
      </c>
      <c r="AI575">
        <v>28.034740456473401</v>
      </c>
      <c r="AJ575">
        <v>22.9145978152929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0.06</v>
      </c>
      <c r="AM575" t="s">
        <v>3108</v>
      </c>
      <c r="AN575">
        <v>-7.34</v>
      </c>
      <c r="AO575" t="s">
        <v>3107</v>
      </c>
      <c r="AP575">
        <v>-1.6897213517217E-2</v>
      </c>
      <c r="AQ575">
        <f>(Table2[[#This Row],[Sharpe Ratio]]-AVERAGE(Table2[Sharpe Ratio]))/_xlfn.STDEV.P(Table2[Sharpe Ratio])</f>
        <v>-0.91707712746696601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-3.6617273311295597</v>
      </c>
      <c r="AS575">
        <f>_xlfn.RANK.AVG(Table2[[#This Row],[1Y Return vs Nifty Z-Score]],Table2[1Y Return vs Nifty Z-Score])</f>
        <v>573</v>
      </c>
      <c r="AT575">
        <f>_xlfn.RANK.AVG(Table2[[#This Row],[6M Return vs Nifty Z-Score]],Table2[6M Return vs Nifty Z-Score])</f>
        <v>398</v>
      </c>
      <c r="AU575">
        <f>_xlfn.RANK.AVG(Table2[[#This Row],[Sharpe Ratio Z-Score]],Table2[Sharpe Ratio Z-Score])</f>
        <v>604</v>
      </c>
      <c r="AV575">
        <f>(Table2[[#This Row],[Rank 1Y]]+Table2[[#This Row],[Rank 6M]]+Table2[[#This Row],[Rank Sharpe]])/3</f>
        <v>525</v>
      </c>
    </row>
    <row r="576" spans="1:48" x14ac:dyDescent="0.3">
      <c r="A576" t="s">
        <v>1613</v>
      </c>
      <c r="B576" t="s">
        <v>1614</v>
      </c>
      <c r="C576" t="s">
        <v>3077</v>
      </c>
      <c r="D576" t="s">
        <v>300</v>
      </c>
      <c r="E576">
        <v>5332.98971136</v>
      </c>
      <c r="F576">
        <v>726.2</v>
      </c>
      <c r="G576">
        <v>-10.326281230687099</v>
      </c>
      <c r="H576">
        <f>(Table2[[#This Row],[1Y Return vs Nifty]]-AVERAGE(Table2[1Y Return vs Nifty]))/_xlfn.STDEV.P(Table2[1Y Return vs Nifty])</f>
        <v>-0.65641224780960805</v>
      </c>
      <c r="I576">
        <v>-5.4878435062869197</v>
      </c>
      <c r="J576">
        <f>(Table2[[#This Row],[1M Return vs Nifty]]-AVERAGE(Table2[1M Return vs Nifty]))/_xlfn.STDEV.P(Table2[1M Return vs Nifty])</f>
        <v>-0.47048263210357155</v>
      </c>
      <c r="K576">
        <v>-19.1043708505346</v>
      </c>
      <c r="L576">
        <f>(Table2[[#This Row],[6M Return vs Nifty]]-AVERAGE(Table2[6M Return vs Nifty]))/_xlfn.STDEV.P(Table2[6M Return vs Nifty])</f>
        <v>-0.8792616253551665</v>
      </c>
      <c r="M576">
        <v>-1.01631319950016</v>
      </c>
      <c r="N576">
        <f>(Table2[[#This Row],[1W Return vs Nifty]]-AVERAGE(Table2[1W Return vs Nifty]))/_xlfn.STDEV.P(Table2[1W Return vs Nifty])</f>
        <v>-0.28163914010336577</v>
      </c>
      <c r="O576">
        <v>757.73</v>
      </c>
      <c r="P576">
        <v>768.24050729558803</v>
      </c>
      <c r="Q576">
        <v>760.95082710726899</v>
      </c>
      <c r="R576">
        <v>27.363889955707702</v>
      </c>
      <c r="S576" s="1">
        <f>(Table2[[#This Row],[Close Price]]-Table2[[#This Row],[20D EMA]])/Table2[[#This Row],[20D EMA]]</f>
        <v>-4.1611127974344388E-2</v>
      </c>
      <c r="T576" s="1">
        <f>(Table2[[#This Row],[Close Price]]-Table2[[#This Row],[50D EMA]])/Table2[[#This Row],[50D EMA]]</f>
        <v>-5.4723106756739255E-2</v>
      </c>
      <c r="U576" s="1">
        <f>(Table2[[#This Row],[Close Price]]-Table2[[#This Row],[200D EMA]])/Table2[[#This Row],[200D EMA]]</f>
        <v>-4.5667638261690499E-2</v>
      </c>
      <c r="V576">
        <v>0.93775149354541698</v>
      </c>
      <c r="W576">
        <v>709.45</v>
      </c>
      <c r="X576">
        <v>743</v>
      </c>
      <c r="Y576">
        <v>709.45</v>
      </c>
      <c r="Z576">
        <v>751</v>
      </c>
      <c r="AA576">
        <v>709.45</v>
      </c>
      <c r="AB576">
        <v>801</v>
      </c>
      <c r="AC576" s="1">
        <f>(Table2[[#This Row],[Close Price]]/Table2[[#This Row],[Day Low]])-1</f>
        <v>2.360983860737198E-2</v>
      </c>
      <c r="AD576" s="1">
        <f>(Table2[[#This Row],[Day High]]/Table2[[#This Row],[Close Price]])-1</f>
        <v>2.3134122831175885E-2</v>
      </c>
      <c r="AE576" s="1">
        <f>(Table2[[#This Row],[Close Price]]/Table2[[#This Row],[Current Week Low]])-1</f>
        <v>2.360983860737198E-2</v>
      </c>
      <c r="AF576" s="1">
        <f>(Table2[[#This Row],[Current Week High]]/Table2[[#This Row],[Close Price]])-1</f>
        <v>3.4150371798402634E-2</v>
      </c>
      <c r="AG576" s="1">
        <f>(Table2[[#This Row],[Close Price]]/Table2[[#This Row],[Current Month Low]])-1</f>
        <v>2.360983860737198E-2</v>
      </c>
      <c r="AH576" s="1">
        <f>(Table2[[#This Row],[Current Month High]]/Table2[[#This Row],[Close Price]])-1</f>
        <v>0.10300192784356921</v>
      </c>
      <c r="AI576">
        <v>19.636463784081499</v>
      </c>
      <c r="AJ576">
        <v>16.565008025682101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-0.08</v>
      </c>
      <c r="AM576" t="s">
        <v>3107</v>
      </c>
      <c r="AN576">
        <v>-8.33</v>
      </c>
      <c r="AO576" t="s">
        <v>3107</v>
      </c>
      <c r="AP576">
        <v>4.2657462940176999E-2</v>
      </c>
      <c r="AQ576">
        <f>(Table2[[#This Row],[Sharpe Ratio]]-AVERAGE(Table2[Sharpe Ratio]))/_xlfn.STDEV.P(Table2[Sharpe Ratio])</f>
        <v>-0.2387527290201974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558</v>
      </c>
      <c r="AT576">
        <f>_xlfn.RANK.AVG(Table2[[#This Row],[6M Return vs Nifty Z-Score]],Table2[6M Return vs Nifty Z-Score])</f>
        <v>615</v>
      </c>
      <c r="AU576">
        <f>_xlfn.RANK.AVG(Table2[[#This Row],[Sharpe Ratio Z-Score]],Table2[Sharpe Ratio Z-Score])</f>
        <v>406</v>
      </c>
      <c r="AV576">
        <f>(Table2[[#This Row],[Rank 1Y]]+Table2[[#This Row],[Rank 6M]]+Table2[[#This Row],[Rank Sharpe]])/3</f>
        <v>526.33333333333337</v>
      </c>
    </row>
    <row r="577" spans="1:48" x14ac:dyDescent="0.3">
      <c r="A577" t="s">
        <v>879</v>
      </c>
      <c r="B577" t="s">
        <v>880</v>
      </c>
      <c r="C577" t="s">
        <v>3062</v>
      </c>
      <c r="D577" t="s">
        <v>21</v>
      </c>
      <c r="E577">
        <v>16741.4203651799</v>
      </c>
      <c r="F577">
        <v>603.04999999999995</v>
      </c>
      <c r="G577">
        <v>-7.2362141505347299</v>
      </c>
      <c r="H577">
        <f>(Table2[[#This Row],[1Y Return vs Nifty]]-AVERAGE(Table2[1Y Return vs Nifty]))/_xlfn.STDEV.P(Table2[1Y Return vs Nifty])</f>
        <v>-0.60884851190523193</v>
      </c>
      <c r="I577">
        <v>-14.6639862538957</v>
      </c>
      <c r="J577">
        <f>(Table2[[#This Row],[1M Return vs Nifty]]-AVERAGE(Table2[1M Return vs Nifty]))/_xlfn.STDEV.P(Table2[1M Return vs Nifty])</f>
        <v>-1.3453764956770147</v>
      </c>
      <c r="K577">
        <v>-32.955412527563801</v>
      </c>
      <c r="L577">
        <f>(Table2[[#This Row],[6M Return vs Nifty]]-AVERAGE(Table2[6M Return vs Nifty]))/_xlfn.STDEV.P(Table2[6M Return vs Nifty])</f>
        <v>-1.3496828113147394</v>
      </c>
      <c r="M577">
        <v>-10.2238381808715</v>
      </c>
      <c r="N577">
        <f>(Table2[[#This Row],[1W Return vs Nifty]]-AVERAGE(Table2[1W Return vs Nifty]))/_xlfn.STDEV.P(Table2[1W Return vs Nifty])</f>
        <v>-1.964484128253412</v>
      </c>
      <c r="O577">
        <v>642.91999999999996</v>
      </c>
      <c r="P577">
        <v>639.29085309200696</v>
      </c>
      <c r="Q577">
        <v>635.45506780995299</v>
      </c>
      <c r="R577">
        <v>36.916577022884702</v>
      </c>
      <c r="S577" s="1">
        <f>(Table2[[#This Row],[Close Price]]-Table2[[#This Row],[20D EMA]])/Table2[[#This Row],[20D EMA]]</f>
        <v>-6.2013936415106087E-2</v>
      </c>
      <c r="T577" s="1">
        <f>(Table2[[#This Row],[Close Price]]-Table2[[#This Row],[50D EMA]])/Table2[[#This Row],[50D EMA]]</f>
        <v>-5.6689146914465874E-2</v>
      </c>
      <c r="U577" s="1">
        <f>(Table2[[#This Row],[Close Price]]-Table2[[#This Row],[200D EMA]])/Table2[[#This Row],[200D EMA]]</f>
        <v>-5.0995057638984001E-2</v>
      </c>
      <c r="V577">
        <v>1.0538938301941601</v>
      </c>
      <c r="W577">
        <v>587</v>
      </c>
      <c r="X577">
        <v>609.95000000000005</v>
      </c>
      <c r="Y577">
        <v>579.35</v>
      </c>
      <c r="Z577">
        <v>609.95000000000005</v>
      </c>
      <c r="AA577">
        <v>579.35</v>
      </c>
      <c r="AB577">
        <v>730</v>
      </c>
      <c r="AC577" s="1">
        <f>(Table2[[#This Row],[Close Price]]/Table2[[#This Row],[Day Low]])-1</f>
        <v>2.7342419080067959E-2</v>
      </c>
      <c r="AD577" s="1">
        <f>(Table2[[#This Row],[Day High]]/Table2[[#This Row],[Close Price]])-1</f>
        <v>1.1441837326921611E-2</v>
      </c>
      <c r="AE577" s="1">
        <f>(Table2[[#This Row],[Close Price]]/Table2[[#This Row],[Current Week Low]])-1</f>
        <v>4.0907914041598215E-2</v>
      </c>
      <c r="AF577" s="1">
        <f>(Table2[[#This Row],[Current Week High]]/Table2[[#This Row],[Close Price]])-1</f>
        <v>1.1441837326921611E-2</v>
      </c>
      <c r="AG577" s="1">
        <f>(Table2[[#This Row],[Close Price]]/Table2[[#This Row],[Current Month Low]])-1</f>
        <v>4.0907914041598215E-2</v>
      </c>
      <c r="AH577" s="1">
        <f>(Table2[[#This Row],[Current Month High]]/Table2[[#This Row],[Close Price]])-1</f>
        <v>0.21051322444241771</v>
      </c>
      <c r="AI577">
        <v>44.266644556835999</v>
      </c>
      <c r="AJ577">
        <v>28.4178023850085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-0.06</v>
      </c>
      <c r="AM577" t="s">
        <v>3107</v>
      </c>
      <c r="AN577">
        <v>-17.36</v>
      </c>
      <c r="AO577" t="s">
        <v>3107</v>
      </c>
      <c r="AP577">
        <v>6.5061327837055996E-2</v>
      </c>
      <c r="AQ577">
        <f>(Table2[[#This Row],[Sharpe Ratio]]-AVERAGE(Table2[Sharpe Ratio]))/_xlfn.STDEV.P(Table2[Sharpe Ratio])</f>
        <v>1.6426025748628666E-2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-5.2519659214017693</v>
      </c>
      <c r="AS577">
        <f>_xlfn.RANK.AVG(Table2[[#This Row],[1Y Return vs Nifty Z-Score]],Table2[1Y Return vs Nifty Z-Score])</f>
        <v>531</v>
      </c>
      <c r="AT577">
        <f>_xlfn.RANK.AVG(Table2[[#This Row],[6M Return vs Nifty Z-Score]],Table2[6M Return vs Nifty Z-Score])</f>
        <v>707</v>
      </c>
      <c r="AU577">
        <f>_xlfn.RANK.AVG(Table2[[#This Row],[Sharpe Ratio Z-Score]],Table2[Sharpe Ratio Z-Score])</f>
        <v>342</v>
      </c>
      <c r="AV577">
        <f>(Table2[[#This Row],[Rank 1Y]]+Table2[[#This Row],[Rank 6M]]+Table2[[#This Row],[Rank Sharpe]])/3</f>
        <v>526.66666666666663</v>
      </c>
    </row>
    <row r="578" spans="1:48" x14ac:dyDescent="0.3">
      <c r="A578" t="s">
        <v>145</v>
      </c>
      <c r="B578" t="s">
        <v>146</v>
      </c>
      <c r="C578" t="s">
        <v>3070</v>
      </c>
      <c r="D578" t="s">
        <v>133</v>
      </c>
      <c r="E578">
        <v>182471.780534797</v>
      </c>
      <c r="F578">
        <v>146.16999999999999</v>
      </c>
      <c r="G578">
        <v>-0.515457269024029</v>
      </c>
      <c r="H578">
        <f>(Table2[[#This Row],[1Y Return vs Nifty]]-AVERAGE(Table2[1Y Return vs Nifty]))/_xlfn.STDEV.P(Table2[1Y Return vs Nifty])</f>
        <v>-0.50539952613954742</v>
      </c>
      <c r="I578">
        <v>-10.2283560995355</v>
      </c>
      <c r="J578">
        <f>(Table2[[#This Row],[1M Return vs Nifty]]-AVERAGE(Table2[1M Return vs Nifty]))/_xlfn.STDEV.P(Table2[1M Return vs Nifty])</f>
        <v>-0.92246398114117223</v>
      </c>
      <c r="K578">
        <v>-7.0282227462758398</v>
      </c>
      <c r="L578">
        <f>(Table2[[#This Row],[6M Return vs Nifty]]-AVERAGE(Table2[6M Return vs Nifty]))/_xlfn.STDEV.P(Table2[6M Return vs Nifty])</f>
        <v>-0.4691209265187668</v>
      </c>
      <c r="M578">
        <v>-2.21876860497769</v>
      </c>
      <c r="N578">
        <f>(Table2[[#This Row],[1W Return vs Nifty]]-AVERAGE(Table2[1W Return vs Nifty]))/_xlfn.STDEV.P(Table2[1W Return vs Nifty])</f>
        <v>-0.50141004017432189</v>
      </c>
      <c r="O578">
        <v>156.72</v>
      </c>
      <c r="P578">
        <v>162.658126736562</v>
      </c>
      <c r="Q578">
        <v>152.564754559644</v>
      </c>
      <c r="R578">
        <v>25.724433676587999</v>
      </c>
      <c r="S578" s="1">
        <f>(Table2[[#This Row],[Close Price]]-Table2[[#This Row],[20D EMA]])/Table2[[#This Row],[20D EMA]]</f>
        <v>-6.7317508933129225E-2</v>
      </c>
      <c r="T578" s="1">
        <f>(Table2[[#This Row],[Close Price]]-Table2[[#This Row],[50D EMA]])/Table2[[#This Row],[50D EMA]]</f>
        <v>-0.10136675656707805</v>
      </c>
      <c r="U578" s="1">
        <f>(Table2[[#This Row],[Close Price]]-Table2[[#This Row],[200D EMA]])/Table2[[#This Row],[200D EMA]]</f>
        <v>-4.1915018826606074E-2</v>
      </c>
      <c r="V578">
        <v>1.2576611467338701</v>
      </c>
      <c r="W578">
        <v>142.35</v>
      </c>
      <c r="X578">
        <v>149.9</v>
      </c>
      <c r="Y578">
        <v>142.35</v>
      </c>
      <c r="Z578">
        <v>153.4</v>
      </c>
      <c r="AA578">
        <v>142.35</v>
      </c>
      <c r="AB578">
        <v>168.95</v>
      </c>
      <c r="AC578" s="1">
        <f>(Table2[[#This Row],[Close Price]]/Table2[[#This Row],[Day Low]])-1</f>
        <v>2.6835265191429425E-2</v>
      </c>
      <c r="AD578" s="1">
        <f>(Table2[[#This Row],[Day High]]/Table2[[#This Row],[Close Price]])-1</f>
        <v>2.5518232195389068E-2</v>
      </c>
      <c r="AE578" s="1">
        <f>(Table2[[#This Row],[Close Price]]/Table2[[#This Row],[Current Week Low]])-1</f>
        <v>2.6835265191429425E-2</v>
      </c>
      <c r="AF578" s="1">
        <f>(Table2[[#This Row],[Current Week High]]/Table2[[#This Row],[Close Price]])-1</f>
        <v>4.9462954094547484E-2</v>
      </c>
      <c r="AG578" s="1">
        <f>(Table2[[#This Row],[Close Price]]/Table2[[#This Row],[Current Month Low]])-1</f>
        <v>2.6835265191429425E-2</v>
      </c>
      <c r="AH578" s="1">
        <f>(Table2[[#This Row],[Current Month High]]/Table2[[#This Row],[Close Price]])-1</f>
        <v>0.15584593281795178</v>
      </c>
      <c r="AI578">
        <v>26.291304645276</v>
      </c>
      <c r="AJ578">
        <v>27.547993019197101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-7.0000000000000007E-2</v>
      </c>
      <c r="AM578" t="s">
        <v>3107</v>
      </c>
      <c r="AN578">
        <v>-10.25</v>
      </c>
      <c r="AO578" t="s">
        <v>3107</v>
      </c>
      <c r="AP578">
        <v>-2.9586180550329001E-2</v>
      </c>
      <c r="AQ578">
        <f>(Table2[[#This Row],[Sharpe Ratio]]-AVERAGE(Table2[Sharpe Ratio]))/_xlfn.STDEV.P(Table2[Sharpe Ratio])</f>
        <v>-1.0616037447142999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484</v>
      </c>
      <c r="AT578">
        <f>_xlfn.RANK.AVG(Table2[[#This Row],[6M Return vs Nifty Z-Score]],Table2[6M Return vs Nifty Z-Score])</f>
        <v>471</v>
      </c>
      <c r="AU578">
        <f>_xlfn.RANK.AVG(Table2[[#This Row],[Sharpe Ratio Z-Score]],Table2[Sharpe Ratio Z-Score])</f>
        <v>629</v>
      </c>
      <c r="AV578">
        <f>(Table2[[#This Row],[Rank 1Y]]+Table2[[#This Row],[Rank 6M]]+Table2[[#This Row],[Rank Sharpe]])/3</f>
        <v>528</v>
      </c>
    </row>
    <row r="579" spans="1:48" x14ac:dyDescent="0.3">
      <c r="A579" t="s">
        <v>672</v>
      </c>
      <c r="B579" t="s">
        <v>673</v>
      </c>
      <c r="C579" t="s">
        <v>3077</v>
      </c>
      <c r="D579" t="s">
        <v>166</v>
      </c>
      <c r="E579">
        <v>25978.77144905</v>
      </c>
      <c r="F579">
        <v>1019.75</v>
      </c>
      <c r="G579">
        <v>-22.424054592116299</v>
      </c>
      <c r="H579">
        <f>(Table2[[#This Row],[1Y Return vs Nifty]]-AVERAGE(Table2[1Y Return vs Nifty]))/_xlfn.STDEV.P(Table2[1Y Return vs Nifty])</f>
        <v>-0.84262674809988669</v>
      </c>
      <c r="I579">
        <v>-2.21580917594475</v>
      </c>
      <c r="J579">
        <f>(Table2[[#This Row],[1M Return vs Nifty]]-AVERAGE(Table2[1M Return vs Nifty]))/_xlfn.STDEV.P(Table2[1M Return vs Nifty])</f>
        <v>-0.1585124681952132</v>
      </c>
      <c r="K579">
        <v>-5.00572199422772</v>
      </c>
      <c r="L579">
        <f>(Table2[[#This Row],[6M Return vs Nifty]]-AVERAGE(Table2[6M Return vs Nifty]))/_xlfn.STDEV.P(Table2[6M Return vs Nifty])</f>
        <v>-0.40043098791577592</v>
      </c>
      <c r="M579">
        <v>-0.71584622537179898</v>
      </c>
      <c r="N579">
        <f>(Table2[[#This Row],[1W Return vs Nifty]]-AVERAGE(Table2[1W Return vs Nifty]))/_xlfn.STDEV.P(Table2[1W Return vs Nifty])</f>
        <v>-0.22672325961001594</v>
      </c>
      <c r="O579">
        <v>1057.3900000000001</v>
      </c>
      <c r="P579">
        <v>1070.4747016930201</v>
      </c>
      <c r="Q579">
        <v>1058.4208316581</v>
      </c>
      <c r="R579">
        <v>34.289202712831099</v>
      </c>
      <c r="S579" s="1">
        <f>(Table2[[#This Row],[Close Price]]-Table2[[#This Row],[20D EMA]])/Table2[[#This Row],[20D EMA]]</f>
        <v>-3.5597083384560184E-2</v>
      </c>
      <c r="T579" s="1">
        <f>(Table2[[#This Row],[Close Price]]-Table2[[#This Row],[50D EMA]])/Table2[[#This Row],[50D EMA]]</f>
        <v>-4.7385240970941107E-2</v>
      </c>
      <c r="U579" s="1">
        <f>(Table2[[#This Row],[Close Price]]-Table2[[#This Row],[200D EMA]])/Table2[[#This Row],[200D EMA]]</f>
        <v>-3.6536347832004705E-2</v>
      </c>
      <c r="V579">
        <v>0.674125510613102</v>
      </c>
      <c r="W579">
        <v>1011.1</v>
      </c>
      <c r="X579">
        <v>1034.9000000000001</v>
      </c>
      <c r="Y579">
        <v>1011.1</v>
      </c>
      <c r="Z579">
        <v>1056</v>
      </c>
      <c r="AA579">
        <v>1011.1</v>
      </c>
      <c r="AB579">
        <v>1133</v>
      </c>
      <c r="AC579" s="1">
        <f>(Table2[[#This Row],[Close Price]]/Table2[[#This Row],[Day Low]])-1</f>
        <v>8.5550390663633458E-3</v>
      </c>
      <c r="AD579" s="1">
        <f>(Table2[[#This Row],[Day High]]/Table2[[#This Row],[Close Price]])-1</f>
        <v>1.4856582495709869E-2</v>
      </c>
      <c r="AE579" s="1">
        <f>(Table2[[#This Row],[Close Price]]/Table2[[#This Row],[Current Week Low]])-1</f>
        <v>8.5550390663633458E-3</v>
      </c>
      <c r="AF579" s="1">
        <f>(Table2[[#This Row],[Current Week High]]/Table2[[#This Row],[Close Price]])-1</f>
        <v>3.5547928413826924E-2</v>
      </c>
      <c r="AG579" s="1">
        <f>(Table2[[#This Row],[Close Price]]/Table2[[#This Row],[Current Month Low]])-1</f>
        <v>8.5550390663633458E-3</v>
      </c>
      <c r="AH579" s="1">
        <f>(Table2[[#This Row],[Current Month High]]/Table2[[#This Row],[Close Price]])-1</f>
        <v>0.11105663152733514</v>
      </c>
      <c r="AI579">
        <v>32.287325324834498</v>
      </c>
      <c r="AJ579">
        <v>9.2979635584137199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-7.0000000000000007E-2</v>
      </c>
      <c r="AM579" t="s">
        <v>3107</v>
      </c>
      <c r="AN579">
        <v>-7.18</v>
      </c>
      <c r="AO579" t="s">
        <v>3107</v>
      </c>
      <c r="AP579">
        <v>1.738080607444E-3</v>
      </c>
      <c r="AQ579">
        <f>(Table2[[#This Row],[Sharpe Ratio]]-AVERAGE(Table2[Sharpe Ratio]))/_xlfn.STDEV.P(Table2[Sharpe Ratio])</f>
        <v>-0.70482218077050285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625</v>
      </c>
      <c r="AT579">
        <f>_xlfn.RANK.AVG(Table2[[#This Row],[6M Return vs Nifty Z-Score]],Table2[6M Return vs Nifty Z-Score])</f>
        <v>441</v>
      </c>
      <c r="AU579">
        <f>_xlfn.RANK.AVG(Table2[[#This Row],[Sharpe Ratio Z-Score]],Table2[Sharpe Ratio Z-Score])</f>
        <v>519</v>
      </c>
      <c r="AV579">
        <f>(Table2[[#This Row],[Rank 1Y]]+Table2[[#This Row],[Rank 6M]]+Table2[[#This Row],[Rank Sharpe]])/3</f>
        <v>528.33333333333337</v>
      </c>
    </row>
    <row r="580" spans="1:48" x14ac:dyDescent="0.3">
      <c r="A580" t="s">
        <v>1644</v>
      </c>
      <c r="B580" t="s">
        <v>1645</v>
      </c>
      <c r="C580" t="s">
        <v>3077</v>
      </c>
      <c r="D580" t="s">
        <v>539</v>
      </c>
      <c r="E580">
        <v>5027.72940371</v>
      </c>
      <c r="F580">
        <v>909.35</v>
      </c>
      <c r="G580">
        <v>-15.117802073399</v>
      </c>
      <c r="H580">
        <f>(Table2[[#This Row],[1Y Return vs Nifty]]-AVERAGE(Table2[1Y Return vs Nifty]))/_xlfn.STDEV.P(Table2[1Y Return vs Nifty])</f>
        <v>-0.73016554378395437</v>
      </c>
      <c r="I580">
        <v>10.257998551823199</v>
      </c>
      <c r="J580">
        <f>(Table2[[#This Row],[1M Return vs Nifty]]-AVERAGE(Table2[1M Return vs Nifty]))/_xlfn.STDEV.P(Table2[1M Return vs Nifty])</f>
        <v>1.0307952983239017</v>
      </c>
      <c r="K580">
        <v>11.8162074689533</v>
      </c>
      <c r="L580">
        <f>(Table2[[#This Row],[6M Return vs Nifty]]-AVERAGE(Table2[6M Return vs Nifty]))/_xlfn.STDEV.P(Table2[6M Return vs Nifty])</f>
        <v>0.17089008617510612</v>
      </c>
      <c r="M580">
        <v>-0.57527254095105496</v>
      </c>
      <c r="N580">
        <f>(Table2[[#This Row],[1W Return vs Nifty]]-AVERAGE(Table2[1W Return vs Nifty]))/_xlfn.STDEV.P(Table2[1W Return vs Nifty])</f>
        <v>-0.20103082643477604</v>
      </c>
      <c r="O580">
        <v>870.8</v>
      </c>
      <c r="P580">
        <v>825.80354601859699</v>
      </c>
      <c r="Q580">
        <v>779.53737469026805</v>
      </c>
      <c r="R580">
        <v>60.558713244857501</v>
      </c>
      <c r="S580" s="1">
        <f>(Table2[[#This Row],[Close Price]]-Table2[[#This Row],[20D EMA]])/Table2[[#This Row],[20D EMA]]</f>
        <v>4.4269637115296363E-2</v>
      </c>
      <c r="T580" s="1">
        <f>(Table2[[#This Row],[Close Price]]-Table2[[#This Row],[50D EMA]])/Table2[[#This Row],[50D EMA]]</f>
        <v>0.10116989008366595</v>
      </c>
      <c r="U580" s="1">
        <f>(Table2[[#This Row],[Close Price]]-Table2[[#This Row],[200D EMA]])/Table2[[#This Row],[200D EMA]]</f>
        <v>0.16652521036763651</v>
      </c>
      <c r="V580">
        <v>2.76706845632678</v>
      </c>
      <c r="W580">
        <v>875.7</v>
      </c>
      <c r="X580">
        <v>920.45</v>
      </c>
      <c r="Y580">
        <v>873</v>
      </c>
      <c r="Z580">
        <v>927</v>
      </c>
      <c r="AA580">
        <v>828.05</v>
      </c>
      <c r="AB580">
        <v>953.2</v>
      </c>
      <c r="AC580" s="1">
        <f>(Table2[[#This Row],[Close Price]]/Table2[[#This Row],[Day Low]])-1</f>
        <v>3.842640173575429E-2</v>
      </c>
      <c r="AD580" s="1">
        <f>(Table2[[#This Row],[Day High]]/Table2[[#This Row],[Close Price]])-1</f>
        <v>1.2206521141474802E-2</v>
      </c>
      <c r="AE580" s="1">
        <f>(Table2[[#This Row],[Close Price]]/Table2[[#This Row],[Current Week Low]])-1</f>
        <v>4.1638029782359753E-2</v>
      </c>
      <c r="AF580" s="1">
        <f>(Table2[[#This Row],[Current Week High]]/Table2[[#This Row],[Close Price]])-1</f>
        <v>1.9409468301534005E-2</v>
      </c>
      <c r="AG580" s="1">
        <f>(Table2[[#This Row],[Close Price]]/Table2[[#This Row],[Current Month Low]])-1</f>
        <v>9.8182476903568627E-2</v>
      </c>
      <c r="AH580" s="1">
        <f>(Table2[[#This Row],[Current Month High]]/Table2[[#This Row],[Close Price]])-1</f>
        <v>4.8221256941771706E-2</v>
      </c>
      <c r="AI580">
        <v>4.8221256941771697</v>
      </c>
      <c r="AJ580">
        <v>38.419971078468599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0.32</v>
      </c>
      <c r="AM580" t="s">
        <v>3108</v>
      </c>
      <c r="AN580">
        <v>8.75</v>
      </c>
      <c r="AO580" t="s">
        <v>3108</v>
      </c>
      <c r="AP580">
        <v>-0.119611714470281</v>
      </c>
      <c r="AQ580">
        <f>(Table2[[#This Row],[Sharpe Ratio]]-AVERAGE(Table2[Sharpe Ratio]))/_xlfn.STDEV.P(Table2[Sharpe Ratio])</f>
        <v>-2.086989487256083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-1.8165004729758054</v>
      </c>
      <c r="AS580">
        <f>_xlfn.RANK.AVG(Table2[[#This Row],[1Y Return vs Nifty Z-Score]],Table2[1Y Return vs Nifty Z-Score])</f>
        <v>588</v>
      </c>
      <c r="AT580">
        <f>_xlfn.RANK.AVG(Table2[[#This Row],[6M Return vs Nifty Z-Score]],Table2[6M Return vs Nifty Z-Score])</f>
        <v>269</v>
      </c>
      <c r="AU580">
        <f>_xlfn.RANK.AVG(Table2[[#This Row],[Sharpe Ratio Z-Score]],Table2[Sharpe Ratio Z-Score])</f>
        <v>729</v>
      </c>
      <c r="AV580">
        <f>(Table2[[#This Row],[Rank 1Y]]+Table2[[#This Row],[Rank 6M]]+Table2[[#This Row],[Rank Sharpe]])/3</f>
        <v>528.66666666666663</v>
      </c>
    </row>
    <row r="581" spans="1:48" x14ac:dyDescent="0.3">
      <c r="A581" t="s">
        <v>649</v>
      </c>
      <c r="B581" t="s">
        <v>650</v>
      </c>
      <c r="C581" t="s">
        <v>3071</v>
      </c>
      <c r="D581" t="s">
        <v>625</v>
      </c>
      <c r="E581">
        <v>26964.036360360002</v>
      </c>
      <c r="F581">
        <v>1110.1500000000001</v>
      </c>
      <c r="G581">
        <v>-36.406224311118699</v>
      </c>
      <c r="H581">
        <f>(Table2[[#This Row],[1Y Return vs Nifty]]-AVERAGE(Table2[1Y Return vs Nifty]))/_xlfn.STDEV.P(Table2[1Y Return vs Nifty])</f>
        <v>-1.0578467451531546</v>
      </c>
      <c r="I581">
        <v>9.6551486060165992</v>
      </c>
      <c r="J581">
        <f>(Table2[[#This Row],[1M Return vs Nifty]]-AVERAGE(Table2[1M Return vs Nifty]))/_xlfn.STDEV.P(Table2[1M Return vs Nifty])</f>
        <v>0.97331692938950154</v>
      </c>
      <c r="K581">
        <v>3.3251649913202601</v>
      </c>
      <c r="L581">
        <f>(Table2[[#This Row],[6M Return vs Nifty]]-AVERAGE(Table2[6M Return vs Nifty]))/_xlfn.STDEV.P(Table2[6M Return vs Nifty])</f>
        <v>-0.11749012128507123</v>
      </c>
      <c r="M581">
        <v>-1.08427910127598</v>
      </c>
      <c r="N581">
        <f>(Table2[[#This Row],[1W Return vs Nifty]]-AVERAGE(Table2[1W Return vs Nifty]))/_xlfn.STDEV.P(Table2[1W Return vs Nifty])</f>
        <v>-0.29406116202564597</v>
      </c>
      <c r="O581">
        <v>1106.4000000000001</v>
      </c>
      <c r="P581">
        <v>1084.94791023518</v>
      </c>
      <c r="Q581">
        <v>1097.1636406605501</v>
      </c>
      <c r="R581">
        <v>48.757035984965299</v>
      </c>
      <c r="S581" s="1">
        <f>(Table2[[#This Row],[Close Price]]-Table2[[#This Row],[20D EMA]])/Table2[[#This Row],[20D EMA]]</f>
        <v>3.3893709327548803E-3</v>
      </c>
      <c r="T581" s="1">
        <f>(Table2[[#This Row],[Close Price]]-Table2[[#This Row],[50D EMA]])/Table2[[#This Row],[50D EMA]]</f>
        <v>2.3228847695883549E-2</v>
      </c>
      <c r="U581" s="1">
        <f>(Table2[[#This Row],[Close Price]]-Table2[[#This Row],[200D EMA]])/Table2[[#This Row],[200D EMA]]</f>
        <v>1.18363012208749E-2</v>
      </c>
      <c r="V581">
        <v>0.69842616348587705</v>
      </c>
      <c r="W581">
        <v>1084</v>
      </c>
      <c r="X581">
        <v>1123.6500000000001</v>
      </c>
      <c r="Y581">
        <v>1084</v>
      </c>
      <c r="Z581">
        <v>1148.8</v>
      </c>
      <c r="AA581">
        <v>1084</v>
      </c>
      <c r="AB581">
        <v>1170.95</v>
      </c>
      <c r="AC581" s="1">
        <f>(Table2[[#This Row],[Close Price]]/Table2[[#This Row],[Day Low]])-1</f>
        <v>2.4123616236162437E-2</v>
      </c>
      <c r="AD581" s="1">
        <f>(Table2[[#This Row],[Day High]]/Table2[[#This Row],[Close Price]])-1</f>
        <v>1.2160518848804314E-2</v>
      </c>
      <c r="AE581" s="1">
        <f>(Table2[[#This Row],[Close Price]]/Table2[[#This Row],[Current Week Low]])-1</f>
        <v>2.4123616236162437E-2</v>
      </c>
      <c r="AF581" s="1">
        <f>(Table2[[#This Row],[Current Week High]]/Table2[[#This Row],[Close Price]])-1</f>
        <v>3.4815115074539271E-2</v>
      </c>
      <c r="AG581" s="1">
        <f>(Table2[[#This Row],[Close Price]]/Table2[[#This Row],[Current Month Low]])-1</f>
        <v>2.4123616236162437E-2</v>
      </c>
      <c r="AH581" s="1">
        <f>(Table2[[#This Row],[Current Month High]]/Table2[[#This Row],[Close Price]])-1</f>
        <v>5.4767373778318307E-2</v>
      </c>
      <c r="AI581">
        <v>34.026933297302101</v>
      </c>
      <c r="AJ581">
        <v>25.2920264093448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-0.02</v>
      </c>
      <c r="AM581" t="s">
        <v>3107</v>
      </c>
      <c r="AN581">
        <v>1.47</v>
      </c>
      <c r="AO581" t="s">
        <v>3108</v>
      </c>
      <c r="AP581">
        <v>-1.946507978779E-3</v>
      </c>
      <c r="AQ581">
        <f>(Table2[[#This Row],[Sharpe Ratio]]-AVERAGE(Table2[Sharpe Ratio]))/_xlfn.STDEV.P(Table2[Sharpe Ratio])</f>
        <v>-0.74678943649158136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677</v>
      </c>
      <c r="AT581">
        <f>_xlfn.RANK.AVG(Table2[[#This Row],[6M Return vs Nifty Z-Score]],Table2[6M Return vs Nifty Z-Score])</f>
        <v>344</v>
      </c>
      <c r="AU581">
        <f>_xlfn.RANK.AVG(Table2[[#This Row],[Sharpe Ratio Z-Score]],Table2[Sharpe Ratio Z-Score])</f>
        <v>570</v>
      </c>
      <c r="AV581">
        <f>(Table2[[#This Row],[Rank 1Y]]+Table2[[#This Row],[Rank 6M]]+Table2[[#This Row],[Rank Sharpe]])/3</f>
        <v>530.33333333333337</v>
      </c>
    </row>
    <row r="582" spans="1:48" x14ac:dyDescent="0.3">
      <c r="A582" t="s">
        <v>293</v>
      </c>
      <c r="B582" t="s">
        <v>294</v>
      </c>
      <c r="C582" t="s">
        <v>3061</v>
      </c>
      <c r="D582" t="s">
        <v>174</v>
      </c>
      <c r="E582">
        <v>92741.485248975005</v>
      </c>
      <c r="F582">
        <v>843.25</v>
      </c>
      <c r="G582">
        <v>8.4388451758153504</v>
      </c>
      <c r="H582">
        <f>(Table2[[#This Row],[1Y Return vs Nifty]]-AVERAGE(Table2[1Y Return vs Nifty]))/_xlfn.STDEV.P(Table2[1Y Return vs Nifty])</f>
        <v>-0.36757077820400169</v>
      </c>
      <c r="I582">
        <v>-3.3186155876951302</v>
      </c>
      <c r="J582">
        <f>(Table2[[#This Row],[1M Return vs Nifty]]-AVERAGE(Table2[1M Return vs Nifty]))/_xlfn.STDEV.P(Table2[1M Return vs Nifty])</f>
        <v>-0.26365888852539865</v>
      </c>
      <c r="K582">
        <v>-27.099265045757299</v>
      </c>
      <c r="L582">
        <f>(Table2[[#This Row],[6M Return vs Nifty]]-AVERAGE(Table2[6M Return vs Nifty]))/_xlfn.STDEV.P(Table2[6M Return vs Nifty])</f>
        <v>-1.1507912111173131</v>
      </c>
      <c r="M582">
        <v>-2.6283971918155302</v>
      </c>
      <c r="N582">
        <f>(Table2[[#This Row],[1W Return vs Nifty]]-AVERAGE(Table2[1W Return vs Nifty]))/_xlfn.STDEV.P(Table2[1W Return vs Nifty])</f>
        <v>-0.57627721846139912</v>
      </c>
      <c r="O582">
        <v>875.76</v>
      </c>
      <c r="P582">
        <v>896.84120630352197</v>
      </c>
      <c r="Q582">
        <v>944.93128723303403</v>
      </c>
      <c r="R582">
        <v>34.662896077585998</v>
      </c>
      <c r="S582" s="1">
        <f>(Table2[[#This Row],[Close Price]]-Table2[[#This Row],[20D EMA]])/Table2[[#This Row],[20D EMA]]</f>
        <v>-3.7122042568740285E-2</v>
      </c>
      <c r="T582" s="1">
        <f>(Table2[[#This Row],[Close Price]]-Table2[[#This Row],[50D EMA]])/Table2[[#This Row],[50D EMA]]</f>
        <v>-5.9755512934566102E-2</v>
      </c>
      <c r="U582" s="1">
        <f>(Table2[[#This Row],[Close Price]]-Table2[[#This Row],[200D EMA]])/Table2[[#This Row],[200D EMA]]</f>
        <v>-0.10760707006620464</v>
      </c>
      <c r="V582">
        <v>1.44111297692943</v>
      </c>
      <c r="W582">
        <v>833</v>
      </c>
      <c r="X582">
        <v>853.9</v>
      </c>
      <c r="Y582">
        <v>752.35</v>
      </c>
      <c r="Z582">
        <v>867.75</v>
      </c>
      <c r="AA582">
        <v>752.35</v>
      </c>
      <c r="AB582">
        <v>941.9</v>
      </c>
      <c r="AC582" s="1">
        <f>(Table2[[#This Row],[Close Price]]/Table2[[#This Row],[Day Low]])-1</f>
        <v>1.2304921968787408E-2</v>
      </c>
      <c r="AD582" s="1">
        <f>(Table2[[#This Row],[Day High]]/Table2[[#This Row],[Close Price]])-1</f>
        <v>1.2629706492736315E-2</v>
      </c>
      <c r="AE582" s="1">
        <f>(Table2[[#This Row],[Close Price]]/Table2[[#This Row],[Current Week Low]])-1</f>
        <v>0.12082142619791325</v>
      </c>
      <c r="AF582" s="1">
        <f>(Table2[[#This Row],[Current Week High]]/Table2[[#This Row],[Close Price]])-1</f>
        <v>2.9054254372961719E-2</v>
      </c>
      <c r="AG582" s="1">
        <f>(Table2[[#This Row],[Close Price]]/Table2[[#This Row],[Current Month Low]])-1</f>
        <v>0.12082142619791325</v>
      </c>
      <c r="AH582" s="1">
        <f>(Table2[[#This Row],[Current Month High]]/Table2[[#This Row],[Close Price]])-1</f>
        <v>0.11698784464868073</v>
      </c>
      <c r="AI582">
        <v>49.350726356359303</v>
      </c>
      <c r="AJ582">
        <v>61.542145593869698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-0.15</v>
      </c>
      <c r="AM582" t="s">
        <v>3107</v>
      </c>
      <c r="AN582">
        <v>-5.57</v>
      </c>
      <c r="AO582" t="s">
        <v>3107</v>
      </c>
      <c r="AP582">
        <v>7.2734365577339999E-3</v>
      </c>
      <c r="AQ582">
        <f>(Table2[[#This Row],[Sharpe Ratio]]-AVERAGE(Table2[Sharpe Ratio]))/_xlfn.STDEV.P(Table2[Sharpe Ratio])</f>
        <v>-0.64177478938965304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407</v>
      </c>
      <c r="AT582">
        <f>_xlfn.RANK.AVG(Table2[[#This Row],[6M Return vs Nifty Z-Score]],Table2[6M Return vs Nifty Z-Score])</f>
        <v>684</v>
      </c>
      <c r="AU582">
        <f>_xlfn.RANK.AVG(Table2[[#This Row],[Sharpe Ratio Z-Score]],Table2[Sharpe Ratio Z-Score])</f>
        <v>506</v>
      </c>
      <c r="AV582">
        <f>(Table2[[#This Row],[Rank 1Y]]+Table2[[#This Row],[Rank 6M]]+Table2[[#This Row],[Rank Sharpe]])/3</f>
        <v>532.33333333333337</v>
      </c>
    </row>
    <row r="583" spans="1:48" x14ac:dyDescent="0.3">
      <c r="A583" t="s">
        <v>576</v>
      </c>
      <c r="B583" t="s">
        <v>577</v>
      </c>
      <c r="C583" t="s">
        <v>3067</v>
      </c>
      <c r="D583" t="s">
        <v>212</v>
      </c>
      <c r="E583">
        <v>32695.946861500001</v>
      </c>
      <c r="F583">
        <v>815.75</v>
      </c>
      <c r="G583">
        <v>-21.4853081650711</v>
      </c>
      <c r="H583">
        <f>(Table2[[#This Row],[1Y Return vs Nifty]]-AVERAGE(Table2[1Y Return vs Nifty]))/_xlfn.STDEV.P(Table2[1Y Return vs Nifty])</f>
        <v>-0.82817713067120846</v>
      </c>
      <c r="I583">
        <v>12.5401902521059</v>
      </c>
      <c r="J583">
        <f>(Table2[[#This Row],[1M Return vs Nifty]]-AVERAGE(Table2[1M Return vs Nifty]))/_xlfn.STDEV.P(Table2[1M Return vs Nifty])</f>
        <v>1.2483895063690951</v>
      </c>
      <c r="K583">
        <v>-1.7741345133870401</v>
      </c>
      <c r="L583">
        <f>(Table2[[#This Row],[6M Return vs Nifty]]-AVERAGE(Table2[6M Return vs Nifty]))/_xlfn.STDEV.P(Table2[6M Return vs Nifty])</f>
        <v>-0.29067698885083065</v>
      </c>
      <c r="M583">
        <v>0.66308418062713703</v>
      </c>
      <c r="N583">
        <f>(Table2[[#This Row],[1W Return vs Nifty]]-AVERAGE(Table2[1W Return vs Nifty]))/_xlfn.STDEV.P(Table2[1W Return vs Nifty])</f>
        <v>2.5301701216906086E-2</v>
      </c>
      <c r="O583">
        <v>802.2</v>
      </c>
      <c r="P583">
        <v>763.65249847905397</v>
      </c>
      <c r="Q583">
        <v>726.24951415483997</v>
      </c>
      <c r="R583">
        <v>51.692552627537403</v>
      </c>
      <c r="S583" s="1">
        <f>(Table2[[#This Row],[Close Price]]-Table2[[#This Row],[20D EMA]])/Table2[[#This Row],[20D EMA]]</f>
        <v>1.6891049613562643E-2</v>
      </c>
      <c r="T583" s="1">
        <f>(Table2[[#This Row],[Close Price]]-Table2[[#This Row],[50D EMA]])/Table2[[#This Row],[50D EMA]]</f>
        <v>6.8221477209473164E-2</v>
      </c>
      <c r="U583" s="1">
        <f>(Table2[[#This Row],[Close Price]]-Table2[[#This Row],[200D EMA]])/Table2[[#This Row],[200D EMA]]</f>
        <v>0.12323655176460205</v>
      </c>
      <c r="V583">
        <v>0.92434056733980596</v>
      </c>
      <c r="W583">
        <v>806.55</v>
      </c>
      <c r="X583">
        <v>826.2</v>
      </c>
      <c r="Y583">
        <v>806.55</v>
      </c>
      <c r="Z583">
        <v>839.25</v>
      </c>
      <c r="AA583">
        <v>792.35</v>
      </c>
      <c r="AB583">
        <v>874.55</v>
      </c>
      <c r="AC583" s="1">
        <f>(Table2[[#This Row],[Close Price]]/Table2[[#This Row],[Day Low]])-1</f>
        <v>1.1406608393776052E-2</v>
      </c>
      <c r="AD583" s="1">
        <f>(Table2[[#This Row],[Day High]]/Table2[[#This Row],[Close Price]])-1</f>
        <v>1.2810297272448645E-2</v>
      </c>
      <c r="AE583" s="1">
        <f>(Table2[[#This Row],[Close Price]]/Table2[[#This Row],[Current Week Low]])-1</f>
        <v>1.1406608393776052E-2</v>
      </c>
      <c r="AF583" s="1">
        <f>(Table2[[#This Row],[Current Week High]]/Table2[[#This Row],[Close Price]])-1</f>
        <v>2.8807845540913313E-2</v>
      </c>
      <c r="AG583" s="1">
        <f>(Table2[[#This Row],[Close Price]]/Table2[[#This Row],[Current Month Low]])-1</f>
        <v>2.9532403609515923E-2</v>
      </c>
      <c r="AH583" s="1">
        <f>(Table2[[#This Row],[Current Month High]]/Table2[[#This Row],[Close Price]])-1</f>
        <v>7.208090714066806E-2</v>
      </c>
      <c r="AI583">
        <v>7.2080907140667998</v>
      </c>
      <c r="AJ583">
        <v>34.246688060561098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0.06</v>
      </c>
      <c r="AM583" t="s">
        <v>3108</v>
      </c>
      <c r="AN583">
        <v>2.4500000000000002</v>
      </c>
      <c r="AO583" t="s">
        <v>3108</v>
      </c>
      <c r="AP583">
        <v>-3.6846667599120001E-3</v>
      </c>
      <c r="AQ583">
        <f>(Table2[[#This Row],[Sharpe Ratio]]-AVERAGE(Table2[Sharpe Ratio]))/_xlfn.STDEV.P(Table2[Sharpe Ratio])</f>
        <v>-0.76658696675707616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-0.61174987869311415</v>
      </c>
      <c r="AS583">
        <f>_xlfn.RANK.AVG(Table2[[#This Row],[1Y Return vs Nifty Z-Score]],Table2[1Y Return vs Nifty Z-Score])</f>
        <v>618</v>
      </c>
      <c r="AT583">
        <f>_xlfn.RANK.AVG(Table2[[#This Row],[6M Return vs Nifty Z-Score]],Table2[6M Return vs Nifty Z-Score])</f>
        <v>405</v>
      </c>
      <c r="AU583">
        <f>_xlfn.RANK.AVG(Table2[[#This Row],[Sharpe Ratio Z-Score]],Table2[Sharpe Ratio Z-Score])</f>
        <v>574</v>
      </c>
      <c r="AV583">
        <f>(Table2[[#This Row],[Rank 1Y]]+Table2[[#This Row],[Rank 6M]]+Table2[[#This Row],[Rank Sharpe]])/3</f>
        <v>532.33333333333337</v>
      </c>
    </row>
    <row r="584" spans="1:48" x14ac:dyDescent="0.3">
      <c r="A584" t="s">
        <v>823</v>
      </c>
      <c r="B584" t="s">
        <v>824</v>
      </c>
      <c r="C584" t="s">
        <v>625</v>
      </c>
      <c r="D584" t="s">
        <v>625</v>
      </c>
      <c r="E584">
        <v>18533.477800889999</v>
      </c>
      <c r="F584">
        <v>36.83</v>
      </c>
      <c r="G584">
        <v>-10.558233505551099</v>
      </c>
      <c r="H584">
        <f>(Table2[[#This Row],[1Y Return vs Nifty]]-AVERAGE(Table2[1Y Return vs Nifty]))/_xlfn.STDEV.P(Table2[1Y Return vs Nifty])</f>
        <v>-0.65998256407067335</v>
      </c>
      <c r="I584">
        <v>-0.415578097363142</v>
      </c>
      <c r="J584">
        <f>(Table2[[#This Row],[1M Return vs Nifty]]-AVERAGE(Table2[1M Return vs Nifty]))/_xlfn.STDEV.P(Table2[1M Return vs Nifty])</f>
        <v>1.3129491502469504E-2</v>
      </c>
      <c r="K584">
        <v>-25.0956165797088</v>
      </c>
      <c r="L584">
        <f>(Table2[[#This Row],[6M Return vs Nifty]]-AVERAGE(Table2[6M Return vs Nifty]))/_xlfn.STDEV.P(Table2[6M Return vs Nifty])</f>
        <v>-1.0827415503320328</v>
      </c>
      <c r="M584">
        <v>-4.6532249783786304</v>
      </c>
      <c r="N584">
        <f>(Table2[[#This Row],[1W Return vs Nifty]]-AVERAGE(Table2[1W Return vs Nifty]))/_xlfn.STDEV.P(Table2[1W Return vs Nifty])</f>
        <v>-0.94635183670882816</v>
      </c>
      <c r="O584">
        <v>37.82</v>
      </c>
      <c r="P584">
        <v>38.080567924537803</v>
      </c>
      <c r="Q584">
        <v>38.429769877326699</v>
      </c>
      <c r="R584">
        <v>38.804464418044098</v>
      </c>
      <c r="S584" s="1">
        <f>(Table2[[#This Row],[Close Price]]-Table2[[#This Row],[20D EMA]])/Table2[[#This Row],[20D EMA]]</f>
        <v>-2.6176626123744103E-2</v>
      </c>
      <c r="T584" s="1">
        <f>(Table2[[#This Row],[Close Price]]-Table2[[#This Row],[50D EMA]])/Table2[[#This Row],[50D EMA]]</f>
        <v>-3.2840054460741959E-2</v>
      </c>
      <c r="U584" s="1">
        <f>(Table2[[#This Row],[Close Price]]-Table2[[#This Row],[200D EMA]])/Table2[[#This Row],[200D EMA]]</f>
        <v>-4.1628401170066692E-2</v>
      </c>
      <c r="V584">
        <v>1.33188968200595</v>
      </c>
      <c r="W584">
        <v>36.6</v>
      </c>
      <c r="X584">
        <v>37.200000000000003</v>
      </c>
      <c r="Y584">
        <v>36.6</v>
      </c>
      <c r="Z584">
        <v>37.799999999999997</v>
      </c>
      <c r="AA584">
        <v>36.4</v>
      </c>
      <c r="AB584">
        <v>39.75</v>
      </c>
      <c r="AC584" s="1">
        <f>(Table2[[#This Row],[Close Price]]/Table2[[#This Row],[Day Low]])-1</f>
        <v>6.2841530054644767E-3</v>
      </c>
      <c r="AD584" s="1">
        <f>(Table2[[#This Row],[Day High]]/Table2[[#This Row],[Close Price]])-1</f>
        <v>1.0046158023350626E-2</v>
      </c>
      <c r="AE584" s="1">
        <f>(Table2[[#This Row],[Close Price]]/Table2[[#This Row],[Current Week Low]])-1</f>
        <v>6.2841530054644767E-3</v>
      </c>
      <c r="AF584" s="1">
        <f>(Table2[[#This Row],[Current Week High]]/Table2[[#This Row],[Close Price]])-1</f>
        <v>2.633722508824321E-2</v>
      </c>
      <c r="AG584" s="1">
        <f>(Table2[[#This Row],[Close Price]]/Table2[[#This Row],[Current Month Low]])-1</f>
        <v>1.1813186813186771E-2</v>
      </c>
      <c r="AH584" s="1">
        <f>(Table2[[#This Row],[Current Month High]]/Table2[[#This Row],[Close Price]])-1</f>
        <v>7.9283193049144662E-2</v>
      </c>
      <c r="AI584">
        <v>43.632907955470998</v>
      </c>
      <c r="AJ584">
        <v>14.2015503875968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-0.1</v>
      </c>
      <c r="AM584" t="s">
        <v>3107</v>
      </c>
      <c r="AN584">
        <v>-3.56</v>
      </c>
      <c r="AO584" t="s">
        <v>3107</v>
      </c>
      <c r="AP584">
        <v>5.5580567562434999E-2</v>
      </c>
      <c r="AQ584">
        <f>(Table2[[#This Row],[Sharpe Ratio]]-AVERAGE(Table2[Sharpe Ratio]))/_xlfn.STDEV.P(Table2[Sharpe Ratio])</f>
        <v>-9.1559297867412334E-2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561</v>
      </c>
      <c r="AT584">
        <f>_xlfn.RANK.AVG(Table2[[#This Row],[6M Return vs Nifty Z-Score]],Table2[6M Return vs Nifty Z-Score])</f>
        <v>670</v>
      </c>
      <c r="AU584">
        <f>_xlfn.RANK.AVG(Table2[[#This Row],[Sharpe Ratio Z-Score]],Table2[Sharpe Ratio Z-Score])</f>
        <v>374</v>
      </c>
      <c r="AV584">
        <f>(Table2[[#This Row],[Rank 1Y]]+Table2[[#This Row],[Rank 6M]]+Table2[[#This Row],[Rank Sharpe]])/3</f>
        <v>535</v>
      </c>
    </row>
    <row r="585" spans="1:48" x14ac:dyDescent="0.3">
      <c r="A585" t="s">
        <v>807</v>
      </c>
      <c r="B585" t="s">
        <v>808</v>
      </c>
      <c r="C585" t="s">
        <v>3062</v>
      </c>
      <c r="D585" t="s">
        <v>297</v>
      </c>
      <c r="E585">
        <v>19082.1012556799</v>
      </c>
      <c r="F585">
        <v>1734.9</v>
      </c>
      <c r="G585">
        <v>-12.554214305576499</v>
      </c>
      <c r="H585">
        <f>(Table2[[#This Row],[1Y Return vs Nifty]]-AVERAGE(Table2[1Y Return vs Nifty]))/_xlfn.STDEV.P(Table2[1Y Return vs Nifty])</f>
        <v>-0.69070561997207858</v>
      </c>
      <c r="I585">
        <v>-10.4299049649983</v>
      </c>
      <c r="J585">
        <f>(Table2[[#This Row],[1M Return vs Nifty]]-AVERAGE(Table2[1M Return vs Nifty]))/_xlfn.STDEV.P(Table2[1M Return vs Nifty])</f>
        <v>-0.94168053764576065</v>
      </c>
      <c r="K585">
        <v>-28.4439851945661</v>
      </c>
      <c r="L585">
        <f>(Table2[[#This Row],[6M Return vs Nifty]]-AVERAGE(Table2[6M Return vs Nifty]))/_xlfn.STDEV.P(Table2[6M Return vs Nifty])</f>
        <v>-1.196461772360043</v>
      </c>
      <c r="M585">
        <v>-2.32361419851309</v>
      </c>
      <c r="N585">
        <f>(Table2[[#This Row],[1W Return vs Nifty]]-AVERAGE(Table2[1W Return vs Nifty]))/_xlfn.STDEV.P(Table2[1W Return vs Nifty])</f>
        <v>-0.52057250587141601</v>
      </c>
      <c r="O585">
        <v>1745.21</v>
      </c>
      <c r="P585">
        <v>1792.91772483966</v>
      </c>
      <c r="Q585">
        <v>1819.6859506662499</v>
      </c>
      <c r="R585">
        <v>52.413076719381003</v>
      </c>
      <c r="S585" s="1">
        <f>(Table2[[#This Row],[Close Price]]-Table2[[#This Row],[20D EMA]])/Table2[[#This Row],[20D EMA]]</f>
        <v>-5.9075985124998967E-3</v>
      </c>
      <c r="T585" s="1">
        <f>(Table2[[#This Row],[Close Price]]-Table2[[#This Row],[50D EMA]])/Table2[[#This Row],[50D EMA]]</f>
        <v>-3.2359390526326789E-2</v>
      </c>
      <c r="U585" s="1">
        <f>(Table2[[#This Row],[Close Price]]-Table2[[#This Row],[200D EMA]])/Table2[[#This Row],[200D EMA]]</f>
        <v>-4.6593727140228115E-2</v>
      </c>
      <c r="V585">
        <v>0.86100525432992803</v>
      </c>
      <c r="W585">
        <v>1674</v>
      </c>
      <c r="X585">
        <v>1751.15</v>
      </c>
      <c r="Y585">
        <v>1651.5</v>
      </c>
      <c r="Z585">
        <v>1751.15</v>
      </c>
      <c r="AA585">
        <v>1651.5</v>
      </c>
      <c r="AB585">
        <v>1782</v>
      </c>
      <c r="AC585" s="1">
        <f>(Table2[[#This Row],[Close Price]]/Table2[[#This Row],[Day Low]])-1</f>
        <v>3.6379928315412258E-2</v>
      </c>
      <c r="AD585" s="1">
        <f>(Table2[[#This Row],[Day High]]/Table2[[#This Row],[Close Price]])-1</f>
        <v>9.3665340941841979E-3</v>
      </c>
      <c r="AE585" s="1">
        <f>(Table2[[#This Row],[Close Price]]/Table2[[#This Row],[Current Week Low]])-1</f>
        <v>5.0499545867393358E-2</v>
      </c>
      <c r="AF585" s="1">
        <f>(Table2[[#This Row],[Current Week High]]/Table2[[#This Row],[Close Price]])-1</f>
        <v>9.3665340941841979E-3</v>
      </c>
      <c r="AG585" s="1">
        <f>(Table2[[#This Row],[Close Price]]/Table2[[#This Row],[Current Month Low]])-1</f>
        <v>5.0499545867393358E-2</v>
      </c>
      <c r="AH585" s="1">
        <f>(Table2[[#This Row],[Current Month High]]/Table2[[#This Row],[Close Price]])-1</f>
        <v>2.7148538820681356E-2</v>
      </c>
      <c r="AI585">
        <v>41.734393913193799</v>
      </c>
      <c r="AJ585">
        <v>15.275747508305599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-0.18</v>
      </c>
      <c r="AM585" t="s">
        <v>3107</v>
      </c>
      <c r="AN585">
        <v>-0.65</v>
      </c>
      <c r="AO585" t="s">
        <v>3107</v>
      </c>
      <c r="AP585">
        <v>6.4353505642670006E-2</v>
      </c>
      <c r="AQ585">
        <f>(Table2[[#This Row],[Sharpe Ratio]]-AVERAGE(Table2[Sharpe Ratio]))/_xlfn.STDEV.P(Table2[Sharpe Ratio])</f>
        <v>8.3639709651115324E-3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575</v>
      </c>
      <c r="AT585">
        <f>_xlfn.RANK.AVG(Table2[[#This Row],[6M Return vs Nifty Z-Score]],Table2[6M Return vs Nifty Z-Score])</f>
        <v>689</v>
      </c>
      <c r="AU585">
        <f>_xlfn.RANK.AVG(Table2[[#This Row],[Sharpe Ratio Z-Score]],Table2[Sharpe Ratio Z-Score])</f>
        <v>344</v>
      </c>
      <c r="AV585">
        <f>(Table2[[#This Row],[Rank 1Y]]+Table2[[#This Row],[Rank 6M]]+Table2[[#This Row],[Rank Sharpe]])/3</f>
        <v>536</v>
      </c>
    </row>
    <row r="586" spans="1:48" x14ac:dyDescent="0.3">
      <c r="A586" t="s">
        <v>811</v>
      </c>
      <c r="B586" t="s">
        <v>812</v>
      </c>
      <c r="C586" t="s">
        <v>3063</v>
      </c>
      <c r="D586" t="s">
        <v>536</v>
      </c>
      <c r="E586">
        <v>19050.089307099999</v>
      </c>
      <c r="F586">
        <v>2114.0500000000002</v>
      </c>
      <c r="G586">
        <v>-5.1598516312288698</v>
      </c>
      <c r="H586">
        <f>(Table2[[#This Row],[1Y Return vs Nifty]]-AVERAGE(Table2[1Y Return vs Nifty]))/_xlfn.STDEV.P(Table2[1Y Return vs Nifty])</f>
        <v>-0.57688818355367433</v>
      </c>
      <c r="I586">
        <v>-6.4999858408163398</v>
      </c>
      <c r="J586">
        <f>(Table2[[#This Row],[1M Return vs Nifty]]-AVERAGE(Table2[1M Return vs Nifty]))/_xlfn.STDEV.P(Table2[1M Return vs Nifty])</f>
        <v>-0.56698474000435006</v>
      </c>
      <c r="K586">
        <v>-46.013657121567803</v>
      </c>
      <c r="L586">
        <f>(Table2[[#This Row],[6M Return vs Nifty]]-AVERAGE(Table2[6M Return vs Nifty]))/_xlfn.STDEV.P(Table2[6M Return vs Nifty])</f>
        <v>-1.7931783296806243</v>
      </c>
      <c r="M586">
        <v>1.0284646035615099</v>
      </c>
      <c r="N586">
        <f>(Table2[[#This Row],[1W Return vs Nifty]]-AVERAGE(Table2[1W Return vs Nifty]))/_xlfn.STDEV.P(Table2[1W Return vs Nifty])</f>
        <v>9.2081711561409707E-2</v>
      </c>
      <c r="O586">
        <v>2171.33</v>
      </c>
      <c r="P586">
        <v>2308.97163202911</v>
      </c>
      <c r="Q586">
        <v>2494.7477107716099</v>
      </c>
      <c r="R586">
        <v>43.802508435611401</v>
      </c>
      <c r="S586" s="1">
        <f>(Table2[[#This Row],[Close Price]]-Table2[[#This Row],[20D EMA]])/Table2[[#This Row],[20D EMA]]</f>
        <v>-2.6380144888155991E-2</v>
      </c>
      <c r="T586" s="1">
        <f>(Table2[[#This Row],[Close Price]]-Table2[[#This Row],[50D EMA]])/Table2[[#This Row],[50D EMA]]</f>
        <v>-8.4419240723981465E-2</v>
      </c>
      <c r="U586" s="1">
        <f>(Table2[[#This Row],[Close Price]]-Table2[[#This Row],[200D EMA]])/Table2[[#This Row],[200D EMA]]</f>
        <v>-0.1525996833779486</v>
      </c>
      <c r="V586">
        <v>1.2439860721057601</v>
      </c>
      <c r="W586">
        <v>2078</v>
      </c>
      <c r="X586">
        <v>2119.9499999999998</v>
      </c>
      <c r="Y586">
        <v>2078</v>
      </c>
      <c r="Z586">
        <v>2208.1</v>
      </c>
      <c r="AA586">
        <v>2030</v>
      </c>
      <c r="AB586">
        <v>2309.5</v>
      </c>
      <c r="AC586" s="1">
        <f>(Table2[[#This Row],[Close Price]]/Table2[[#This Row],[Day Low]])-1</f>
        <v>1.734841193455261E-2</v>
      </c>
      <c r="AD586" s="1">
        <f>(Table2[[#This Row],[Day High]]/Table2[[#This Row],[Close Price]])-1</f>
        <v>2.7908516827888086E-3</v>
      </c>
      <c r="AE586" s="1">
        <f>(Table2[[#This Row],[Close Price]]/Table2[[#This Row],[Current Week Low]])-1</f>
        <v>1.734841193455261E-2</v>
      </c>
      <c r="AF586" s="1">
        <f>(Table2[[#This Row],[Current Week High]]/Table2[[#This Row],[Close Price]])-1</f>
        <v>4.4488067926491626E-2</v>
      </c>
      <c r="AG586" s="1">
        <f>(Table2[[#This Row],[Close Price]]/Table2[[#This Row],[Current Month Low]])-1</f>
        <v>4.140394088669952E-2</v>
      </c>
      <c r="AH586" s="1">
        <f>(Table2[[#This Row],[Current Month High]]/Table2[[#This Row],[Close Price]])-1</f>
        <v>9.2452874813746089E-2</v>
      </c>
      <c r="AI586">
        <v>84.290816205860693</v>
      </c>
      <c r="AJ586">
        <v>26.510277968941601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-0.2</v>
      </c>
      <c r="AM586" t="s">
        <v>3107</v>
      </c>
      <c r="AN586">
        <v>-1.21</v>
      </c>
      <c r="AO586" t="s">
        <v>3107</v>
      </c>
      <c r="AP586">
        <v>5.8276041514483998E-2</v>
      </c>
      <c r="AQ586">
        <f>(Table2[[#This Row],[Sharpe Ratio]]-AVERAGE(Table2[Sharpe Ratio]))/_xlfn.STDEV.P(Table2[Sharpe Ratio])</f>
        <v>-6.0858001918627676E-2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521</v>
      </c>
      <c r="AT586">
        <f>_xlfn.RANK.AVG(Table2[[#This Row],[6M Return vs Nifty Z-Score]],Table2[6M Return vs Nifty Z-Score])</f>
        <v>726</v>
      </c>
      <c r="AU586">
        <f>_xlfn.RANK.AVG(Table2[[#This Row],[Sharpe Ratio Z-Score]],Table2[Sharpe Ratio Z-Score])</f>
        <v>365</v>
      </c>
      <c r="AV586">
        <f>(Table2[[#This Row],[Rank 1Y]]+Table2[[#This Row],[Rank 6M]]+Table2[[#This Row],[Rank Sharpe]])/3</f>
        <v>537.33333333333337</v>
      </c>
    </row>
    <row r="587" spans="1:48" x14ac:dyDescent="0.3">
      <c r="A587" t="s">
        <v>38</v>
      </c>
      <c r="B587" t="s">
        <v>39</v>
      </c>
      <c r="C587" t="s">
        <v>3065</v>
      </c>
      <c r="D587" t="s">
        <v>40</v>
      </c>
      <c r="E587">
        <v>639570.48947270995</v>
      </c>
      <c r="F587">
        <v>2722.05</v>
      </c>
      <c r="G587">
        <v>-16.771833344912501</v>
      </c>
      <c r="H587">
        <f>(Table2[[#This Row],[1Y Return vs Nifty]]-AVERAGE(Table2[1Y Return vs Nifty]))/_xlfn.STDEV.P(Table2[1Y Return vs Nifty])</f>
        <v>-0.75562515502707606</v>
      </c>
      <c r="I587">
        <v>6.0145107835752398</v>
      </c>
      <c r="J587">
        <f>(Table2[[#This Row],[1M Return vs Nifty]]-AVERAGE(Table2[1M Return vs Nifty]))/_xlfn.STDEV.P(Table2[1M Return vs Nifty])</f>
        <v>0.62620248512288912</v>
      </c>
      <c r="K587">
        <v>3.4430274406429402</v>
      </c>
      <c r="L587">
        <f>(Table2[[#This Row],[6M Return vs Nifty]]-AVERAGE(Table2[6M Return vs Nifty]))/_xlfn.STDEV.P(Table2[6M Return vs Nifty])</f>
        <v>-0.11348717374630048</v>
      </c>
      <c r="M587">
        <v>-9.5084140278822504E-2</v>
      </c>
      <c r="N587">
        <f>(Table2[[#This Row],[1W Return vs Nifty]]-AVERAGE(Table2[1W Return vs Nifty]))/_xlfn.STDEV.P(Table2[1W Return vs Nifty])</f>
        <v>-0.11326754096186499</v>
      </c>
      <c r="O587">
        <v>2704.93</v>
      </c>
      <c r="P587">
        <v>2614.1623237417998</v>
      </c>
      <c r="Q587">
        <v>2498.6310786684598</v>
      </c>
      <c r="R587">
        <v>50.245462559993399</v>
      </c>
      <c r="S587" s="1">
        <f>(Table2[[#This Row],[Close Price]]-Table2[[#This Row],[20D EMA]])/Table2[[#This Row],[20D EMA]]</f>
        <v>6.3291841193673579E-3</v>
      </c>
      <c r="T587" s="1">
        <f>(Table2[[#This Row],[Close Price]]-Table2[[#This Row],[50D EMA]])/Table2[[#This Row],[50D EMA]]</f>
        <v>4.1270457950665661E-2</v>
      </c>
      <c r="U587" s="1">
        <f>(Table2[[#This Row],[Close Price]]-Table2[[#This Row],[200D EMA]])/Table2[[#This Row],[200D EMA]]</f>
        <v>8.9416530210855313E-2</v>
      </c>
      <c r="V587">
        <v>0.75959575356353004</v>
      </c>
      <c r="W587">
        <v>2706.6</v>
      </c>
      <c r="X587">
        <v>2742.55</v>
      </c>
      <c r="Y587">
        <v>2706.6</v>
      </c>
      <c r="Z587">
        <v>2763.4</v>
      </c>
      <c r="AA587">
        <v>2666.2</v>
      </c>
      <c r="AB587">
        <v>2781.85</v>
      </c>
      <c r="AC587" s="1">
        <f>(Table2[[#This Row],[Close Price]]/Table2[[#This Row],[Day Low]])-1</f>
        <v>5.7082686765685953E-3</v>
      </c>
      <c r="AD587" s="1">
        <f>(Table2[[#This Row],[Day High]]/Table2[[#This Row],[Close Price]])-1</f>
        <v>7.5310887015300754E-3</v>
      </c>
      <c r="AE587" s="1">
        <f>(Table2[[#This Row],[Close Price]]/Table2[[#This Row],[Current Week Low]])-1</f>
        <v>5.7082686765685953E-3</v>
      </c>
      <c r="AF587" s="1">
        <f>(Table2[[#This Row],[Current Week High]]/Table2[[#This Row],[Close Price]])-1</f>
        <v>1.5190756966257046E-2</v>
      </c>
      <c r="AG587" s="1">
        <f>(Table2[[#This Row],[Close Price]]/Table2[[#This Row],[Current Month Low]])-1</f>
        <v>2.0947415797764712E-2</v>
      </c>
      <c r="AH587" s="1">
        <f>(Table2[[#This Row],[Current Month High]]/Table2[[#This Row],[Close Price]])-1</f>
        <v>2.1968736797634003E-2</v>
      </c>
      <c r="AI587">
        <v>3.2787788615198101</v>
      </c>
      <c r="AJ587">
        <v>25.3217006974977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0.03</v>
      </c>
      <c r="AM587" t="s">
        <v>3108</v>
      </c>
      <c r="AN587">
        <v>0.39</v>
      </c>
      <c r="AO587" t="s">
        <v>3108</v>
      </c>
      <c r="AP587">
        <v>-6.5713435836479997E-2</v>
      </c>
      <c r="AQ587">
        <f>(Table2[[#This Row],[Sharpe Ratio]]-AVERAGE(Table2[Sharpe Ratio]))/_xlfn.STDEV.P(Table2[Sharpe Ratio])</f>
        <v>-1.4730911402850413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-1.8292685248973939</v>
      </c>
      <c r="AS587">
        <f>_xlfn.RANK.AVG(Table2[[#This Row],[1Y Return vs Nifty Z-Score]],Table2[1Y Return vs Nifty Z-Score])</f>
        <v>600</v>
      </c>
      <c r="AT587">
        <f>_xlfn.RANK.AVG(Table2[[#This Row],[6M Return vs Nifty Z-Score]],Table2[6M Return vs Nifty Z-Score])</f>
        <v>343</v>
      </c>
      <c r="AU587">
        <f>_xlfn.RANK.AVG(Table2[[#This Row],[Sharpe Ratio Z-Score]],Table2[Sharpe Ratio Z-Score])</f>
        <v>679</v>
      </c>
      <c r="AV587">
        <f>(Table2[[#This Row],[Rank 1Y]]+Table2[[#This Row],[Rank 6M]]+Table2[[#This Row],[Rank Sharpe]])/3</f>
        <v>540.66666666666663</v>
      </c>
    </row>
    <row r="588" spans="1:48" x14ac:dyDescent="0.3">
      <c r="A588" t="s">
        <v>1668</v>
      </c>
      <c r="B588" t="s">
        <v>1669</v>
      </c>
      <c r="C588" t="s">
        <v>3073</v>
      </c>
      <c r="D588" t="s">
        <v>397</v>
      </c>
      <c r="E588">
        <v>4832.5551817919904</v>
      </c>
      <c r="F588">
        <v>96.72</v>
      </c>
      <c r="G588">
        <v>-3.4065883146596301</v>
      </c>
      <c r="H588">
        <f>(Table2[[#This Row],[1Y Return vs Nifty]]-AVERAGE(Table2[1Y Return vs Nifty]))/_xlfn.STDEV.P(Table2[1Y Return vs Nifty])</f>
        <v>-0.54990114696286418</v>
      </c>
      <c r="I588">
        <v>-12.189360281417599</v>
      </c>
      <c r="J588">
        <f>(Table2[[#This Row],[1M Return vs Nifty]]-AVERAGE(Table2[1M Return vs Nifty]))/_xlfn.STDEV.P(Table2[1M Return vs Nifty])</f>
        <v>-1.109434756592284</v>
      </c>
      <c r="K588">
        <v>-22.340118438079099</v>
      </c>
      <c r="L588">
        <f>(Table2[[#This Row],[6M Return vs Nifty]]-AVERAGE(Table2[6M Return vs Nifty]))/_xlfn.STDEV.P(Table2[6M Return vs Nifty])</f>
        <v>-0.9891569136007351</v>
      </c>
      <c r="M588">
        <v>-5.57265342281136</v>
      </c>
      <c r="N588">
        <f>(Table2[[#This Row],[1W Return vs Nifty]]-AVERAGE(Table2[1W Return vs Nifty]))/_xlfn.STDEV.P(Table2[1W Return vs Nifty])</f>
        <v>-1.1143943402922145</v>
      </c>
      <c r="O588">
        <v>104.23</v>
      </c>
      <c r="P588">
        <v>105.21626732891301</v>
      </c>
      <c r="Q588">
        <v>101.19803280207501</v>
      </c>
      <c r="R588">
        <v>19.723610440203299</v>
      </c>
      <c r="S588" s="1">
        <f>(Table2[[#This Row],[Close Price]]-Table2[[#This Row],[20D EMA]])/Table2[[#This Row],[20D EMA]]</f>
        <v>-7.2052192267101647E-2</v>
      </c>
      <c r="T588" s="1">
        <f>(Table2[[#This Row],[Close Price]]-Table2[[#This Row],[50D EMA]])/Table2[[#This Row],[50D EMA]]</f>
        <v>-8.0750510777512316E-2</v>
      </c>
      <c r="U588" s="1">
        <f>(Table2[[#This Row],[Close Price]]-Table2[[#This Row],[200D EMA]])/Table2[[#This Row],[200D EMA]]</f>
        <v>-4.4250196155820799E-2</v>
      </c>
      <c r="V588">
        <v>0.95261378483992498</v>
      </c>
      <c r="W588">
        <v>95.4</v>
      </c>
      <c r="X588">
        <v>98.2</v>
      </c>
      <c r="Y588">
        <v>95.4</v>
      </c>
      <c r="Z588">
        <v>101.78</v>
      </c>
      <c r="AA588">
        <v>95.4</v>
      </c>
      <c r="AB588">
        <v>111.46</v>
      </c>
      <c r="AC588" s="1">
        <f>(Table2[[#This Row],[Close Price]]/Table2[[#This Row],[Day Low]])-1</f>
        <v>1.3836477987421381E-2</v>
      </c>
      <c r="AD588" s="1">
        <f>(Table2[[#This Row],[Day High]]/Table2[[#This Row],[Close Price]])-1</f>
        <v>1.5301902398676681E-2</v>
      </c>
      <c r="AE588" s="1">
        <f>(Table2[[#This Row],[Close Price]]/Table2[[#This Row],[Current Week Low]])-1</f>
        <v>1.3836477987421381E-2</v>
      </c>
      <c r="AF588" s="1">
        <f>(Table2[[#This Row],[Current Week High]]/Table2[[#This Row],[Close Price]])-1</f>
        <v>5.2315963606286209E-2</v>
      </c>
      <c r="AG588" s="1">
        <f>(Table2[[#This Row],[Close Price]]/Table2[[#This Row],[Current Month Low]])-1</f>
        <v>1.3836477987421381E-2</v>
      </c>
      <c r="AH588" s="1">
        <f>(Table2[[#This Row],[Current Month High]]/Table2[[#This Row],[Close Price]])-1</f>
        <v>0.15239867659222495</v>
      </c>
      <c r="AI588">
        <v>25.672043010752599</v>
      </c>
      <c r="AJ588">
        <v>21.967213114753999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-0.09</v>
      </c>
      <c r="AM588" t="s">
        <v>3107</v>
      </c>
      <c r="AN588">
        <v>-13.58</v>
      </c>
      <c r="AO588" t="s">
        <v>3107</v>
      </c>
      <c r="AP588">
        <v>1.7667198815708999E-2</v>
      </c>
      <c r="AQ588">
        <f>(Table2[[#This Row],[Sharpe Ratio]]-AVERAGE(Table2[Sharpe Ratio]))/_xlfn.STDEV.P(Table2[Sharpe Ratio])</f>
        <v>-0.52339042479179476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507</v>
      </c>
      <c r="AT588">
        <f>_xlfn.RANK.AVG(Table2[[#This Row],[6M Return vs Nifty Z-Score]],Table2[6M Return vs Nifty Z-Score])</f>
        <v>645</v>
      </c>
      <c r="AU588">
        <f>_xlfn.RANK.AVG(Table2[[#This Row],[Sharpe Ratio Z-Score]],Table2[Sharpe Ratio Z-Score])</f>
        <v>477</v>
      </c>
      <c r="AV588">
        <f>(Table2[[#This Row],[Rank 1Y]]+Table2[[#This Row],[Rank 6M]]+Table2[[#This Row],[Rank Sharpe]])/3</f>
        <v>543</v>
      </c>
    </row>
    <row r="589" spans="1:48" x14ac:dyDescent="0.3">
      <c r="A589" t="s">
        <v>1004</v>
      </c>
      <c r="B589" t="s">
        <v>1005</v>
      </c>
      <c r="C589" t="s">
        <v>3063</v>
      </c>
      <c r="D589" t="s">
        <v>554</v>
      </c>
      <c r="E589">
        <v>13260.253271275</v>
      </c>
      <c r="F589">
        <v>1675.55</v>
      </c>
      <c r="G589">
        <v>-19.558263391233499</v>
      </c>
      <c r="H589">
        <f>(Table2[[#This Row],[1Y Return vs Nifty]]-AVERAGE(Table2[1Y Return vs Nifty]))/_xlfn.STDEV.P(Table2[1Y Return vs Nifty])</f>
        <v>-0.79851516983953608</v>
      </c>
      <c r="I589">
        <v>-3.5428484638973199</v>
      </c>
      <c r="J589">
        <f>(Table2[[#This Row],[1M Return vs Nifty]]-AVERAGE(Table2[1M Return vs Nifty]))/_xlfn.STDEV.P(Table2[1M Return vs Nifty])</f>
        <v>-0.28503823851990939</v>
      </c>
      <c r="K589">
        <v>6.0646764594839997</v>
      </c>
      <c r="L589">
        <f>(Table2[[#This Row],[6M Return vs Nifty]]-AVERAGE(Table2[6M Return vs Nifty]))/_xlfn.STDEV.P(Table2[6M Return vs Nifty])</f>
        <v>-2.4448437933509405E-2</v>
      </c>
      <c r="M589">
        <v>4.1738145849745596</v>
      </c>
      <c r="N589">
        <f>(Table2[[#This Row],[1W Return vs Nifty]]-AVERAGE(Table2[1W Return vs Nifty]))/_xlfn.STDEV.P(Table2[1W Return vs Nifty])</f>
        <v>0.66695242469092741</v>
      </c>
      <c r="O589">
        <v>1701.87</v>
      </c>
      <c r="P589">
        <v>1714.3222898190099</v>
      </c>
      <c r="Q589">
        <v>1632.56268339505</v>
      </c>
      <c r="R589">
        <v>45.503798625269198</v>
      </c>
      <c r="S589" s="1">
        <f>(Table2[[#This Row],[Close Price]]-Table2[[#This Row],[20D EMA]])/Table2[[#This Row],[20D EMA]]</f>
        <v>-1.546534106600383E-2</v>
      </c>
      <c r="T589" s="1">
        <f>(Table2[[#This Row],[Close Price]]-Table2[[#This Row],[50D EMA]])/Table2[[#This Row],[50D EMA]]</f>
        <v>-2.2616686517622879E-2</v>
      </c>
      <c r="U589" s="1">
        <f>(Table2[[#This Row],[Close Price]]-Table2[[#This Row],[200D EMA]])/Table2[[#This Row],[200D EMA]]</f>
        <v>2.6331189020904366E-2</v>
      </c>
      <c r="V589">
        <v>1.14581879405496</v>
      </c>
      <c r="W589">
        <v>1665</v>
      </c>
      <c r="X589">
        <v>1724.95</v>
      </c>
      <c r="Y589">
        <v>1665</v>
      </c>
      <c r="Z589">
        <v>1779.3</v>
      </c>
      <c r="AA589">
        <v>1603.3</v>
      </c>
      <c r="AB589">
        <v>1779.3</v>
      </c>
      <c r="AC589" s="1">
        <f>(Table2[[#This Row],[Close Price]]/Table2[[#This Row],[Day Low]])-1</f>
        <v>6.3363363363362346E-3</v>
      </c>
      <c r="AD589" s="1">
        <f>(Table2[[#This Row],[Day High]]/Table2[[#This Row],[Close Price]])-1</f>
        <v>2.9482856375518507E-2</v>
      </c>
      <c r="AE589" s="1">
        <f>(Table2[[#This Row],[Close Price]]/Table2[[#This Row],[Current Week Low]])-1</f>
        <v>6.3363363363362346E-3</v>
      </c>
      <c r="AF589" s="1">
        <f>(Table2[[#This Row],[Current Week High]]/Table2[[#This Row],[Close Price]])-1</f>
        <v>6.1919966578138474E-2</v>
      </c>
      <c r="AG589" s="1">
        <f>(Table2[[#This Row],[Close Price]]/Table2[[#This Row],[Current Month Low]])-1</f>
        <v>4.5063306929457925E-2</v>
      </c>
      <c r="AH589" s="1">
        <f>(Table2[[#This Row],[Current Month High]]/Table2[[#This Row],[Close Price]])-1</f>
        <v>6.1919966578138474E-2</v>
      </c>
      <c r="AI589">
        <v>18.107487093790098</v>
      </c>
      <c r="AJ589">
        <v>28.198163733741399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0</v>
      </c>
      <c r="AM589" t="s">
        <v>3109</v>
      </c>
      <c r="AN589">
        <v>-3.17</v>
      </c>
      <c r="AO589" t="s">
        <v>3107</v>
      </c>
      <c r="AP589">
        <v>-8.3601860082616997E-2</v>
      </c>
      <c r="AQ589">
        <f>(Table2[[#This Row],[Sharpe Ratio]]-AVERAGE(Table2[Sharpe Ratio]))/_xlfn.STDEV.P(Table2[Sharpe Ratio])</f>
        <v>-1.6768392812828752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609</v>
      </c>
      <c r="AT589">
        <f>_xlfn.RANK.AVG(Table2[[#This Row],[6M Return vs Nifty Z-Score]],Table2[6M Return vs Nifty Z-Score])</f>
        <v>319</v>
      </c>
      <c r="AU589">
        <f>_xlfn.RANK.AVG(Table2[[#This Row],[Sharpe Ratio Z-Score]],Table2[Sharpe Ratio Z-Score])</f>
        <v>703</v>
      </c>
      <c r="AV589">
        <f>(Table2[[#This Row],[Rank 1Y]]+Table2[[#This Row],[Rank 6M]]+Table2[[#This Row],[Rank Sharpe]])/3</f>
        <v>543.66666666666663</v>
      </c>
    </row>
    <row r="590" spans="1:48" x14ac:dyDescent="0.3">
      <c r="A590" t="s">
        <v>1810</v>
      </c>
      <c r="B590" t="s">
        <v>1811</v>
      </c>
      <c r="C590" t="s">
        <v>3074</v>
      </c>
      <c r="D590" t="s">
        <v>133</v>
      </c>
      <c r="E590">
        <v>3983.5734727230001</v>
      </c>
      <c r="F590">
        <v>207.87</v>
      </c>
      <c r="G590">
        <v>-16.428661498694002</v>
      </c>
      <c r="H590">
        <f>(Table2[[#This Row],[1Y Return vs Nifty]]-AVERAGE(Table2[1Y Return vs Nifty]))/_xlfn.STDEV.P(Table2[1Y Return vs Nifty])</f>
        <v>-0.75034289589160474</v>
      </c>
      <c r="I590">
        <v>-5.2617156635007198</v>
      </c>
      <c r="J590">
        <f>(Table2[[#This Row],[1M Return vs Nifty]]-AVERAGE(Table2[1M Return vs Nifty]))/_xlfn.STDEV.P(Table2[1M Return vs Nifty])</f>
        <v>-0.4489226076490368</v>
      </c>
      <c r="K590">
        <v>-28.288456415285101</v>
      </c>
      <c r="L590">
        <f>(Table2[[#This Row],[6M Return vs Nifty]]-AVERAGE(Table2[6M Return vs Nifty]))/_xlfn.STDEV.P(Table2[6M Return vs Nifty])</f>
        <v>-1.1911795679954753</v>
      </c>
      <c r="M590">
        <v>-1.1548551452442299</v>
      </c>
      <c r="N590">
        <f>(Table2[[#This Row],[1W Return vs Nifty]]-AVERAGE(Table2[1W Return vs Nifty]))/_xlfn.STDEV.P(Table2[1W Return vs Nifty])</f>
        <v>-0.30696023556774543</v>
      </c>
      <c r="O590">
        <v>212.64</v>
      </c>
      <c r="P590">
        <v>215.87319277094801</v>
      </c>
      <c r="Q590">
        <v>216.598091889225</v>
      </c>
      <c r="R590">
        <v>42.484366684118001</v>
      </c>
      <c r="S590" s="1">
        <f>(Table2[[#This Row],[Close Price]]-Table2[[#This Row],[20D EMA]])/Table2[[#This Row],[20D EMA]]</f>
        <v>-2.2432279909706462E-2</v>
      </c>
      <c r="T590" s="1">
        <f>(Table2[[#This Row],[Close Price]]-Table2[[#This Row],[50D EMA]])/Table2[[#This Row],[50D EMA]]</f>
        <v>-3.7073583191219964E-2</v>
      </c>
      <c r="U590" s="1">
        <f>(Table2[[#This Row],[Close Price]]-Table2[[#This Row],[200D EMA]])/Table2[[#This Row],[200D EMA]]</f>
        <v>-4.0296254750428806E-2</v>
      </c>
      <c r="V590">
        <v>1.1240750516937099</v>
      </c>
      <c r="W590">
        <v>207.15</v>
      </c>
      <c r="X590">
        <v>212.69</v>
      </c>
      <c r="Y590">
        <v>207.15</v>
      </c>
      <c r="Z590">
        <v>222.79</v>
      </c>
      <c r="AA590">
        <v>195.9</v>
      </c>
      <c r="AB590">
        <v>222.79</v>
      </c>
      <c r="AC590" s="1">
        <f>(Table2[[#This Row],[Close Price]]/Table2[[#This Row],[Day Low]])-1</f>
        <v>3.4757422157856155E-3</v>
      </c>
      <c r="AD590" s="1">
        <f>(Table2[[#This Row],[Day High]]/Table2[[#This Row],[Close Price]])-1</f>
        <v>2.3187569153797938E-2</v>
      </c>
      <c r="AE590" s="1">
        <f>(Table2[[#This Row],[Close Price]]/Table2[[#This Row],[Current Week Low]])-1</f>
        <v>3.4757422157856155E-3</v>
      </c>
      <c r="AF590" s="1">
        <f>(Table2[[#This Row],[Current Week High]]/Table2[[#This Row],[Close Price]])-1</f>
        <v>7.1775628998893559E-2</v>
      </c>
      <c r="AG590" s="1">
        <f>(Table2[[#This Row],[Close Price]]/Table2[[#This Row],[Current Month Low]])-1</f>
        <v>6.1102603369065811E-2</v>
      </c>
      <c r="AH590" s="1">
        <f>(Table2[[#This Row],[Current Month High]]/Table2[[#This Row],[Close Price]])-1</f>
        <v>7.1775628998893559E-2</v>
      </c>
      <c r="AI590">
        <v>33.737432048876599</v>
      </c>
      <c r="AJ590">
        <v>24.547633313361199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0.06</v>
      </c>
      <c r="AM590" t="s">
        <v>3108</v>
      </c>
      <c r="AN590">
        <v>-2.63</v>
      </c>
      <c r="AO590" t="s">
        <v>3107</v>
      </c>
      <c r="AP590">
        <v>6.2986704046088998E-2</v>
      </c>
      <c r="AQ590">
        <f>(Table2[[#This Row],[Sharpe Ratio]]-AVERAGE(Table2[Sharpe Ratio]))/_xlfn.STDEV.P(Table2[Sharpe Ratio])</f>
        <v>-7.2038219597677818E-3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596</v>
      </c>
      <c r="AT590">
        <f>_xlfn.RANK.AVG(Table2[[#This Row],[6M Return vs Nifty Z-Score]],Table2[6M Return vs Nifty Z-Score])</f>
        <v>688</v>
      </c>
      <c r="AU590">
        <f>_xlfn.RANK.AVG(Table2[[#This Row],[Sharpe Ratio Z-Score]],Table2[Sharpe Ratio Z-Score])</f>
        <v>347</v>
      </c>
      <c r="AV590">
        <f>(Table2[[#This Row],[Rank 1Y]]+Table2[[#This Row],[Rank 6M]]+Table2[[#This Row],[Rank Sharpe]])/3</f>
        <v>543.66666666666663</v>
      </c>
    </row>
    <row r="591" spans="1:48" x14ac:dyDescent="0.3">
      <c r="A591" t="s">
        <v>1512</v>
      </c>
      <c r="B591" t="s">
        <v>1513</v>
      </c>
      <c r="C591" t="s">
        <v>3074</v>
      </c>
      <c r="D591" t="s">
        <v>1514</v>
      </c>
      <c r="E591">
        <v>6405.4896006500003</v>
      </c>
      <c r="F591">
        <v>490.7</v>
      </c>
      <c r="G591">
        <v>-16.621423888916901</v>
      </c>
      <c r="H591">
        <f>(Table2[[#This Row],[1Y Return vs Nifty]]-AVERAGE(Table2[1Y Return vs Nifty]))/_xlfn.STDEV.P(Table2[1Y Return vs Nifty])</f>
        <v>-0.75330998339586908</v>
      </c>
      <c r="I591">
        <v>-0.76976531819081395</v>
      </c>
      <c r="J591">
        <f>(Table2[[#This Row],[1M Return vs Nifty]]-AVERAGE(Table2[1M Return vs Nifty]))/_xlfn.STDEV.P(Table2[1M Return vs Nifty])</f>
        <v>-2.0640278059911501E-2</v>
      </c>
      <c r="K591">
        <v>-20.8733451722652</v>
      </c>
      <c r="L591">
        <f>(Table2[[#This Row],[6M Return vs Nifty]]-AVERAGE(Table2[6M Return vs Nifty]))/_xlfn.STDEV.P(Table2[6M Return vs Nifty])</f>
        <v>-0.93934107769993935</v>
      </c>
      <c r="M591">
        <v>-0.33354680345153798</v>
      </c>
      <c r="N591">
        <f>(Table2[[#This Row],[1W Return vs Nifty]]-AVERAGE(Table2[1W Return vs Nifty]))/_xlfn.STDEV.P(Table2[1W Return vs Nifty])</f>
        <v>-0.15685099019420681</v>
      </c>
      <c r="O591">
        <v>514.05999999999995</v>
      </c>
      <c r="P591">
        <v>512.57794745863305</v>
      </c>
      <c r="Q591">
        <v>503.76456724119203</v>
      </c>
      <c r="R591">
        <v>34.835952219913104</v>
      </c>
      <c r="S591" s="1">
        <f>(Table2[[#This Row],[Close Price]]-Table2[[#This Row],[20D EMA]])/Table2[[#This Row],[20D EMA]]</f>
        <v>-4.544216628409127E-2</v>
      </c>
      <c r="T591" s="1">
        <f>(Table2[[#This Row],[Close Price]]-Table2[[#This Row],[50D EMA]])/Table2[[#This Row],[50D EMA]]</f>
        <v>-4.2682186323278554E-2</v>
      </c>
      <c r="U591" s="1">
        <f>(Table2[[#This Row],[Close Price]]-Table2[[#This Row],[200D EMA]])/Table2[[#This Row],[200D EMA]]</f>
        <v>-2.5933874850981715E-2</v>
      </c>
      <c r="V591">
        <v>0.83195778459099001</v>
      </c>
      <c r="W591">
        <v>486.05</v>
      </c>
      <c r="X591">
        <v>499.85</v>
      </c>
      <c r="Y591">
        <v>486.05</v>
      </c>
      <c r="Z591">
        <v>522.9</v>
      </c>
      <c r="AA591">
        <v>486.05</v>
      </c>
      <c r="AB591">
        <v>563</v>
      </c>
      <c r="AC591" s="1">
        <f>(Table2[[#This Row],[Close Price]]/Table2[[#This Row],[Day Low]])-1</f>
        <v>9.5669169838492607E-3</v>
      </c>
      <c r="AD591" s="1">
        <f>(Table2[[#This Row],[Day High]]/Table2[[#This Row],[Close Price]])-1</f>
        <v>1.8646831057672841E-2</v>
      </c>
      <c r="AE591" s="1">
        <f>(Table2[[#This Row],[Close Price]]/Table2[[#This Row],[Current Week Low]])-1</f>
        <v>9.5669169838492607E-3</v>
      </c>
      <c r="AF591" s="1">
        <f>(Table2[[#This Row],[Current Week High]]/Table2[[#This Row],[Close Price]])-1</f>
        <v>6.5620542082738931E-2</v>
      </c>
      <c r="AG591" s="1">
        <f>(Table2[[#This Row],[Close Price]]/Table2[[#This Row],[Current Month Low]])-1</f>
        <v>9.5669169838492607E-3</v>
      </c>
      <c r="AH591" s="1">
        <f>(Table2[[#This Row],[Current Month High]]/Table2[[#This Row],[Close Price]])-1</f>
        <v>0.1473405339311189</v>
      </c>
      <c r="AI591">
        <v>36.407173425718298</v>
      </c>
      <c r="AJ591">
        <v>25.482674849763399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-0.05</v>
      </c>
      <c r="AM591" t="s">
        <v>3107</v>
      </c>
      <c r="AN591">
        <v>-8.5500000000000007</v>
      </c>
      <c r="AO591" t="s">
        <v>3107</v>
      </c>
      <c r="AP591">
        <v>4.6058517223386997E-2</v>
      </c>
      <c r="AQ591">
        <f>(Table2[[#This Row],[Sharpe Ratio]]-AVERAGE(Table2[Sharpe Ratio]))/_xlfn.STDEV.P(Table2[Sharpe Ratio])</f>
        <v>-0.20001491298330412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-2.0701572423332308</v>
      </c>
      <c r="AS591">
        <f>_xlfn.RANK.AVG(Table2[[#This Row],[1Y Return vs Nifty Z-Score]],Table2[1Y Return vs Nifty Z-Score])</f>
        <v>598</v>
      </c>
      <c r="AT591">
        <f>_xlfn.RANK.AVG(Table2[[#This Row],[6M Return vs Nifty Z-Score]],Table2[6M Return vs Nifty Z-Score])</f>
        <v>634</v>
      </c>
      <c r="AU591">
        <f>_xlfn.RANK.AVG(Table2[[#This Row],[Sharpe Ratio Z-Score]],Table2[Sharpe Ratio Z-Score])</f>
        <v>399</v>
      </c>
      <c r="AV591">
        <f>(Table2[[#This Row],[Rank 1Y]]+Table2[[#This Row],[Rank 6M]]+Table2[[#This Row],[Rank Sharpe]])/3</f>
        <v>543.66666666666663</v>
      </c>
    </row>
    <row r="592" spans="1:48" x14ac:dyDescent="0.3">
      <c r="A592" t="s">
        <v>434</v>
      </c>
      <c r="B592" t="s">
        <v>435</v>
      </c>
      <c r="C592" t="s">
        <v>3062</v>
      </c>
      <c r="D592" t="s">
        <v>21</v>
      </c>
      <c r="E592">
        <v>51410.724590254998</v>
      </c>
      <c r="F592">
        <v>2718.85</v>
      </c>
      <c r="G592">
        <v>-9.3929492128601808</v>
      </c>
      <c r="H592">
        <f>(Table2[[#This Row],[1Y Return vs Nifty]]-AVERAGE(Table2[1Y Return vs Nifty]))/_xlfn.STDEV.P(Table2[1Y Return vs Nifty])</f>
        <v>-0.64204597146170783</v>
      </c>
      <c r="I592">
        <v>1.1743045754969399</v>
      </c>
      <c r="J592">
        <f>(Table2[[#This Row],[1M Return vs Nifty]]-AVERAGE(Table2[1M Return vs Nifty]))/_xlfn.STDEV.P(Table2[1M Return vs Nifty])</f>
        <v>0.16471590777193151</v>
      </c>
      <c r="K592">
        <v>-4.3367513311605004</v>
      </c>
      <c r="L592">
        <f>(Table2[[#This Row],[6M Return vs Nifty]]-AVERAGE(Table2[6M Return vs Nifty]))/_xlfn.STDEV.P(Table2[6M Return vs Nifty])</f>
        <v>-0.37771082144525386</v>
      </c>
      <c r="M592">
        <v>1.24844130591821</v>
      </c>
      <c r="N592">
        <f>(Table2[[#This Row],[1W Return vs Nifty]]-AVERAGE(Table2[1W Return vs Nifty]))/_xlfn.STDEV.P(Table2[1W Return vs Nifty])</f>
        <v>0.13228651055133467</v>
      </c>
      <c r="O592">
        <v>2735.81</v>
      </c>
      <c r="P592">
        <v>2650.3762853013</v>
      </c>
      <c r="Q592">
        <v>2484.3774209042999</v>
      </c>
      <c r="R592">
        <v>46.938638339426497</v>
      </c>
      <c r="S592" s="1">
        <f>(Table2[[#This Row],[Close Price]]-Table2[[#This Row],[20D EMA]])/Table2[[#This Row],[20D EMA]]</f>
        <v>-6.1992609135868484E-3</v>
      </c>
      <c r="T592" s="1">
        <f>(Table2[[#This Row],[Close Price]]-Table2[[#This Row],[50D EMA]])/Table2[[#This Row],[50D EMA]]</f>
        <v>2.5835469128835692E-2</v>
      </c>
      <c r="U592" s="1">
        <f>(Table2[[#This Row],[Close Price]]-Table2[[#This Row],[200D EMA]])/Table2[[#This Row],[200D EMA]]</f>
        <v>9.4378807794168906E-2</v>
      </c>
      <c r="V592">
        <v>0.41995081255674899</v>
      </c>
      <c r="W592">
        <v>2690.8</v>
      </c>
      <c r="X592">
        <v>2737.9</v>
      </c>
      <c r="Y592">
        <v>2663</v>
      </c>
      <c r="Z592">
        <v>2737.9</v>
      </c>
      <c r="AA592">
        <v>2589.35</v>
      </c>
      <c r="AB592">
        <v>2949.95</v>
      </c>
      <c r="AC592" s="1">
        <f>(Table2[[#This Row],[Close Price]]/Table2[[#This Row],[Day Low]])-1</f>
        <v>1.0424409097665954E-2</v>
      </c>
      <c r="AD592" s="1">
        <f>(Table2[[#This Row],[Day High]]/Table2[[#This Row],[Close Price]])-1</f>
        <v>7.0066388362728382E-3</v>
      </c>
      <c r="AE592" s="1">
        <f>(Table2[[#This Row],[Close Price]]/Table2[[#This Row],[Current Week Low]])-1</f>
        <v>2.0972587307547919E-2</v>
      </c>
      <c r="AF592" s="1">
        <f>(Table2[[#This Row],[Current Week High]]/Table2[[#This Row],[Close Price]])-1</f>
        <v>7.0066388362728382E-3</v>
      </c>
      <c r="AG592" s="1">
        <f>(Table2[[#This Row],[Close Price]]/Table2[[#This Row],[Current Month Low]])-1</f>
        <v>5.0012551412516704E-2</v>
      </c>
      <c r="AH592" s="1">
        <f>(Table2[[#This Row],[Current Month High]]/Table2[[#This Row],[Close Price]])-1</f>
        <v>8.499917244423183E-2</v>
      </c>
      <c r="AI592">
        <v>13.3181308273718</v>
      </c>
      <c r="AJ592">
        <v>31.402542168092399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-0.05</v>
      </c>
      <c r="AM592" t="s">
        <v>3107</v>
      </c>
      <c r="AN592">
        <v>-7.26</v>
      </c>
      <c r="AO592" t="s">
        <v>3107</v>
      </c>
      <c r="AP592">
        <v>-4.6452706164344E-2</v>
      </c>
      <c r="AQ592">
        <f>(Table2[[#This Row],[Sharpe Ratio]]-AVERAGE(Table2[Sharpe Ratio]))/_xlfn.STDEV.P(Table2[Sharpe Ratio])</f>
        <v>-1.2537125180563686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-1.9764668926400644</v>
      </c>
      <c r="AS592">
        <f>_xlfn.RANK.AVG(Table2[[#This Row],[1Y Return vs Nifty Z-Score]],Table2[1Y Return vs Nifty Z-Score])</f>
        <v>549</v>
      </c>
      <c r="AT592">
        <f>_xlfn.RANK.AVG(Table2[[#This Row],[6M Return vs Nifty Z-Score]],Table2[6M Return vs Nifty Z-Score])</f>
        <v>430</v>
      </c>
      <c r="AU592">
        <f>_xlfn.RANK.AVG(Table2[[#This Row],[Sharpe Ratio Z-Score]],Table2[Sharpe Ratio Z-Score])</f>
        <v>653</v>
      </c>
      <c r="AV592">
        <f>(Table2[[#This Row],[Rank 1Y]]+Table2[[#This Row],[Rank 6M]]+Table2[[#This Row],[Rank Sharpe]])/3</f>
        <v>544</v>
      </c>
    </row>
    <row r="593" spans="1:48" x14ac:dyDescent="0.3">
      <c r="A593" t="s">
        <v>1264</v>
      </c>
      <c r="B593" t="s">
        <v>1265</v>
      </c>
      <c r="C593" t="s">
        <v>3075</v>
      </c>
      <c r="D593" t="s">
        <v>465</v>
      </c>
      <c r="E593">
        <v>8707.2977158800004</v>
      </c>
      <c r="F593">
        <v>285.2</v>
      </c>
      <c r="G593">
        <v>-27.7982750404644</v>
      </c>
      <c r="H593">
        <f>(Table2[[#This Row],[1Y Return vs Nifty]]-AVERAGE(Table2[1Y Return vs Nifty]))/_xlfn.STDEV.P(Table2[1Y Return vs Nifty])</f>
        <v>-0.92534922481858695</v>
      </c>
      <c r="I593">
        <v>-3.3706045523896102</v>
      </c>
      <c r="J593">
        <f>(Table2[[#This Row],[1M Return vs Nifty]]-AVERAGE(Table2[1M Return vs Nifty]))/_xlfn.STDEV.P(Table2[1M Return vs Nifty])</f>
        <v>-0.2686157453917099</v>
      </c>
      <c r="K593">
        <v>6.9390738989279797</v>
      </c>
      <c r="L593">
        <f>(Table2[[#This Row],[6M Return vs Nifty]]-AVERAGE(Table2[6M Return vs Nifty]))/_xlfn.STDEV.P(Table2[6M Return vs Nifty])</f>
        <v>5.2486122995727578E-3</v>
      </c>
      <c r="M593">
        <v>-3.8503235669726399</v>
      </c>
      <c r="N593">
        <f>(Table2[[#This Row],[1W Return vs Nifty]]-AVERAGE(Table2[1W Return vs Nifty]))/_xlfn.STDEV.P(Table2[1W Return vs Nifty])</f>
        <v>-0.79960679730933337</v>
      </c>
      <c r="O593">
        <v>296.67</v>
      </c>
      <c r="P593">
        <v>290.26328411440699</v>
      </c>
      <c r="Q593">
        <v>281.333217022268</v>
      </c>
      <c r="R593">
        <v>31.200314772821201</v>
      </c>
      <c r="S593" s="1">
        <f>(Table2[[#This Row],[Close Price]]-Table2[[#This Row],[20D EMA]])/Table2[[#This Row],[20D EMA]]</f>
        <v>-3.8662486938349096E-2</v>
      </c>
      <c r="T593" s="1">
        <f>(Table2[[#This Row],[Close Price]]-Table2[[#This Row],[50D EMA]])/Table2[[#This Row],[50D EMA]]</f>
        <v>-1.7443763615694875E-2</v>
      </c>
      <c r="U593" s="1">
        <f>(Table2[[#This Row],[Close Price]]-Table2[[#This Row],[200D EMA]])/Table2[[#This Row],[200D EMA]]</f>
        <v>1.3744494939699653E-2</v>
      </c>
      <c r="V593">
        <v>0.392230800819931</v>
      </c>
      <c r="W593">
        <v>284.45</v>
      </c>
      <c r="X593">
        <v>287.35000000000002</v>
      </c>
      <c r="Y593">
        <v>278.64999999999998</v>
      </c>
      <c r="Z593">
        <v>297.85000000000002</v>
      </c>
      <c r="AA593">
        <v>278.64999999999998</v>
      </c>
      <c r="AB593">
        <v>317.7</v>
      </c>
      <c r="AC593" s="1">
        <f>(Table2[[#This Row],[Close Price]]/Table2[[#This Row],[Day Low]])-1</f>
        <v>2.636667252592817E-3</v>
      </c>
      <c r="AD593" s="1">
        <f>(Table2[[#This Row],[Day High]]/Table2[[#This Row],[Close Price]])-1</f>
        <v>7.5385694249650026E-3</v>
      </c>
      <c r="AE593" s="1">
        <f>(Table2[[#This Row],[Close Price]]/Table2[[#This Row],[Current Week Low]])-1</f>
        <v>2.3506190561636497E-2</v>
      </c>
      <c r="AF593" s="1">
        <f>(Table2[[#This Row],[Current Week High]]/Table2[[#This Row],[Close Price]])-1</f>
        <v>4.4354838709677491E-2</v>
      </c>
      <c r="AG593" s="1">
        <f>(Table2[[#This Row],[Close Price]]/Table2[[#This Row],[Current Month Low]])-1</f>
        <v>2.3506190561636497E-2</v>
      </c>
      <c r="AH593" s="1">
        <f>(Table2[[#This Row],[Current Month High]]/Table2[[#This Row],[Close Price]])-1</f>
        <v>0.11395511921458623</v>
      </c>
      <c r="AI593">
        <v>13.429172510518899</v>
      </c>
      <c r="AJ593">
        <v>33.896713615023401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0.03</v>
      </c>
      <c r="AM593" t="s">
        <v>3108</v>
      </c>
      <c r="AN593">
        <v>-7.91</v>
      </c>
      <c r="AO593" t="s">
        <v>3107</v>
      </c>
      <c r="AP593">
        <v>-7.2069593517882002E-2</v>
      </c>
      <c r="AQ593">
        <f>(Table2[[#This Row],[Sharpe Ratio]]-AVERAGE(Table2[Sharpe Ratio]))/_xlfn.STDEV.P(Table2[Sharpe Ratio])</f>
        <v>-1.5454874169864075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-3.5338105722064648</v>
      </c>
      <c r="AS593">
        <f>_xlfn.RANK.AVG(Table2[[#This Row],[1Y Return vs Nifty Z-Score]],Table2[1Y Return vs Nifty Z-Score])</f>
        <v>640</v>
      </c>
      <c r="AT593">
        <f>_xlfn.RANK.AVG(Table2[[#This Row],[6M Return vs Nifty Z-Score]],Table2[6M Return vs Nifty Z-Score])</f>
        <v>303</v>
      </c>
      <c r="AU593">
        <f>_xlfn.RANK.AVG(Table2[[#This Row],[Sharpe Ratio Z-Score]],Table2[Sharpe Ratio Z-Score])</f>
        <v>689</v>
      </c>
      <c r="AV593">
        <f>(Table2[[#This Row],[Rank 1Y]]+Table2[[#This Row],[Rank 6M]]+Table2[[#This Row],[Rank Sharpe]])/3</f>
        <v>544</v>
      </c>
    </row>
    <row r="594" spans="1:48" x14ac:dyDescent="0.3">
      <c r="A594" t="s">
        <v>1650</v>
      </c>
      <c r="B594" t="s">
        <v>1651</v>
      </c>
      <c r="C594" t="s">
        <v>3067</v>
      </c>
      <c r="D594" t="s">
        <v>51</v>
      </c>
      <c r="E594">
        <v>4994.5888048850002</v>
      </c>
      <c r="F594">
        <v>1220.3499999999999</v>
      </c>
      <c r="G594">
        <v>-30.466186342496101</v>
      </c>
      <c r="H594">
        <f>(Table2[[#This Row],[1Y Return vs Nifty]]-AVERAGE(Table2[1Y Return vs Nifty]))/_xlfn.STDEV.P(Table2[1Y Return vs Nifty])</f>
        <v>-0.9664149445245418</v>
      </c>
      <c r="I594">
        <v>-8.7128120450450606</v>
      </c>
      <c r="J594">
        <f>(Table2[[#This Row],[1M Return vs Nifty]]-AVERAGE(Table2[1M Return vs Nifty]))/_xlfn.STDEV.P(Table2[1M Return vs Nifty])</f>
        <v>-0.77796533615284857</v>
      </c>
      <c r="K594">
        <v>0.51401493562487999</v>
      </c>
      <c r="L594">
        <f>(Table2[[#This Row],[6M Return vs Nifty]]-AVERAGE(Table2[6M Return vs Nifty]))/_xlfn.STDEV.P(Table2[6M Return vs Nifty])</f>
        <v>-0.21296485697254453</v>
      </c>
      <c r="M594">
        <v>-6.6523853785083</v>
      </c>
      <c r="N594">
        <f>(Table2[[#This Row],[1W Return vs Nifty]]-AVERAGE(Table2[1W Return vs Nifty]))/_xlfn.STDEV.P(Table2[1W Return vs Nifty])</f>
        <v>-1.3117352667481557</v>
      </c>
      <c r="O594">
        <v>1295.6400000000001</v>
      </c>
      <c r="P594">
        <v>1295.16886577986</v>
      </c>
      <c r="Q594">
        <v>1218.1086517183701</v>
      </c>
      <c r="R594">
        <v>28.151943351290399</v>
      </c>
      <c r="S594" s="1">
        <f>(Table2[[#This Row],[Close Price]]-Table2[[#This Row],[20D EMA]])/Table2[[#This Row],[20D EMA]]</f>
        <v>-5.8110277546232124E-2</v>
      </c>
      <c r="T594" s="1">
        <f>(Table2[[#This Row],[Close Price]]-Table2[[#This Row],[50D EMA]])/Table2[[#This Row],[50D EMA]]</f>
        <v>-5.7767653127462557E-2</v>
      </c>
      <c r="U594" s="1">
        <f>(Table2[[#This Row],[Close Price]]-Table2[[#This Row],[200D EMA]])/Table2[[#This Row],[200D EMA]]</f>
        <v>1.8400232840214907E-3</v>
      </c>
      <c r="V594">
        <v>0.70274586407990502</v>
      </c>
      <c r="W594">
        <v>1215</v>
      </c>
      <c r="X594">
        <v>1245.95</v>
      </c>
      <c r="Y594">
        <v>1215</v>
      </c>
      <c r="Z594">
        <v>1322.35</v>
      </c>
      <c r="AA594">
        <v>1215</v>
      </c>
      <c r="AB594">
        <v>1365.9</v>
      </c>
      <c r="AC594" s="1">
        <f>(Table2[[#This Row],[Close Price]]/Table2[[#This Row],[Day Low]])-1</f>
        <v>4.4032921810699399E-3</v>
      </c>
      <c r="AD594" s="1">
        <f>(Table2[[#This Row],[Day High]]/Table2[[#This Row],[Close Price]])-1</f>
        <v>2.0977588396771552E-2</v>
      </c>
      <c r="AE594" s="1">
        <f>(Table2[[#This Row],[Close Price]]/Table2[[#This Row],[Current Week Low]])-1</f>
        <v>4.4032921810699399E-3</v>
      </c>
      <c r="AF594" s="1">
        <f>(Table2[[#This Row],[Current Week High]]/Table2[[#This Row],[Close Price]])-1</f>
        <v>8.3582578768386151E-2</v>
      </c>
      <c r="AG594" s="1">
        <f>(Table2[[#This Row],[Close Price]]/Table2[[#This Row],[Current Month Low]])-1</f>
        <v>4.4032921810699399E-3</v>
      </c>
      <c r="AH594" s="1">
        <f>(Table2[[#This Row],[Current Month High]]/Table2[[#This Row],[Close Price]])-1</f>
        <v>0.11926906215430022</v>
      </c>
      <c r="AI594">
        <v>20.375302167410901</v>
      </c>
      <c r="AJ594">
        <v>21.494350141868601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-0.12</v>
      </c>
      <c r="AM594" t="s">
        <v>3107</v>
      </c>
      <c r="AN594">
        <v>-10.220000000000001</v>
      </c>
      <c r="AO594" t="s">
        <v>3107</v>
      </c>
      <c r="AP594">
        <v>-1.5838761671736E-2</v>
      </c>
      <c r="AQ594">
        <f>(Table2[[#This Row],[Sharpe Ratio]]-AVERAGE(Table2[Sharpe Ratio]))/_xlfn.STDEV.P(Table2[Sharpe Ratio])</f>
        <v>-0.90502142077725845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-4.1741018251753488</v>
      </c>
      <c r="AS594">
        <f>_xlfn.RANK.AVG(Table2[[#This Row],[1Y Return vs Nifty Z-Score]],Table2[1Y Return vs Nifty Z-Score])</f>
        <v>653</v>
      </c>
      <c r="AT594">
        <f>_xlfn.RANK.AVG(Table2[[#This Row],[6M Return vs Nifty Z-Score]],Table2[6M Return vs Nifty Z-Score])</f>
        <v>378</v>
      </c>
      <c r="AU594">
        <f>_xlfn.RANK.AVG(Table2[[#This Row],[Sharpe Ratio Z-Score]],Table2[Sharpe Ratio Z-Score])</f>
        <v>602</v>
      </c>
      <c r="AV594">
        <f>(Table2[[#This Row],[Rank 1Y]]+Table2[[#This Row],[Rank 6M]]+Table2[[#This Row],[Rank Sharpe]])/3</f>
        <v>544.33333333333337</v>
      </c>
    </row>
    <row r="595" spans="1:48" x14ac:dyDescent="0.3">
      <c r="A595" t="s">
        <v>1760</v>
      </c>
      <c r="B595" t="s">
        <v>1761</v>
      </c>
      <c r="C595" t="s">
        <v>3075</v>
      </c>
      <c r="D595" t="s">
        <v>900</v>
      </c>
      <c r="E595">
        <v>4273.5647157499998</v>
      </c>
      <c r="F595">
        <v>348.5</v>
      </c>
      <c r="G595">
        <v>-20.216746791756801</v>
      </c>
      <c r="H595">
        <f>(Table2[[#This Row],[1Y Return vs Nifty]]-AVERAGE(Table2[1Y Return vs Nifty]))/_xlfn.STDEV.P(Table2[1Y Return vs Nifty])</f>
        <v>-0.80865084966379464</v>
      </c>
      <c r="I595">
        <v>10.5365121404413</v>
      </c>
      <c r="J595">
        <f>(Table2[[#This Row],[1M Return vs Nifty]]-AVERAGE(Table2[1M Return vs Nifty]))/_xlfn.STDEV.P(Table2[1M Return vs Nifty])</f>
        <v>1.0573500105059122</v>
      </c>
      <c r="K595">
        <v>-14.303921319205401</v>
      </c>
      <c r="L595">
        <f>(Table2[[#This Row],[6M Return vs Nifty]]-AVERAGE(Table2[6M Return vs Nifty]))/_xlfn.STDEV.P(Table2[6M Return vs Nifty])</f>
        <v>-0.71622456183870564</v>
      </c>
      <c r="M595">
        <v>-5.4626371494461301</v>
      </c>
      <c r="N595">
        <f>(Table2[[#This Row],[1W Return vs Nifty]]-AVERAGE(Table2[1W Return vs Nifty]))/_xlfn.STDEV.P(Table2[1W Return vs Nifty])</f>
        <v>-1.0942868375026811</v>
      </c>
      <c r="O595">
        <v>345.75</v>
      </c>
      <c r="P595">
        <v>333.18132482982497</v>
      </c>
      <c r="Q595">
        <v>337.07234630080598</v>
      </c>
      <c r="R595">
        <v>48.575245450939001</v>
      </c>
      <c r="S595" s="1">
        <f>(Table2[[#This Row],[Close Price]]-Table2[[#This Row],[20D EMA]])/Table2[[#This Row],[20D EMA]]</f>
        <v>7.9537237888647871E-3</v>
      </c>
      <c r="T595" s="1">
        <f>(Table2[[#This Row],[Close Price]]-Table2[[#This Row],[50D EMA]])/Table2[[#This Row],[50D EMA]]</f>
        <v>4.5976992191861785E-2</v>
      </c>
      <c r="U595" s="1">
        <f>(Table2[[#This Row],[Close Price]]-Table2[[#This Row],[200D EMA]])/Table2[[#This Row],[200D EMA]]</f>
        <v>3.3902673490147119E-2</v>
      </c>
      <c r="V595">
        <v>1.5724673542174901</v>
      </c>
      <c r="W595">
        <v>340.35</v>
      </c>
      <c r="X595">
        <v>350</v>
      </c>
      <c r="Y595">
        <v>340.35</v>
      </c>
      <c r="Z595">
        <v>364.95</v>
      </c>
      <c r="AA595">
        <v>337.55</v>
      </c>
      <c r="AB595">
        <v>379</v>
      </c>
      <c r="AC595" s="1">
        <f>(Table2[[#This Row],[Close Price]]/Table2[[#This Row],[Day Low]])-1</f>
        <v>2.3945938004994893E-2</v>
      </c>
      <c r="AD595" s="1">
        <f>(Table2[[#This Row],[Day High]]/Table2[[#This Row],[Close Price]])-1</f>
        <v>4.3041606886657924E-3</v>
      </c>
      <c r="AE595" s="1">
        <f>(Table2[[#This Row],[Close Price]]/Table2[[#This Row],[Current Week Low]])-1</f>
        <v>2.3945938004994893E-2</v>
      </c>
      <c r="AF595" s="1">
        <f>(Table2[[#This Row],[Current Week High]]/Table2[[#This Row],[Close Price]])-1</f>
        <v>4.7202295552367213E-2</v>
      </c>
      <c r="AG595" s="1">
        <f>(Table2[[#This Row],[Close Price]]/Table2[[#This Row],[Current Month Low]])-1</f>
        <v>3.2439638572063334E-2</v>
      </c>
      <c r="AH595" s="1">
        <f>(Table2[[#This Row],[Current Month High]]/Table2[[#This Row],[Close Price]])-1</f>
        <v>8.7517934002869335E-2</v>
      </c>
      <c r="AI595">
        <v>29.096126255380099</v>
      </c>
      <c r="AJ595">
        <v>30.061578652733701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0.11</v>
      </c>
      <c r="AM595" t="s">
        <v>3108</v>
      </c>
      <c r="AN595">
        <v>4.4800000000000004</v>
      </c>
      <c r="AO595" t="s">
        <v>3108</v>
      </c>
      <c r="AP595">
        <v>2.3013669295494001E-2</v>
      </c>
      <c r="AQ595">
        <f>(Table2[[#This Row],[Sharpe Ratio]]-AVERAGE(Table2[Sharpe Ratio]))/_xlfn.STDEV.P(Table2[Sharpe Ratio])</f>
        <v>-0.46249442824300802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614</v>
      </c>
      <c r="AT595">
        <f>_xlfn.RANK.AVG(Table2[[#This Row],[6M Return vs Nifty Z-Score]],Table2[6M Return vs Nifty Z-Score])</f>
        <v>559</v>
      </c>
      <c r="AU595">
        <f>_xlfn.RANK.AVG(Table2[[#This Row],[Sharpe Ratio Z-Score]],Table2[Sharpe Ratio Z-Score])</f>
        <v>461</v>
      </c>
      <c r="AV595">
        <f>(Table2[[#This Row],[Rank 1Y]]+Table2[[#This Row],[Rank 6M]]+Table2[[#This Row],[Rank Sharpe]])/3</f>
        <v>544.66666666666663</v>
      </c>
    </row>
    <row r="596" spans="1:48" x14ac:dyDescent="0.3">
      <c r="A596" t="s">
        <v>2353</v>
      </c>
      <c r="B596" t="s">
        <v>2354</v>
      </c>
      <c r="C596" t="s">
        <v>3067</v>
      </c>
      <c r="D596" t="s">
        <v>290</v>
      </c>
      <c r="E596">
        <v>2133.8689878549999</v>
      </c>
      <c r="F596">
        <v>660.85</v>
      </c>
      <c r="G596">
        <v>9.8427756391179901</v>
      </c>
      <c r="H596">
        <f>(Table2[[#This Row],[1Y Return vs Nifty]]-AVERAGE(Table2[1Y Return vs Nifty]))/_xlfn.STDEV.P(Table2[1Y Return vs Nifty])</f>
        <v>-0.34596083380714987</v>
      </c>
      <c r="I596">
        <v>1.3426086608236001</v>
      </c>
      <c r="J596">
        <f>(Table2[[#This Row],[1M Return vs Nifty]]-AVERAGE(Table2[1M Return vs Nifty]))/_xlfn.STDEV.P(Table2[1M Return vs Nifty])</f>
        <v>0.18076276052005466</v>
      </c>
      <c r="K596">
        <v>-15.242312941896</v>
      </c>
      <c r="L596">
        <f>(Table2[[#This Row],[6M Return vs Nifty]]-AVERAGE(Table2[6M Return vs Nifty]))/_xlfn.STDEV.P(Table2[6M Return vs Nifty])</f>
        <v>-0.74809503846666403</v>
      </c>
      <c r="M596">
        <v>2.1900330587210601</v>
      </c>
      <c r="N596">
        <f>(Table2[[#This Row],[1W Return vs Nifty]]-AVERAGE(Table2[1W Return vs Nifty]))/_xlfn.STDEV.P(Table2[1W Return vs Nifty])</f>
        <v>0.30437976745735018</v>
      </c>
      <c r="O596">
        <v>670.63</v>
      </c>
      <c r="P596">
        <v>653.48389481409697</v>
      </c>
      <c r="Q596">
        <v>631.88242319297501</v>
      </c>
      <c r="R596">
        <v>42.634815736134499</v>
      </c>
      <c r="S596" s="1">
        <f>(Table2[[#This Row],[Close Price]]-Table2[[#This Row],[20D EMA]])/Table2[[#This Row],[20D EMA]]</f>
        <v>-1.4583302268016601E-2</v>
      </c>
      <c r="T596" s="1">
        <f>(Table2[[#This Row],[Close Price]]-Table2[[#This Row],[50D EMA]])/Table2[[#This Row],[50D EMA]]</f>
        <v>1.1272053136058634E-2</v>
      </c>
      <c r="U596" s="1">
        <f>(Table2[[#This Row],[Close Price]]-Table2[[#This Row],[200D EMA]])/Table2[[#This Row],[200D EMA]]</f>
        <v>4.5843302082448335E-2</v>
      </c>
      <c r="V596">
        <v>0.92207628562900501</v>
      </c>
      <c r="W596">
        <v>639.04999999999995</v>
      </c>
      <c r="X596">
        <v>666</v>
      </c>
      <c r="Y596">
        <v>639.04999999999995</v>
      </c>
      <c r="Z596">
        <v>699.95</v>
      </c>
      <c r="AA596">
        <v>636.1</v>
      </c>
      <c r="AB596">
        <v>717.9</v>
      </c>
      <c r="AC596" s="1">
        <f>(Table2[[#This Row],[Close Price]]/Table2[[#This Row],[Day Low]])-1</f>
        <v>3.4113136687270229E-2</v>
      </c>
      <c r="AD596" s="1">
        <f>(Table2[[#This Row],[Day High]]/Table2[[#This Row],[Close Price]])-1</f>
        <v>7.7929938715290969E-3</v>
      </c>
      <c r="AE596" s="1">
        <f>(Table2[[#This Row],[Close Price]]/Table2[[#This Row],[Current Week Low]])-1</f>
        <v>3.4113136687270229E-2</v>
      </c>
      <c r="AF596" s="1">
        <f>(Table2[[#This Row],[Current Week High]]/Table2[[#This Row],[Close Price]])-1</f>
        <v>5.9166225315881116E-2</v>
      </c>
      <c r="AG596" s="1">
        <f>(Table2[[#This Row],[Close Price]]/Table2[[#This Row],[Current Month Low]])-1</f>
        <v>3.8908976576010001E-2</v>
      </c>
      <c r="AH596" s="1">
        <f>(Table2[[#This Row],[Current Month High]]/Table2[[#This Row],[Close Price]])-1</f>
        <v>8.6328213664220277E-2</v>
      </c>
      <c r="AI596">
        <v>16.198834833925901</v>
      </c>
      <c r="AJ596">
        <v>37.077369840282003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-0.02</v>
      </c>
      <c r="AM596" t="s">
        <v>3107</v>
      </c>
      <c r="AN596">
        <v>-3.66</v>
      </c>
      <c r="AO596" t="s">
        <v>3107</v>
      </c>
      <c r="AP596">
        <v>-5.7777997176517E-2</v>
      </c>
      <c r="AQ596">
        <f>(Table2[[#This Row],[Sharpe Ratio]]-AVERAGE(Table2[Sharpe Ratio]))/_xlfn.STDEV.P(Table2[Sharpe Ratio])</f>
        <v>-1.3827069425087084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-1.9916202868051176</v>
      </c>
      <c r="AS596">
        <f>_xlfn.RANK.AVG(Table2[[#This Row],[1Y Return vs Nifty Z-Score]],Table2[1Y Return vs Nifty Z-Score])</f>
        <v>396</v>
      </c>
      <c r="AT596">
        <f>_xlfn.RANK.AVG(Table2[[#This Row],[6M Return vs Nifty Z-Score]],Table2[6M Return vs Nifty Z-Score])</f>
        <v>571</v>
      </c>
      <c r="AU596">
        <f>_xlfn.RANK.AVG(Table2[[#This Row],[Sharpe Ratio Z-Score]],Table2[Sharpe Ratio Z-Score])</f>
        <v>668</v>
      </c>
      <c r="AV596">
        <f>(Table2[[#This Row],[Rank 1Y]]+Table2[[#This Row],[Rank 6M]]+Table2[[#This Row],[Rank Sharpe]])/3</f>
        <v>545</v>
      </c>
    </row>
    <row r="597" spans="1:48" x14ac:dyDescent="0.3">
      <c r="A597" t="s">
        <v>1324</v>
      </c>
      <c r="B597" t="s">
        <v>1325</v>
      </c>
      <c r="C597" t="s">
        <v>3062</v>
      </c>
      <c r="D597" t="s">
        <v>21</v>
      </c>
      <c r="E597">
        <v>8260.9253925449993</v>
      </c>
      <c r="F597">
        <v>2677.15</v>
      </c>
      <c r="G597">
        <v>1.1359456494481599</v>
      </c>
      <c r="H597">
        <f>(Table2[[#This Row],[1Y Return vs Nifty]]-AVERAGE(Table2[1Y Return vs Nifty]))/_xlfn.STDEV.P(Table2[1Y Return vs Nifty])</f>
        <v>-0.47998037171716063</v>
      </c>
      <c r="I597">
        <v>-6.4616409669554402</v>
      </c>
      <c r="J597">
        <f>(Table2[[#This Row],[1M Return vs Nifty]]-AVERAGE(Table2[1M Return vs Nifty]))/_xlfn.STDEV.P(Table2[1M Return vs Nifty])</f>
        <v>-0.56332877085008415</v>
      </c>
      <c r="K597">
        <v>-15.463611013669601</v>
      </c>
      <c r="L597">
        <f>(Table2[[#This Row],[6M Return vs Nifty]]-AVERAGE(Table2[6M Return vs Nifty]))/_xlfn.STDEV.P(Table2[6M Return vs Nifty])</f>
        <v>-0.75561095703811354</v>
      </c>
      <c r="M597">
        <v>-5.4897727411731996</v>
      </c>
      <c r="N597">
        <f>(Table2[[#This Row],[1W Return vs Nifty]]-AVERAGE(Table2[1W Return vs Nifty]))/_xlfn.STDEV.P(Table2[1W Return vs Nifty])</f>
        <v>-1.0992463673036617</v>
      </c>
      <c r="O597">
        <v>2783.29</v>
      </c>
      <c r="P597">
        <v>2746.5076306422902</v>
      </c>
      <c r="Q597">
        <v>2607.8032971603202</v>
      </c>
      <c r="R597">
        <v>34.8830410311596</v>
      </c>
      <c r="S597" s="1">
        <f>(Table2[[#This Row],[Close Price]]-Table2[[#This Row],[20D EMA]])/Table2[[#This Row],[20D EMA]]</f>
        <v>-3.8134725450815359E-2</v>
      </c>
      <c r="T597" s="1">
        <f>(Table2[[#This Row],[Close Price]]-Table2[[#This Row],[50D EMA]])/Table2[[#This Row],[50D EMA]]</f>
        <v>-2.5253026741480548E-2</v>
      </c>
      <c r="U597" s="1">
        <f>(Table2[[#This Row],[Close Price]]-Table2[[#This Row],[200D EMA]])/Table2[[#This Row],[200D EMA]]</f>
        <v>2.6591999064957336E-2</v>
      </c>
      <c r="V597">
        <v>0.66858124603278002</v>
      </c>
      <c r="W597">
        <v>2655.05</v>
      </c>
      <c r="X597">
        <v>2752.65</v>
      </c>
      <c r="Y597">
        <v>2655.05</v>
      </c>
      <c r="Z597">
        <v>2886.95</v>
      </c>
      <c r="AA597">
        <v>2655.05</v>
      </c>
      <c r="AB597">
        <v>2917.9</v>
      </c>
      <c r="AC597" s="1">
        <f>(Table2[[#This Row],[Close Price]]/Table2[[#This Row],[Day Low]])-1</f>
        <v>8.3237603811603389E-3</v>
      </c>
      <c r="AD597" s="1">
        <f>(Table2[[#This Row],[Day High]]/Table2[[#This Row],[Close Price]])-1</f>
        <v>2.8201632332891302E-2</v>
      </c>
      <c r="AE597" s="1">
        <f>(Table2[[#This Row],[Close Price]]/Table2[[#This Row],[Current Week Low]])-1</f>
        <v>8.3237603811603389E-3</v>
      </c>
      <c r="AF597" s="1">
        <f>(Table2[[#This Row],[Current Week High]]/Table2[[#This Row],[Close Price]])-1</f>
        <v>7.8366920045570776E-2</v>
      </c>
      <c r="AG597" s="1">
        <f>(Table2[[#This Row],[Close Price]]/Table2[[#This Row],[Current Month Low]])-1</f>
        <v>8.3237603811603389E-3</v>
      </c>
      <c r="AH597" s="1">
        <f>(Table2[[#This Row],[Current Month High]]/Table2[[#This Row],[Close Price]])-1</f>
        <v>8.9927721644285974E-2</v>
      </c>
      <c r="AI597">
        <v>17.475673757540601</v>
      </c>
      <c r="AJ597">
        <v>31.587613664290899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-0.08</v>
      </c>
      <c r="AM597" t="s">
        <v>3107</v>
      </c>
      <c r="AN597">
        <v>-3.48</v>
      </c>
      <c r="AO597" t="s">
        <v>3107</v>
      </c>
      <c r="AP597">
        <v>-1.6584058853489E-2</v>
      </c>
      <c r="AQ597">
        <f>(Table2[[#This Row],[Sharpe Ratio]]-AVERAGE(Table2[Sharpe Ratio]))/_xlfn.STDEV.P(Table2[Sharpe Ratio])</f>
        <v>-0.91351031354856516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-3.8116767804575851</v>
      </c>
      <c r="AS597">
        <f>_xlfn.RANK.AVG(Table2[[#This Row],[1Y Return vs Nifty Z-Score]],Table2[1Y Return vs Nifty Z-Score])</f>
        <v>470</v>
      </c>
      <c r="AT597">
        <f>_xlfn.RANK.AVG(Table2[[#This Row],[6M Return vs Nifty Z-Score]],Table2[6M Return vs Nifty Z-Score])</f>
        <v>572</v>
      </c>
      <c r="AU597">
        <f>_xlfn.RANK.AVG(Table2[[#This Row],[Sharpe Ratio Z-Score]],Table2[Sharpe Ratio Z-Score])</f>
        <v>603</v>
      </c>
      <c r="AV597">
        <f>(Table2[[#This Row],[Rank 1Y]]+Table2[[#This Row],[Rank 6M]]+Table2[[#This Row],[Rank Sharpe]])/3</f>
        <v>548.33333333333337</v>
      </c>
    </row>
    <row r="598" spans="1:48" x14ac:dyDescent="0.3">
      <c r="A598" t="s">
        <v>922</v>
      </c>
      <c r="B598" t="s">
        <v>923</v>
      </c>
      <c r="C598" t="s">
        <v>3062</v>
      </c>
      <c r="D598" t="s">
        <v>21</v>
      </c>
      <c r="E598">
        <v>15636.363770399999</v>
      </c>
      <c r="F598">
        <v>566</v>
      </c>
      <c r="G598">
        <v>2.0659257610083701</v>
      </c>
      <c r="H598">
        <f>(Table2[[#This Row],[1Y Return vs Nifty]]-AVERAGE(Table2[1Y Return vs Nifty]))/_xlfn.STDEV.P(Table2[1Y Return vs Nifty])</f>
        <v>-0.46566568945453779</v>
      </c>
      <c r="I598">
        <v>-22.190935681196901</v>
      </c>
      <c r="J598">
        <f>(Table2[[#This Row],[1M Return vs Nifty]]-AVERAGE(Table2[1M Return vs Nifty]))/_xlfn.STDEV.P(Table2[1M Return vs Nifty])</f>
        <v>-2.0630290046344983</v>
      </c>
      <c r="K598">
        <v>-42.6619958030902</v>
      </c>
      <c r="L598">
        <f>(Table2[[#This Row],[6M Return vs Nifty]]-AVERAGE(Table2[6M Return vs Nifty]))/_xlfn.STDEV.P(Table2[6M Return vs Nifty])</f>
        <v>-1.6793462779737933</v>
      </c>
      <c r="M598">
        <v>-3.3152575659265202</v>
      </c>
      <c r="N598">
        <f>(Table2[[#This Row],[1W Return vs Nifty]]-AVERAGE(Table2[1W Return vs Nifty]))/_xlfn.STDEV.P(Table2[1W Return vs Nifty])</f>
        <v>-0.70181361835932177</v>
      </c>
      <c r="O598">
        <v>627.54999999999995</v>
      </c>
      <c r="P598">
        <v>658.15745614496495</v>
      </c>
      <c r="Q598">
        <v>648.50828396768304</v>
      </c>
      <c r="R598">
        <v>22.548857152901299</v>
      </c>
      <c r="S598" s="1">
        <f>(Table2[[#This Row],[Close Price]]-Table2[[#This Row],[20D EMA]])/Table2[[#This Row],[20D EMA]]</f>
        <v>-9.807983427615323E-2</v>
      </c>
      <c r="T598" s="1">
        <f>(Table2[[#This Row],[Close Price]]-Table2[[#This Row],[50D EMA]])/Table2[[#This Row],[50D EMA]]</f>
        <v>-0.14002341732138102</v>
      </c>
      <c r="U598" s="1">
        <f>(Table2[[#This Row],[Close Price]]-Table2[[#This Row],[200D EMA]])/Table2[[#This Row],[200D EMA]]</f>
        <v>-0.12722780264715117</v>
      </c>
      <c r="V598">
        <v>1.5487123698016501</v>
      </c>
      <c r="W598">
        <v>553</v>
      </c>
      <c r="X598">
        <v>569.5</v>
      </c>
      <c r="Y598">
        <v>553</v>
      </c>
      <c r="Z598">
        <v>593</v>
      </c>
      <c r="AA598">
        <v>550.85</v>
      </c>
      <c r="AB598">
        <v>675.5</v>
      </c>
      <c r="AC598" s="1">
        <f>(Table2[[#This Row],[Close Price]]/Table2[[#This Row],[Day Low]])-1</f>
        <v>2.3508137432188159E-2</v>
      </c>
      <c r="AD598" s="1">
        <f>(Table2[[#This Row],[Day High]]/Table2[[#This Row],[Close Price]])-1</f>
        <v>6.1837455830389132E-3</v>
      </c>
      <c r="AE598" s="1">
        <f>(Table2[[#This Row],[Close Price]]/Table2[[#This Row],[Current Week Low]])-1</f>
        <v>2.3508137432188159E-2</v>
      </c>
      <c r="AF598" s="1">
        <f>(Table2[[#This Row],[Current Week High]]/Table2[[#This Row],[Close Price]])-1</f>
        <v>4.7703180212014029E-2</v>
      </c>
      <c r="AG598" s="1">
        <f>(Table2[[#This Row],[Close Price]]/Table2[[#This Row],[Current Month Low]])-1</f>
        <v>2.7502949986384584E-2</v>
      </c>
      <c r="AH598" s="1">
        <f>(Table2[[#This Row],[Current Month High]]/Table2[[#This Row],[Close Price]])-1</f>
        <v>0.19346289752650181</v>
      </c>
      <c r="AI598">
        <v>52.270318021201398</v>
      </c>
      <c r="AJ598">
        <v>29.0322580645161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-0.24</v>
      </c>
      <c r="AM598" t="s">
        <v>3107</v>
      </c>
      <c r="AN598">
        <v>-21.3</v>
      </c>
      <c r="AO598" t="s">
        <v>3107</v>
      </c>
      <c r="AP598">
        <v>1.9223319151689001E-2</v>
      </c>
      <c r="AQ598">
        <f>(Table2[[#This Row],[Sharpe Ratio]]-AVERAGE(Table2[Sharpe Ratio]))/_xlfn.STDEV.P(Table2[Sharpe Ratio])</f>
        <v>-0.50566630212664054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459</v>
      </c>
      <c r="AT598">
        <f>_xlfn.RANK.AVG(Table2[[#This Row],[6M Return vs Nifty Z-Score]],Table2[6M Return vs Nifty Z-Score])</f>
        <v>722</v>
      </c>
      <c r="AU598">
        <f>_xlfn.RANK.AVG(Table2[[#This Row],[Sharpe Ratio Z-Score]],Table2[Sharpe Ratio Z-Score])</f>
        <v>471</v>
      </c>
      <c r="AV598">
        <f>(Table2[[#This Row],[Rank 1Y]]+Table2[[#This Row],[Rank 6M]]+Table2[[#This Row],[Rank Sharpe]])/3</f>
        <v>550.66666666666663</v>
      </c>
    </row>
    <row r="599" spans="1:48" x14ac:dyDescent="0.3">
      <c r="A599" t="s">
        <v>1322</v>
      </c>
      <c r="B599" t="s">
        <v>1323</v>
      </c>
      <c r="C599" t="s">
        <v>3073</v>
      </c>
      <c r="D599" t="s">
        <v>397</v>
      </c>
      <c r="E599">
        <v>8270.6858957999993</v>
      </c>
      <c r="F599">
        <v>187.8</v>
      </c>
      <c r="G599">
        <v>-30.798237190828399</v>
      </c>
      <c r="H599">
        <f>(Table2[[#This Row],[1Y Return vs Nifty]]-AVERAGE(Table2[1Y Return vs Nifty]))/_xlfn.STDEV.P(Table2[1Y Return vs Nifty])</f>
        <v>-0.97152602413777889</v>
      </c>
      <c r="I599">
        <v>0.59399776777951496</v>
      </c>
      <c r="J599">
        <f>(Table2[[#This Row],[1M Return vs Nifty]]-AVERAGE(Table2[1M Return vs Nifty]))/_xlfn.STDEV.P(Table2[1M Return vs Nifty])</f>
        <v>0.1093869009085441</v>
      </c>
      <c r="K599">
        <v>-5.8073946597132098</v>
      </c>
      <c r="L599">
        <f>(Table2[[#This Row],[6M Return vs Nifty]]-AVERAGE(Table2[6M Return vs Nifty]))/_xlfn.STDEV.P(Table2[6M Return vs Nifty])</f>
        <v>-0.42765809579997816</v>
      </c>
      <c r="M599">
        <v>3.96611448365744</v>
      </c>
      <c r="N599">
        <f>(Table2[[#This Row],[1W Return vs Nifty]]-AVERAGE(Table2[1W Return vs Nifty]))/_xlfn.STDEV.P(Table2[1W Return vs Nifty])</f>
        <v>0.62899140093623396</v>
      </c>
      <c r="O599">
        <v>187.83</v>
      </c>
      <c r="P599">
        <v>184.79783854466601</v>
      </c>
      <c r="Q599">
        <v>190.73315837003199</v>
      </c>
      <c r="R599">
        <v>49.662076876403702</v>
      </c>
      <c r="S599" s="1">
        <f>(Table2[[#This Row],[Close Price]]-Table2[[#This Row],[20D EMA]])/Table2[[#This Row],[20D EMA]]</f>
        <v>-1.5971889474525441E-4</v>
      </c>
      <c r="T599" s="1">
        <f>(Table2[[#This Row],[Close Price]]-Table2[[#This Row],[50D EMA]])/Table2[[#This Row],[50D EMA]]</f>
        <v>1.6245652432825268E-2</v>
      </c>
      <c r="U599" s="1">
        <f>(Table2[[#This Row],[Close Price]]-Table2[[#This Row],[200D EMA]])/Table2[[#This Row],[200D EMA]]</f>
        <v>-1.5378334816547733E-2</v>
      </c>
      <c r="V599">
        <v>0.84796899269171799</v>
      </c>
      <c r="W599">
        <v>184.2</v>
      </c>
      <c r="X599">
        <v>189</v>
      </c>
      <c r="Y599">
        <v>184.2</v>
      </c>
      <c r="Z599">
        <v>194</v>
      </c>
      <c r="AA599">
        <v>176.35</v>
      </c>
      <c r="AB599">
        <v>196.7</v>
      </c>
      <c r="AC599" s="1">
        <f>(Table2[[#This Row],[Close Price]]/Table2[[#This Row],[Day Low]])-1</f>
        <v>1.9543973941368309E-2</v>
      </c>
      <c r="AD599" s="1">
        <f>(Table2[[#This Row],[Day High]]/Table2[[#This Row],[Close Price]])-1</f>
        <v>6.389776357827337E-3</v>
      </c>
      <c r="AE599" s="1">
        <f>(Table2[[#This Row],[Close Price]]/Table2[[#This Row],[Current Week Low]])-1</f>
        <v>1.9543973941368309E-2</v>
      </c>
      <c r="AF599" s="1">
        <f>(Table2[[#This Row],[Current Week High]]/Table2[[#This Row],[Close Price]])-1</f>
        <v>3.3013844515441981E-2</v>
      </c>
      <c r="AG599" s="1">
        <f>(Table2[[#This Row],[Close Price]]/Table2[[#This Row],[Current Month Low]])-1</f>
        <v>6.4927700595406979E-2</v>
      </c>
      <c r="AH599" s="1">
        <f>(Table2[[#This Row],[Current Month High]]/Table2[[#This Row],[Close Price]])-1</f>
        <v>4.7390841320553712E-2</v>
      </c>
      <c r="AI599">
        <v>37.380191693290698</v>
      </c>
      <c r="AJ599">
        <v>29.517241379310299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0.03</v>
      </c>
      <c r="AM599" t="s">
        <v>3108</v>
      </c>
      <c r="AN599">
        <v>-3.6</v>
      </c>
      <c r="AO599" t="s">
        <v>3107</v>
      </c>
      <c r="AQ599">
        <f>(Table2[[#This Row],[Sharpe Ratio]]-AVERAGE(Table2[Sharpe Ratio]))/_xlfn.STDEV.P(Table2[Sharpe Ratio])</f>
        <v>-0.72461882064209882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656</v>
      </c>
      <c r="AT599">
        <f>_xlfn.RANK.AVG(Table2[[#This Row],[6M Return vs Nifty Z-Score]],Table2[6M Return vs Nifty Z-Score])</f>
        <v>452</v>
      </c>
      <c r="AU599">
        <f>_xlfn.RANK.AVG(Table2[[#This Row],[Sharpe Ratio Z-Score]],Table2[Sharpe Ratio Z-Score])</f>
        <v>545.5</v>
      </c>
      <c r="AV599">
        <f>(Table2[[#This Row],[Rank 1Y]]+Table2[[#This Row],[Rank 6M]]+Table2[[#This Row],[Rank Sharpe]])/3</f>
        <v>551.16666666666663</v>
      </c>
    </row>
    <row r="600" spans="1:48" x14ac:dyDescent="0.3">
      <c r="A600" t="s">
        <v>2192</v>
      </c>
      <c r="B600" t="s">
        <v>2193</v>
      </c>
      <c r="C600" t="s">
        <v>3062</v>
      </c>
      <c r="D600" t="s">
        <v>297</v>
      </c>
      <c r="E600">
        <v>2512.612145435</v>
      </c>
      <c r="F600">
        <v>1683.35</v>
      </c>
      <c r="G600">
        <v>-2.8035320754186999</v>
      </c>
      <c r="H600">
        <f>(Table2[[#This Row],[1Y Return vs Nifty]]-AVERAGE(Table2[1Y Return vs Nifty]))/_xlfn.STDEV.P(Table2[1Y Return vs Nifty])</f>
        <v>-0.54061862753699874</v>
      </c>
      <c r="I600">
        <v>-8.9322022588038497</v>
      </c>
      <c r="J600">
        <f>(Table2[[#This Row],[1M Return vs Nifty]]-AVERAGE(Table2[1M Return vs Nifty]))/_xlfn.STDEV.P(Table2[1M Return vs Nifty])</f>
        <v>-0.79888296538171488</v>
      </c>
      <c r="K600">
        <v>-25.2071148785334</v>
      </c>
      <c r="L600">
        <f>(Table2[[#This Row],[6M Return vs Nifty]]-AVERAGE(Table2[6M Return vs Nifty]))/_xlfn.STDEV.P(Table2[6M Return vs Nifty])</f>
        <v>-1.0865283530280734</v>
      </c>
      <c r="M600">
        <v>3.2975818733772599</v>
      </c>
      <c r="N600">
        <f>(Table2[[#This Row],[1W Return vs Nifty]]-AVERAGE(Table2[1W Return vs Nifty]))/_xlfn.STDEV.P(Table2[1W Return vs Nifty])</f>
        <v>0.50680473786433966</v>
      </c>
      <c r="O600">
        <v>1777.78</v>
      </c>
      <c r="P600">
        <v>1770.85446566771</v>
      </c>
      <c r="Q600">
        <v>1680.80965189054</v>
      </c>
      <c r="R600">
        <v>27.814284198378601</v>
      </c>
      <c r="S600" s="1">
        <f>(Table2[[#This Row],[Close Price]]-Table2[[#This Row],[20D EMA]])/Table2[[#This Row],[20D EMA]]</f>
        <v>-5.3116808603989284E-2</v>
      </c>
      <c r="T600" s="1">
        <f>(Table2[[#This Row],[Close Price]]-Table2[[#This Row],[50D EMA]])/Table2[[#This Row],[50D EMA]]</f>
        <v>-4.94136968137108E-2</v>
      </c>
      <c r="U600" s="1">
        <f>(Table2[[#This Row],[Close Price]]-Table2[[#This Row],[200D EMA]])/Table2[[#This Row],[200D EMA]]</f>
        <v>1.5113835802897874E-3</v>
      </c>
      <c r="V600">
        <v>1.1224581291484801</v>
      </c>
      <c r="W600">
        <v>1652.4</v>
      </c>
      <c r="X600">
        <v>1775.95</v>
      </c>
      <c r="Y600">
        <v>1652.4</v>
      </c>
      <c r="Z600">
        <v>1784.8</v>
      </c>
      <c r="AA600">
        <v>1652.4</v>
      </c>
      <c r="AB600">
        <v>1851.4</v>
      </c>
      <c r="AC600" s="1">
        <f>(Table2[[#This Row],[Close Price]]/Table2[[#This Row],[Day Low]])-1</f>
        <v>1.8730331638828313E-2</v>
      </c>
      <c r="AD600" s="1">
        <f>(Table2[[#This Row],[Day High]]/Table2[[#This Row],[Close Price]])-1</f>
        <v>5.5009356343006521E-2</v>
      </c>
      <c r="AE600" s="1">
        <f>(Table2[[#This Row],[Close Price]]/Table2[[#This Row],[Current Week Low]])-1</f>
        <v>1.8730331638828313E-2</v>
      </c>
      <c r="AF600" s="1">
        <f>(Table2[[#This Row],[Current Week High]]/Table2[[#This Row],[Close Price]])-1</f>
        <v>6.0266730032376037E-2</v>
      </c>
      <c r="AG600" s="1">
        <f>(Table2[[#This Row],[Close Price]]/Table2[[#This Row],[Current Month Low]])-1</f>
        <v>1.8730331638828313E-2</v>
      </c>
      <c r="AH600" s="1">
        <f>(Table2[[#This Row],[Current Month High]]/Table2[[#This Row],[Close Price]])-1</f>
        <v>9.9830694745596693E-2</v>
      </c>
      <c r="AI600">
        <v>26.378946743101501</v>
      </c>
      <c r="AJ600">
        <v>28.499999999999901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-0.11</v>
      </c>
      <c r="AM600" t="s">
        <v>3107</v>
      </c>
      <c r="AN600">
        <v>-7.73</v>
      </c>
      <c r="AO600" t="s">
        <v>3107</v>
      </c>
      <c r="AP600">
        <v>1.5856193635362999E-2</v>
      </c>
      <c r="AQ600">
        <f>(Table2[[#This Row],[Sharpe Ratio]]-AVERAGE(Table2[Sharpe Ratio]))/_xlfn.STDEV.P(Table2[Sharpe Ratio])</f>
        <v>-0.5440176714265913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-2.4632428795090386</v>
      </c>
      <c r="AS600">
        <f>_xlfn.RANK.AVG(Table2[[#This Row],[1Y Return vs Nifty Z-Score]],Table2[1Y Return vs Nifty Z-Score])</f>
        <v>502</v>
      </c>
      <c r="AT600">
        <f>_xlfn.RANK.AVG(Table2[[#This Row],[6M Return vs Nifty Z-Score]],Table2[6M Return vs Nifty Z-Score])</f>
        <v>672</v>
      </c>
      <c r="AU600">
        <f>_xlfn.RANK.AVG(Table2[[#This Row],[Sharpe Ratio Z-Score]],Table2[Sharpe Ratio Z-Score])</f>
        <v>480</v>
      </c>
      <c r="AV600">
        <f>(Table2[[#This Row],[Rank 1Y]]+Table2[[#This Row],[Rank 6M]]+Table2[[#This Row],[Rank Sharpe]])/3</f>
        <v>551.33333333333337</v>
      </c>
    </row>
    <row r="601" spans="1:48" x14ac:dyDescent="0.3">
      <c r="A601" t="s">
        <v>403</v>
      </c>
      <c r="B601" t="s">
        <v>404</v>
      </c>
      <c r="C601" t="s">
        <v>3067</v>
      </c>
      <c r="D601" t="s">
        <v>51</v>
      </c>
      <c r="E601">
        <v>57487.755384290002</v>
      </c>
      <c r="F601">
        <v>27053.95</v>
      </c>
      <c r="G601">
        <v>-9.7790089448480302</v>
      </c>
      <c r="H601">
        <f>(Table2[[#This Row],[1Y Return vs Nifty]]-AVERAGE(Table2[1Y Return vs Nifty]))/_xlfn.STDEV.P(Table2[1Y Return vs Nifty])</f>
        <v>-0.64798838069079123</v>
      </c>
      <c r="I601">
        <v>6.7594060539326803E-2</v>
      </c>
      <c r="J601">
        <f>(Table2[[#This Row],[1M Return vs Nifty]]-AVERAGE(Table2[1M Return vs Nifty]))/_xlfn.STDEV.P(Table2[1M Return vs Nifty])</f>
        <v>5.9197253047326336E-2</v>
      </c>
      <c r="K601">
        <v>-18.426135896962201</v>
      </c>
      <c r="L601">
        <f>(Table2[[#This Row],[6M Return vs Nifty]]-AVERAGE(Table2[6M Return vs Nifty]))/_xlfn.STDEV.P(Table2[6M Return vs Nifty])</f>
        <v>-0.85622681695170244</v>
      </c>
      <c r="M601">
        <v>-1.9887153347953701</v>
      </c>
      <c r="N601">
        <f>(Table2[[#This Row],[1W Return vs Nifty]]-AVERAGE(Table2[1W Return vs Nifty]))/_xlfn.STDEV.P(Table2[1W Return vs Nifty])</f>
        <v>-0.45936356259026812</v>
      </c>
      <c r="O601">
        <v>27681.200000000001</v>
      </c>
      <c r="P601">
        <v>27560.024988918802</v>
      </c>
      <c r="Q601">
        <v>26197.225982731299</v>
      </c>
      <c r="R601">
        <v>35.801162990754001</v>
      </c>
      <c r="S601" s="1">
        <f>(Table2[[#This Row],[Close Price]]-Table2[[#This Row],[20D EMA]])/Table2[[#This Row],[20D EMA]]</f>
        <v>-2.2659783535395862E-2</v>
      </c>
      <c r="T601" s="1">
        <f>(Table2[[#This Row],[Close Price]]-Table2[[#This Row],[50D EMA]])/Table2[[#This Row],[50D EMA]]</f>
        <v>-1.8362646228451573E-2</v>
      </c>
      <c r="U601" s="1">
        <f>(Table2[[#This Row],[Close Price]]-Table2[[#This Row],[200D EMA]])/Table2[[#This Row],[200D EMA]]</f>
        <v>3.2702852501766307E-2</v>
      </c>
      <c r="V601">
        <v>1.3311729897040201</v>
      </c>
      <c r="W601">
        <v>26970</v>
      </c>
      <c r="X601">
        <v>27444</v>
      </c>
      <c r="Y601">
        <v>26770</v>
      </c>
      <c r="Z601">
        <v>27444.2</v>
      </c>
      <c r="AA601">
        <v>26770</v>
      </c>
      <c r="AB601">
        <v>29501</v>
      </c>
      <c r="AC601" s="1">
        <f>(Table2[[#This Row],[Close Price]]/Table2[[#This Row],[Day Low]])-1</f>
        <v>3.1127178346310735E-3</v>
      </c>
      <c r="AD601" s="1">
        <f>(Table2[[#This Row],[Day High]]/Table2[[#This Row],[Close Price]])-1</f>
        <v>1.4417488019309532E-2</v>
      </c>
      <c r="AE601" s="1">
        <f>(Table2[[#This Row],[Close Price]]/Table2[[#This Row],[Current Week Low]])-1</f>
        <v>1.060702278670167E-2</v>
      </c>
      <c r="AF601" s="1">
        <f>(Table2[[#This Row],[Current Week High]]/Table2[[#This Row],[Close Price]])-1</f>
        <v>1.4424880655135475E-2</v>
      </c>
      <c r="AG601" s="1">
        <f>(Table2[[#This Row],[Close Price]]/Table2[[#This Row],[Current Month Low]])-1</f>
        <v>1.060702278670167E-2</v>
      </c>
      <c r="AH601" s="1">
        <f>(Table2[[#This Row],[Current Month High]]/Table2[[#This Row],[Close Price]])-1</f>
        <v>9.0450747487889949E-2</v>
      </c>
      <c r="AI601">
        <v>9.5549818048750801</v>
      </c>
      <c r="AJ601">
        <v>22.972499999999901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-0.1</v>
      </c>
      <c r="AM601" t="s">
        <v>3107</v>
      </c>
      <c r="AN601">
        <v>-3.63</v>
      </c>
      <c r="AO601" t="s">
        <v>3107</v>
      </c>
      <c r="AP601">
        <v>1.06552387195E-2</v>
      </c>
      <c r="AQ601">
        <f>(Table2[[#This Row],[Sharpe Ratio]]-AVERAGE(Table2[Sharpe Ratio]))/_xlfn.STDEV.P(Table2[Sharpe Ratio])</f>
        <v>-0.6032562539277565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-2.5076377611131919</v>
      </c>
      <c r="AS601">
        <f>_xlfn.RANK.AVG(Table2[[#This Row],[1Y Return vs Nifty Z-Score]],Table2[1Y Return vs Nifty Z-Score])</f>
        <v>552</v>
      </c>
      <c r="AT601">
        <f>_xlfn.RANK.AVG(Table2[[#This Row],[6M Return vs Nifty Z-Score]],Table2[6M Return vs Nifty Z-Score])</f>
        <v>608</v>
      </c>
      <c r="AU601">
        <f>_xlfn.RANK.AVG(Table2[[#This Row],[Sharpe Ratio Z-Score]],Table2[Sharpe Ratio Z-Score])</f>
        <v>496</v>
      </c>
      <c r="AV601">
        <f>(Table2[[#This Row],[Rank 1Y]]+Table2[[#This Row],[Rank 6M]]+Table2[[#This Row],[Rank Sharpe]])/3</f>
        <v>552</v>
      </c>
    </row>
    <row r="602" spans="1:48" x14ac:dyDescent="0.3">
      <c r="A602" t="s">
        <v>22</v>
      </c>
      <c r="B602" t="s">
        <v>23</v>
      </c>
      <c r="C602" t="s">
        <v>3063</v>
      </c>
      <c r="D602" t="s">
        <v>24</v>
      </c>
      <c r="E602">
        <v>1225041.7556775799</v>
      </c>
      <c r="F602">
        <v>1607.8</v>
      </c>
      <c r="G602">
        <v>-24.423512020973401</v>
      </c>
      <c r="H602">
        <f>(Table2[[#This Row],[1Y Return vs Nifty]]-AVERAGE(Table2[1Y Return vs Nifty]))/_xlfn.STDEV.P(Table2[1Y Return vs Nifty])</f>
        <v>-0.8734033178737417</v>
      </c>
      <c r="I602">
        <v>5.1419861102373197E-2</v>
      </c>
      <c r="J602">
        <f>(Table2[[#This Row],[1M Return vs Nifty]]-AVERAGE(Table2[1M Return vs Nifty]))/_xlfn.STDEV.P(Table2[1M Return vs Nifty])</f>
        <v>5.7655133637807415E-2</v>
      </c>
      <c r="K602">
        <v>5.6182706963684099</v>
      </c>
      <c r="L602">
        <f>(Table2[[#This Row],[6M Return vs Nifty]]-AVERAGE(Table2[6M Return vs Nifty]))/_xlfn.STDEV.P(Table2[6M Return vs Nifty])</f>
        <v>-3.9609660706543814E-2</v>
      </c>
      <c r="M602">
        <v>-0.211453008688779</v>
      </c>
      <c r="N602">
        <f>(Table2[[#This Row],[1W Return vs Nifty]]-AVERAGE(Table2[1W Return vs Nifty]))/_xlfn.STDEV.P(Table2[1W Return vs Nifty])</f>
        <v>-0.13453609764529428</v>
      </c>
      <c r="O602">
        <v>1627.37</v>
      </c>
      <c r="P602">
        <v>1613.0770027145199</v>
      </c>
      <c r="Q602">
        <v>1565.3291500267901</v>
      </c>
      <c r="R602">
        <v>42.429596861301299</v>
      </c>
      <c r="S602" s="1">
        <f>(Table2[[#This Row],[Close Price]]-Table2[[#This Row],[20D EMA]])/Table2[[#This Row],[20D EMA]]</f>
        <v>-1.2025538138222984E-2</v>
      </c>
      <c r="T602" s="1">
        <f>(Table2[[#This Row],[Close Price]]-Table2[[#This Row],[50D EMA]])/Table2[[#This Row],[50D EMA]]</f>
        <v>-3.2713892180222912E-3</v>
      </c>
      <c r="U602" s="1">
        <f>(Table2[[#This Row],[Close Price]]-Table2[[#This Row],[200D EMA]])/Table2[[#This Row],[200D EMA]]</f>
        <v>2.7132216871118112E-2</v>
      </c>
      <c r="V602">
        <v>0.88321766286084002</v>
      </c>
      <c r="W602">
        <v>1603.2</v>
      </c>
      <c r="X602">
        <v>1613.7</v>
      </c>
      <c r="Y602">
        <v>1601.15</v>
      </c>
      <c r="Z602">
        <v>1675.95</v>
      </c>
      <c r="AA602">
        <v>1593.3</v>
      </c>
      <c r="AB602">
        <v>1675.95</v>
      </c>
      <c r="AC602" s="1">
        <f>(Table2[[#This Row],[Close Price]]/Table2[[#This Row],[Day Low]])-1</f>
        <v>2.8692614770458036E-3</v>
      </c>
      <c r="AD602" s="1">
        <f>(Table2[[#This Row],[Day High]]/Table2[[#This Row],[Close Price]])-1</f>
        <v>3.669610648090682E-3</v>
      </c>
      <c r="AE602" s="1">
        <f>(Table2[[#This Row],[Close Price]]/Table2[[#This Row],[Current Week Low]])-1</f>
        <v>4.1532648408955097E-3</v>
      </c>
      <c r="AF602" s="1">
        <f>(Table2[[#This Row],[Current Week High]]/Table2[[#This Row],[Close Price]])-1</f>
        <v>4.2387112824978201E-2</v>
      </c>
      <c r="AG602" s="1">
        <f>(Table2[[#This Row],[Close Price]]/Table2[[#This Row],[Current Month Low]])-1</f>
        <v>9.1006087993472651E-3</v>
      </c>
      <c r="AH602" s="1">
        <f>(Table2[[#This Row],[Current Month High]]/Table2[[#This Row],[Close Price]])-1</f>
        <v>4.2387112824978201E-2</v>
      </c>
      <c r="AI602">
        <v>11.581042418211201</v>
      </c>
      <c r="AJ602">
        <v>17.9128011440724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0.04</v>
      </c>
      <c r="AM602" t="s">
        <v>3108</v>
      </c>
      <c r="AN602">
        <v>0.17</v>
      </c>
      <c r="AO602" t="s">
        <v>3108</v>
      </c>
      <c r="AP602">
        <v>-8.4189970203254E-2</v>
      </c>
      <c r="AQ602">
        <f>(Table2[[#This Row],[Sharpe Ratio]]-AVERAGE(Table2[Sharpe Ratio]))/_xlfn.STDEV.P(Table2[Sharpe Ratio])</f>
        <v>-1.6835378223132664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-2.6734317649010384</v>
      </c>
      <c r="AS602">
        <f>_xlfn.RANK.AVG(Table2[[#This Row],[1Y Return vs Nifty Z-Score]],Table2[1Y Return vs Nifty Z-Score])</f>
        <v>631</v>
      </c>
      <c r="AT602">
        <f>_xlfn.RANK.AVG(Table2[[#This Row],[6M Return vs Nifty Z-Score]],Table2[6M Return vs Nifty Z-Score])</f>
        <v>322</v>
      </c>
      <c r="AU602">
        <f>_xlfn.RANK.AVG(Table2[[#This Row],[Sharpe Ratio Z-Score]],Table2[Sharpe Ratio Z-Score])</f>
        <v>704</v>
      </c>
      <c r="AV602">
        <f>(Table2[[#This Row],[Rank 1Y]]+Table2[[#This Row],[Rank 6M]]+Table2[[#This Row],[Rank Sharpe]])/3</f>
        <v>552.33333333333337</v>
      </c>
    </row>
    <row r="603" spans="1:48" x14ac:dyDescent="0.3">
      <c r="A603" t="s">
        <v>1826</v>
      </c>
      <c r="B603" t="s">
        <v>1827</v>
      </c>
      <c r="C603" t="s">
        <v>3067</v>
      </c>
      <c r="D603" t="s">
        <v>51</v>
      </c>
      <c r="E603">
        <v>3893.837685</v>
      </c>
      <c r="F603">
        <v>315.8</v>
      </c>
      <c r="G603">
        <v>-13.0925898162286</v>
      </c>
      <c r="H603">
        <f>(Table2[[#This Row],[1Y Return vs Nifty]]-AVERAGE(Table2[1Y Return vs Nifty]))/_xlfn.STDEV.P(Table2[1Y Return vs Nifty])</f>
        <v>-0.69899254382901221</v>
      </c>
      <c r="I603">
        <v>-11.8605423496819</v>
      </c>
      <c r="J603">
        <f>(Table2[[#This Row],[1M Return vs Nifty]]-AVERAGE(Table2[1M Return vs Nifty]))/_xlfn.STDEV.P(Table2[1M Return vs Nifty])</f>
        <v>-1.0780838067845948</v>
      </c>
      <c r="K603">
        <v>0.80596697151683605</v>
      </c>
      <c r="L603">
        <f>(Table2[[#This Row],[6M Return vs Nifty]]-AVERAGE(Table2[6M Return vs Nifty]))/_xlfn.STDEV.P(Table2[6M Return vs Nifty])</f>
        <v>-0.20304932670629938</v>
      </c>
      <c r="M603">
        <v>-1.07874833466111</v>
      </c>
      <c r="N603">
        <f>(Table2[[#This Row],[1W Return vs Nifty]]-AVERAGE(Table2[1W Return vs Nifty]))/_xlfn.STDEV.P(Table2[1W Return vs Nifty])</f>
        <v>-0.29305031243280832</v>
      </c>
      <c r="O603">
        <v>331.01</v>
      </c>
      <c r="P603">
        <v>328.28208556669102</v>
      </c>
      <c r="Q603">
        <v>308.64713093964298</v>
      </c>
      <c r="R603">
        <v>35.771540709642302</v>
      </c>
      <c r="S603" s="1">
        <f>(Table2[[#This Row],[Close Price]]-Table2[[#This Row],[20D EMA]])/Table2[[#This Row],[20D EMA]]</f>
        <v>-4.5950273405637232E-2</v>
      </c>
      <c r="T603" s="1">
        <f>(Table2[[#This Row],[Close Price]]-Table2[[#This Row],[50D EMA]])/Table2[[#This Row],[50D EMA]]</f>
        <v>-3.8022438980013291E-2</v>
      </c>
      <c r="U603" s="1">
        <f>(Table2[[#This Row],[Close Price]]-Table2[[#This Row],[200D EMA]])/Table2[[#This Row],[200D EMA]]</f>
        <v>2.3174908636217982E-2</v>
      </c>
      <c r="V603">
        <v>0.70615504688453201</v>
      </c>
      <c r="W603">
        <v>311.2</v>
      </c>
      <c r="X603">
        <v>318.95</v>
      </c>
      <c r="Y603">
        <v>311.2</v>
      </c>
      <c r="Z603">
        <v>328.55</v>
      </c>
      <c r="AA603">
        <v>309.14999999999998</v>
      </c>
      <c r="AB603">
        <v>365</v>
      </c>
      <c r="AC603" s="1">
        <f>(Table2[[#This Row],[Close Price]]/Table2[[#This Row],[Day Low]])-1</f>
        <v>1.4781491002570757E-2</v>
      </c>
      <c r="AD603" s="1">
        <f>(Table2[[#This Row],[Day High]]/Table2[[#This Row],[Close Price]])-1</f>
        <v>9.9746675110830019E-3</v>
      </c>
      <c r="AE603" s="1">
        <f>(Table2[[#This Row],[Close Price]]/Table2[[#This Row],[Current Week Low]])-1</f>
        <v>1.4781491002570757E-2</v>
      </c>
      <c r="AF603" s="1">
        <f>(Table2[[#This Row],[Current Week High]]/Table2[[#This Row],[Close Price]])-1</f>
        <v>4.0373654211526278E-2</v>
      </c>
      <c r="AG603" s="1">
        <f>(Table2[[#This Row],[Close Price]]/Table2[[#This Row],[Current Month Low]])-1</f>
        <v>2.1510593562995339E-2</v>
      </c>
      <c r="AH603" s="1">
        <f>(Table2[[#This Row],[Current Month High]]/Table2[[#This Row],[Close Price]])-1</f>
        <v>0.15579480683977187</v>
      </c>
      <c r="AI603">
        <v>19.680177327422399</v>
      </c>
      <c r="AJ603">
        <v>26.269492203118698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-0.06</v>
      </c>
      <c r="AM603" t="s">
        <v>3107</v>
      </c>
      <c r="AN603">
        <v>-11.2</v>
      </c>
      <c r="AO603" t="s">
        <v>3107</v>
      </c>
      <c r="AP603">
        <v>-8.9907909496288005E-2</v>
      </c>
      <c r="AQ603">
        <f>(Table2[[#This Row],[Sharpe Ratio]]-AVERAGE(Table2[Sharpe Ratio]))/_xlfn.STDEV.P(Table2[Sharpe Ratio])</f>
        <v>-1.7486648276472176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-4.0218408173999327</v>
      </c>
      <c r="AS603">
        <f>_xlfn.RANK.AVG(Table2[[#This Row],[1Y Return vs Nifty Z-Score]],Table2[1Y Return vs Nifty Z-Score])</f>
        <v>583</v>
      </c>
      <c r="AT603">
        <f>_xlfn.RANK.AVG(Table2[[#This Row],[6M Return vs Nifty Z-Score]],Table2[6M Return vs Nifty Z-Score])</f>
        <v>374</v>
      </c>
      <c r="AU603">
        <f>_xlfn.RANK.AVG(Table2[[#This Row],[Sharpe Ratio Z-Score]],Table2[Sharpe Ratio Z-Score])</f>
        <v>708</v>
      </c>
      <c r="AV603">
        <f>(Table2[[#This Row],[Rank 1Y]]+Table2[[#This Row],[Rank 6M]]+Table2[[#This Row],[Rank Sharpe]])/3</f>
        <v>555</v>
      </c>
    </row>
    <row r="604" spans="1:48" x14ac:dyDescent="0.3">
      <c r="A604" t="s">
        <v>430</v>
      </c>
      <c r="B604" t="s">
        <v>431</v>
      </c>
      <c r="C604" t="s">
        <v>3062</v>
      </c>
      <c r="D604" t="s">
        <v>297</v>
      </c>
      <c r="E604">
        <v>52034.683303979997</v>
      </c>
      <c r="F604">
        <v>4916.8500000000004</v>
      </c>
      <c r="G604">
        <v>-8.5540938328038294</v>
      </c>
      <c r="H604">
        <f>(Table2[[#This Row],[1Y Return vs Nifty]]-AVERAGE(Table2[1Y Return vs Nifty]))/_xlfn.STDEV.P(Table2[1Y Return vs Nifty])</f>
        <v>-0.62913392304203475</v>
      </c>
      <c r="I604">
        <v>-2.9846211333779298</v>
      </c>
      <c r="J604">
        <f>(Table2[[#This Row],[1M Return vs Nifty]]-AVERAGE(Table2[1M Return vs Nifty]))/_xlfn.STDEV.P(Table2[1M Return vs Nifty])</f>
        <v>-0.2318143862560953</v>
      </c>
      <c r="K604">
        <v>-19.541620864928799</v>
      </c>
      <c r="L604">
        <f>(Table2[[#This Row],[6M Return vs Nifty]]-AVERAGE(Table2[6M Return vs Nifty]))/_xlfn.STDEV.P(Table2[6M Return vs Nifty])</f>
        <v>-0.8941118925862066</v>
      </c>
      <c r="M604">
        <v>-2.5885270358717198</v>
      </c>
      <c r="N604">
        <f>(Table2[[#This Row],[1W Return vs Nifty]]-AVERAGE(Table2[1W Return vs Nifty]))/_xlfn.STDEV.P(Table2[1W Return vs Nifty])</f>
        <v>-0.56899021220917079</v>
      </c>
      <c r="O604">
        <v>4973.7700000000004</v>
      </c>
      <c r="P604">
        <v>4960.7476162353796</v>
      </c>
      <c r="Q604">
        <v>4880.2054565830304</v>
      </c>
      <c r="R604">
        <v>44.255647993999503</v>
      </c>
      <c r="S604" s="1">
        <f>(Table2[[#This Row],[Close Price]]-Table2[[#This Row],[20D EMA]])/Table2[[#This Row],[20D EMA]]</f>
        <v>-1.1444035409759612E-2</v>
      </c>
      <c r="T604" s="1">
        <f>(Table2[[#This Row],[Close Price]]-Table2[[#This Row],[50D EMA]])/Table2[[#This Row],[50D EMA]]</f>
        <v>-8.8489920534784924E-3</v>
      </c>
      <c r="U604" s="1">
        <f>(Table2[[#This Row],[Close Price]]-Table2[[#This Row],[200D EMA]])/Table2[[#This Row],[200D EMA]]</f>
        <v>7.5088116152034695E-3</v>
      </c>
      <c r="V604">
        <v>0.57526836245830804</v>
      </c>
      <c r="W604">
        <v>4806.55</v>
      </c>
      <c r="X604">
        <v>4937.3999999999996</v>
      </c>
      <c r="Y604">
        <v>4803</v>
      </c>
      <c r="Z604">
        <v>4937.3999999999996</v>
      </c>
      <c r="AA604">
        <v>4763</v>
      </c>
      <c r="AB604">
        <v>5267.85</v>
      </c>
      <c r="AC604" s="1">
        <f>(Table2[[#This Row],[Close Price]]/Table2[[#This Row],[Day Low]])-1</f>
        <v>2.2947852409732628E-2</v>
      </c>
      <c r="AD604" s="1">
        <f>(Table2[[#This Row],[Day High]]/Table2[[#This Row],[Close Price]])-1</f>
        <v>4.1795051709934139E-3</v>
      </c>
      <c r="AE604" s="1">
        <f>(Table2[[#This Row],[Close Price]]/Table2[[#This Row],[Current Week Low]])-1</f>
        <v>2.3703935040599644E-2</v>
      </c>
      <c r="AF604" s="1">
        <f>(Table2[[#This Row],[Current Week High]]/Table2[[#This Row],[Close Price]])-1</f>
        <v>4.1795051709934139E-3</v>
      </c>
      <c r="AG604" s="1">
        <f>(Table2[[#This Row],[Close Price]]/Table2[[#This Row],[Current Month Low]])-1</f>
        <v>3.230107075372679E-2</v>
      </c>
      <c r="AH604" s="1">
        <f>(Table2[[#This Row],[Current Month High]]/Table2[[#This Row],[Close Price]])-1</f>
        <v>7.1387168614051699E-2</v>
      </c>
      <c r="AI604">
        <v>19.453511902945898</v>
      </c>
      <c r="AJ604">
        <v>19.6022865482851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-0.09</v>
      </c>
      <c r="AM604" t="s">
        <v>3107</v>
      </c>
      <c r="AN604">
        <v>-5.45</v>
      </c>
      <c r="AO604" t="s">
        <v>3107</v>
      </c>
      <c r="AP604">
        <v>7.8912254140200001E-4</v>
      </c>
      <c r="AQ604">
        <f>(Table2[[#This Row],[Sharpe Ratio]]-AVERAGE(Table2[Sharpe Ratio]))/_xlfn.STDEV.P(Table2[Sharpe Ratio])</f>
        <v>-0.71563075950167376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-3.0396811735951808</v>
      </c>
      <c r="AS604">
        <f>_xlfn.RANK.AVG(Table2[[#This Row],[1Y Return vs Nifty Z-Score]],Table2[1Y Return vs Nifty Z-Score])</f>
        <v>543</v>
      </c>
      <c r="AT604">
        <f>_xlfn.RANK.AVG(Table2[[#This Row],[6M Return vs Nifty Z-Score]],Table2[6M Return vs Nifty Z-Score])</f>
        <v>619</v>
      </c>
      <c r="AU604">
        <f>_xlfn.RANK.AVG(Table2[[#This Row],[Sharpe Ratio Z-Score]],Table2[Sharpe Ratio Z-Score])</f>
        <v>522</v>
      </c>
      <c r="AV604">
        <f>(Table2[[#This Row],[Rank 1Y]]+Table2[[#This Row],[Rank 6M]]+Table2[[#This Row],[Rank Sharpe]])/3</f>
        <v>561.33333333333337</v>
      </c>
    </row>
    <row r="605" spans="1:48" x14ac:dyDescent="0.3">
      <c r="A605" t="s">
        <v>1211</v>
      </c>
      <c r="B605" t="s">
        <v>1212</v>
      </c>
      <c r="C605" t="s">
        <v>3072</v>
      </c>
      <c r="D605" t="s">
        <v>80</v>
      </c>
      <c r="E605">
        <v>9412.4285793399995</v>
      </c>
      <c r="F605">
        <v>799.9</v>
      </c>
      <c r="G605">
        <v>2.3654293226908298</v>
      </c>
      <c r="H605">
        <f>(Table2[[#This Row],[1Y Return vs Nifty]]-AVERAGE(Table2[1Y Return vs Nifty]))/_xlfn.STDEV.P(Table2[1Y Return vs Nifty])</f>
        <v>-0.46105559266997798</v>
      </c>
      <c r="I605">
        <v>-5.6440143878343196</v>
      </c>
      <c r="J605">
        <f>(Table2[[#This Row],[1M Return vs Nifty]]-AVERAGE(Table2[1M Return vs Nifty]))/_xlfn.STDEV.P(Table2[1M Return vs Nifty])</f>
        <v>-0.4853726517657308</v>
      </c>
      <c r="K605">
        <v>-22.950177288649201</v>
      </c>
      <c r="L605">
        <f>(Table2[[#This Row],[6M Return vs Nifty]]-AVERAGE(Table2[6M Return vs Nifty]))/_xlfn.STDEV.P(Table2[6M Return vs Nifty])</f>
        <v>-1.0098762655947633</v>
      </c>
      <c r="M605">
        <v>-1.09208212270913</v>
      </c>
      <c r="N605">
        <f>(Table2[[#This Row],[1W Return vs Nifty]]-AVERAGE(Table2[1W Return vs Nifty]))/_xlfn.STDEV.P(Table2[1W Return vs Nifty])</f>
        <v>-0.29548730808962853</v>
      </c>
      <c r="O605">
        <v>837.42</v>
      </c>
      <c r="P605">
        <v>841.56962751137598</v>
      </c>
      <c r="Q605">
        <v>820.93004595391403</v>
      </c>
      <c r="R605">
        <v>30.835036096989299</v>
      </c>
      <c r="S605" s="1">
        <f>(Table2[[#This Row],[Close Price]]-Table2[[#This Row],[20D EMA]])/Table2[[#This Row],[20D EMA]]</f>
        <v>-4.4804279811802898E-2</v>
      </c>
      <c r="T605" s="1">
        <f>(Table2[[#This Row],[Close Price]]-Table2[[#This Row],[50D EMA]])/Table2[[#This Row],[50D EMA]]</f>
        <v>-4.9514177020145295E-2</v>
      </c>
      <c r="U605" s="1">
        <f>(Table2[[#This Row],[Close Price]]-Table2[[#This Row],[200D EMA]])/Table2[[#This Row],[200D EMA]]</f>
        <v>-2.5617342254147017E-2</v>
      </c>
      <c r="V605">
        <v>0.62062206923512697</v>
      </c>
      <c r="W605">
        <v>796.45</v>
      </c>
      <c r="X605">
        <v>820</v>
      </c>
      <c r="Y605">
        <v>796.45</v>
      </c>
      <c r="Z605">
        <v>822.4</v>
      </c>
      <c r="AA605">
        <v>796.45</v>
      </c>
      <c r="AB605">
        <v>885</v>
      </c>
      <c r="AC605" s="1">
        <f>(Table2[[#This Row],[Close Price]]/Table2[[#This Row],[Day Low]])-1</f>
        <v>4.3317220164478254E-3</v>
      </c>
      <c r="AD605" s="1">
        <f>(Table2[[#This Row],[Day High]]/Table2[[#This Row],[Close Price]])-1</f>
        <v>2.512814101762717E-2</v>
      </c>
      <c r="AE605" s="1">
        <f>(Table2[[#This Row],[Close Price]]/Table2[[#This Row],[Current Week Low]])-1</f>
        <v>4.3317220164478254E-3</v>
      </c>
      <c r="AF605" s="1">
        <f>(Table2[[#This Row],[Current Week High]]/Table2[[#This Row],[Close Price]])-1</f>
        <v>2.8128516064508169E-2</v>
      </c>
      <c r="AG605" s="1">
        <f>(Table2[[#This Row],[Close Price]]/Table2[[#This Row],[Current Month Low]])-1</f>
        <v>4.3317220164478254E-3</v>
      </c>
      <c r="AH605" s="1">
        <f>(Table2[[#This Row],[Current Month High]]/Table2[[#This Row],[Close Price]])-1</f>
        <v>0.10638829853731724</v>
      </c>
      <c r="AI605">
        <v>25.003125390673802</v>
      </c>
      <c r="AJ605">
        <v>27.718345840651399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-0.02</v>
      </c>
      <c r="AM605" t="s">
        <v>3107</v>
      </c>
      <c r="AN605">
        <v>-9.16</v>
      </c>
      <c r="AO605" t="s">
        <v>3107</v>
      </c>
      <c r="AP605">
        <v>-3.8548187017789998E-3</v>
      </c>
      <c r="AQ605">
        <f>(Table2[[#This Row],[Sharpe Ratio]]-AVERAGE(Table2[Sharpe Ratio]))/_xlfn.STDEV.P(Table2[Sharpe Ratio])</f>
        <v>-0.76852498775688904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455</v>
      </c>
      <c r="AT605">
        <f>_xlfn.RANK.AVG(Table2[[#This Row],[6M Return vs Nifty Z-Score]],Table2[6M Return vs Nifty Z-Score])</f>
        <v>654</v>
      </c>
      <c r="AU605">
        <f>_xlfn.RANK.AVG(Table2[[#This Row],[Sharpe Ratio Z-Score]],Table2[Sharpe Ratio Z-Score])</f>
        <v>576</v>
      </c>
      <c r="AV605">
        <f>(Table2[[#This Row],[Rank 1Y]]+Table2[[#This Row],[Rank 6M]]+Table2[[#This Row],[Rank Sharpe]])/3</f>
        <v>561.66666666666663</v>
      </c>
    </row>
    <row r="606" spans="1:48" x14ac:dyDescent="0.3">
      <c r="A606" t="s">
        <v>414</v>
      </c>
      <c r="B606" t="s">
        <v>415</v>
      </c>
      <c r="C606" t="s">
        <v>3065</v>
      </c>
      <c r="D606" t="s">
        <v>183</v>
      </c>
      <c r="E606">
        <v>54468.303489600003</v>
      </c>
      <c r="F606">
        <v>16779.75</v>
      </c>
      <c r="G606">
        <v>-15.232021408543501</v>
      </c>
      <c r="H606">
        <f>(Table2[[#This Row],[1Y Return vs Nifty]]-AVERAGE(Table2[1Y Return vs Nifty]))/_xlfn.STDEV.P(Table2[1Y Return vs Nifty])</f>
        <v>-0.73192366040442558</v>
      </c>
      <c r="I606">
        <v>1.62593877387325</v>
      </c>
      <c r="J606">
        <f>(Table2[[#This Row],[1M Return vs Nifty]]-AVERAGE(Table2[1M Return vs Nifty]))/_xlfn.STDEV.P(Table2[1M Return vs Nifty])</f>
        <v>0.20777670135454149</v>
      </c>
      <c r="K606">
        <v>-9.4996144418683102</v>
      </c>
      <c r="L606">
        <f>(Table2[[#This Row],[6M Return vs Nifty]]-AVERAGE(Table2[6M Return vs Nifty]))/_xlfn.STDEV.P(Table2[6M Return vs Nifty])</f>
        <v>-0.55305649176504845</v>
      </c>
      <c r="M606">
        <v>1.64109962923082</v>
      </c>
      <c r="N606">
        <f>(Table2[[#This Row],[1W Return vs Nifty]]-AVERAGE(Table2[1W Return vs Nifty]))/_xlfn.STDEV.P(Table2[1W Return vs Nifty])</f>
        <v>0.20405206022716202</v>
      </c>
      <c r="O606">
        <v>16942.509999999998</v>
      </c>
      <c r="P606">
        <v>16750.0299395773</v>
      </c>
      <c r="Q606">
        <v>16432.9135026611</v>
      </c>
      <c r="R606">
        <v>41.729197695581199</v>
      </c>
      <c r="S606" s="1">
        <f>(Table2[[#This Row],[Close Price]]-Table2[[#This Row],[20D EMA]])/Table2[[#This Row],[20D EMA]]</f>
        <v>-9.6066049245358814E-3</v>
      </c>
      <c r="T606" s="1">
        <f>(Table2[[#This Row],[Close Price]]-Table2[[#This Row],[50D EMA]])/Table2[[#This Row],[50D EMA]]</f>
        <v>1.7743287940325946E-3</v>
      </c>
      <c r="U606" s="1">
        <f>(Table2[[#This Row],[Close Price]]-Table2[[#This Row],[200D EMA]])/Table2[[#This Row],[200D EMA]]</f>
        <v>2.1106208420237475E-2</v>
      </c>
      <c r="V606">
        <v>0.88926144798762696</v>
      </c>
      <c r="W606">
        <v>16693.55</v>
      </c>
      <c r="X606">
        <v>17020</v>
      </c>
      <c r="Y606">
        <v>16693.55</v>
      </c>
      <c r="Z606">
        <v>17498</v>
      </c>
      <c r="AA606">
        <v>16405.099999999999</v>
      </c>
      <c r="AB606">
        <v>17498</v>
      </c>
      <c r="AC606" s="1">
        <f>(Table2[[#This Row],[Close Price]]/Table2[[#This Row],[Day Low]])-1</f>
        <v>5.163670998679093E-3</v>
      </c>
      <c r="AD606" s="1">
        <f>(Table2[[#This Row],[Day High]]/Table2[[#This Row],[Close Price]])-1</f>
        <v>1.4317853364919086E-2</v>
      </c>
      <c r="AE606" s="1">
        <f>(Table2[[#This Row],[Close Price]]/Table2[[#This Row],[Current Week Low]])-1</f>
        <v>5.163670998679093E-3</v>
      </c>
      <c r="AF606" s="1">
        <f>(Table2[[#This Row],[Current Week High]]/Table2[[#This Row],[Close Price]])-1</f>
        <v>4.2804570985860879E-2</v>
      </c>
      <c r="AG606" s="1">
        <f>(Table2[[#This Row],[Close Price]]/Table2[[#This Row],[Current Month Low]])-1</f>
        <v>2.2837410317523288E-2</v>
      </c>
      <c r="AH606" s="1">
        <f>(Table2[[#This Row],[Current Month High]]/Table2[[#This Row],[Close Price]])-1</f>
        <v>4.2804570985860879E-2</v>
      </c>
      <c r="AI606">
        <v>14.7216138500275</v>
      </c>
      <c r="AJ606">
        <v>10.716866098557899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-0.04</v>
      </c>
      <c r="AM606" t="s">
        <v>3107</v>
      </c>
      <c r="AN606">
        <v>-2.4900000000000002</v>
      </c>
      <c r="AO606" t="s">
        <v>3107</v>
      </c>
      <c r="AP606">
        <v>-1.4946640187186999E-2</v>
      </c>
      <c r="AQ606">
        <f>(Table2[[#This Row],[Sharpe Ratio]]-AVERAGE(Table2[Sharpe Ratio]))/_xlfn.STDEV.P(Table2[Sharpe Ratio])</f>
        <v>-0.89486020749653383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-1.7680115980843043</v>
      </c>
      <c r="AS606">
        <f>_xlfn.RANK.AVG(Table2[[#This Row],[1Y Return vs Nifty Z-Score]],Table2[1Y Return vs Nifty Z-Score])</f>
        <v>589</v>
      </c>
      <c r="AT606">
        <f>_xlfn.RANK.AVG(Table2[[#This Row],[6M Return vs Nifty Z-Score]],Table2[6M Return vs Nifty Z-Score])</f>
        <v>498</v>
      </c>
      <c r="AU606">
        <f>_xlfn.RANK.AVG(Table2[[#This Row],[Sharpe Ratio Z-Score]],Table2[Sharpe Ratio Z-Score])</f>
        <v>601</v>
      </c>
      <c r="AV606">
        <f>(Table2[[#This Row],[Rank 1Y]]+Table2[[#This Row],[Rank 6M]]+Table2[[#This Row],[Rank Sharpe]])/3</f>
        <v>562.66666666666663</v>
      </c>
    </row>
    <row r="607" spans="1:48" x14ac:dyDescent="0.3">
      <c r="A607" t="s">
        <v>244</v>
      </c>
      <c r="B607" t="s">
        <v>245</v>
      </c>
      <c r="C607" t="s">
        <v>3065</v>
      </c>
      <c r="D607" t="s">
        <v>183</v>
      </c>
      <c r="E607">
        <v>107118.49986764</v>
      </c>
      <c r="F607">
        <v>604.4</v>
      </c>
      <c r="G607">
        <v>-17.229214111130901</v>
      </c>
      <c r="H607">
        <f>(Table2[[#This Row],[1Y Return vs Nifty]]-AVERAGE(Table2[1Y Return vs Nifty]))/_xlfn.STDEV.P(Table2[1Y Return vs Nifty])</f>
        <v>-0.76266537046831517</v>
      </c>
      <c r="I607">
        <v>-2.9396380829615998</v>
      </c>
      <c r="J607">
        <f>(Table2[[#This Row],[1M Return vs Nifty]]-AVERAGE(Table2[1M Return vs Nifty]))/_xlfn.STDEV.P(Table2[1M Return vs Nifty])</f>
        <v>-0.22752550411285297</v>
      </c>
      <c r="K607">
        <v>0.49365216752305002</v>
      </c>
      <c r="L607">
        <f>(Table2[[#This Row],[6M Return vs Nifty]]-AVERAGE(Table2[6M Return vs Nifty]))/_xlfn.STDEV.P(Table2[6M Return vs Nifty])</f>
        <v>-0.21365643510386798</v>
      </c>
      <c r="M607">
        <v>-3.65631837574223</v>
      </c>
      <c r="N607">
        <f>(Table2[[#This Row],[1W Return vs Nifty]]-AVERAGE(Table2[1W Return vs Nifty]))/_xlfn.STDEV.P(Table2[1W Return vs Nifty])</f>
        <v>-0.76414877092355415</v>
      </c>
      <c r="O607">
        <v>625.49</v>
      </c>
      <c r="P607">
        <v>612.36968545148295</v>
      </c>
      <c r="Q607">
        <v>571.144845972506</v>
      </c>
      <c r="R607">
        <v>28.5308364900438</v>
      </c>
      <c r="S607" s="1">
        <f>(Table2[[#This Row],[Close Price]]-Table2[[#This Row],[20D EMA]])/Table2[[#This Row],[20D EMA]]</f>
        <v>-3.3717565428703945E-2</v>
      </c>
      <c r="T607" s="1">
        <f>(Table2[[#This Row],[Close Price]]-Table2[[#This Row],[50D EMA]])/Table2[[#This Row],[50D EMA]]</f>
        <v>-1.3014500294225292E-2</v>
      </c>
      <c r="U607" s="1">
        <f>(Table2[[#This Row],[Close Price]]-Table2[[#This Row],[200D EMA]])/Table2[[#This Row],[200D EMA]]</f>
        <v>5.822542961211423E-2</v>
      </c>
      <c r="V607">
        <v>0.79053183183917997</v>
      </c>
      <c r="W607">
        <v>598.6</v>
      </c>
      <c r="X607">
        <v>609.9</v>
      </c>
      <c r="Y607">
        <v>598.6</v>
      </c>
      <c r="Z607">
        <v>627.25</v>
      </c>
      <c r="AA607">
        <v>598.6</v>
      </c>
      <c r="AB607">
        <v>655.85</v>
      </c>
      <c r="AC607" s="1">
        <f>(Table2[[#This Row],[Close Price]]/Table2[[#This Row],[Day Low]])-1</f>
        <v>9.6892749749415419E-3</v>
      </c>
      <c r="AD607" s="1">
        <f>(Table2[[#This Row],[Day High]]/Table2[[#This Row],[Close Price]])-1</f>
        <v>9.0999338186630307E-3</v>
      </c>
      <c r="AE607" s="1">
        <f>(Table2[[#This Row],[Close Price]]/Table2[[#This Row],[Current Week Low]])-1</f>
        <v>9.6892749749415419E-3</v>
      </c>
      <c r="AF607" s="1">
        <f>(Table2[[#This Row],[Current Week High]]/Table2[[#This Row],[Close Price]])-1</f>
        <v>3.7806088682991401E-2</v>
      </c>
      <c r="AG607" s="1">
        <f>(Table2[[#This Row],[Close Price]]/Table2[[#This Row],[Current Month Low]])-1</f>
        <v>9.6892749749415419E-3</v>
      </c>
      <c r="AH607" s="1">
        <f>(Table2[[#This Row],[Current Month High]]/Table2[[#This Row],[Close Price]])-1</f>
        <v>8.5125744540039738E-2</v>
      </c>
      <c r="AI607">
        <v>9.5880211780277893</v>
      </c>
      <c r="AJ607">
        <v>23.548650858544502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-0.04</v>
      </c>
      <c r="AM607" t="s">
        <v>3107</v>
      </c>
      <c r="AN607">
        <v>-5.72</v>
      </c>
      <c r="AO607" t="s">
        <v>3107</v>
      </c>
      <c r="AP607">
        <v>-8.6556067857193997E-2</v>
      </c>
      <c r="AQ607">
        <f>(Table2[[#This Row],[Sharpe Ratio]]-AVERAGE(Table2[Sharpe Ratio]))/_xlfn.STDEV.P(Table2[Sharpe Ratio])</f>
        <v>-1.7104875408449991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-3.678483621453589</v>
      </c>
      <c r="AS607">
        <f>_xlfn.RANK.AVG(Table2[[#This Row],[1Y Return vs Nifty Z-Score]],Table2[1Y Return vs Nifty Z-Score])</f>
        <v>603</v>
      </c>
      <c r="AT607">
        <f>_xlfn.RANK.AVG(Table2[[#This Row],[6M Return vs Nifty Z-Score]],Table2[6M Return vs Nifty Z-Score])</f>
        <v>379</v>
      </c>
      <c r="AU607">
        <f>_xlfn.RANK.AVG(Table2[[#This Row],[Sharpe Ratio Z-Score]],Table2[Sharpe Ratio Z-Score])</f>
        <v>706</v>
      </c>
      <c r="AV607">
        <f>(Table2[[#This Row],[Rank 1Y]]+Table2[[#This Row],[Rank 6M]]+Table2[[#This Row],[Rank Sharpe]])/3</f>
        <v>562.66666666666663</v>
      </c>
    </row>
    <row r="608" spans="1:48" x14ac:dyDescent="0.3">
      <c r="A608" t="s">
        <v>1611</v>
      </c>
      <c r="B608" t="s">
        <v>1612</v>
      </c>
      <c r="C608" t="s">
        <v>3074</v>
      </c>
      <c r="D608" t="s">
        <v>258</v>
      </c>
      <c r="E608">
        <v>5347.5548953500002</v>
      </c>
      <c r="F608">
        <v>1738.5</v>
      </c>
      <c r="G608">
        <v>-45.819598821885599</v>
      </c>
      <c r="H608">
        <f>(Table2[[#This Row],[1Y Return vs Nifty]]-AVERAGE(Table2[1Y Return vs Nifty]))/_xlfn.STDEV.P(Table2[1Y Return vs Nifty])</f>
        <v>-1.2027417417941417</v>
      </c>
      <c r="I608">
        <v>-8.6919467531151202</v>
      </c>
      <c r="J608">
        <f>(Table2[[#This Row],[1M Return vs Nifty]]-AVERAGE(Table2[1M Return vs Nifty]))/_xlfn.STDEV.P(Table2[1M Return vs Nifty])</f>
        <v>-0.77597594732430952</v>
      </c>
      <c r="K608">
        <v>-10.9091256769428</v>
      </c>
      <c r="L608">
        <f>(Table2[[#This Row],[6M Return vs Nifty]]-AVERAGE(Table2[6M Return vs Nifty]))/_xlfn.STDEV.P(Table2[6M Return vs Nifty])</f>
        <v>-0.60092754451963803</v>
      </c>
      <c r="M608">
        <v>-0.242705230998849</v>
      </c>
      <c r="N608">
        <f>(Table2[[#This Row],[1W Return vs Nifty]]-AVERAGE(Table2[1W Return vs Nifty]))/_xlfn.STDEV.P(Table2[1W Return vs Nifty])</f>
        <v>-0.14024801760092381</v>
      </c>
      <c r="O608">
        <v>1839.76</v>
      </c>
      <c r="P608">
        <v>1868.1915023546501</v>
      </c>
      <c r="Q608">
        <v>1949.64770249769</v>
      </c>
      <c r="R608">
        <v>24.570338907089202</v>
      </c>
      <c r="S608" s="1">
        <f>(Table2[[#This Row],[Close Price]]-Table2[[#This Row],[20D EMA]])/Table2[[#This Row],[20D EMA]]</f>
        <v>-5.5039787798408485E-2</v>
      </c>
      <c r="T608" s="1">
        <f>(Table2[[#This Row],[Close Price]]-Table2[[#This Row],[50D EMA]])/Table2[[#This Row],[50D EMA]]</f>
        <v>-6.9420882276355608E-2</v>
      </c>
      <c r="U608" s="1">
        <f>(Table2[[#This Row],[Close Price]]-Table2[[#This Row],[200D EMA]])/Table2[[#This Row],[200D EMA]]</f>
        <v>-0.10830043921637181</v>
      </c>
      <c r="V608">
        <v>0.46251832202263299</v>
      </c>
      <c r="W608">
        <v>1672.05</v>
      </c>
      <c r="X608">
        <v>1763</v>
      </c>
      <c r="Y608">
        <v>1672.05</v>
      </c>
      <c r="Z608">
        <v>1819.8</v>
      </c>
      <c r="AA608">
        <v>1672.05</v>
      </c>
      <c r="AB608">
        <v>1938.65</v>
      </c>
      <c r="AC608" s="1">
        <f>(Table2[[#This Row],[Close Price]]/Table2[[#This Row],[Day Low]])-1</f>
        <v>3.9741634520498836E-2</v>
      </c>
      <c r="AD608" s="1">
        <f>(Table2[[#This Row],[Day High]]/Table2[[#This Row],[Close Price]])-1</f>
        <v>1.4092608570606791E-2</v>
      </c>
      <c r="AE608" s="1">
        <f>(Table2[[#This Row],[Close Price]]/Table2[[#This Row],[Current Week Low]])-1</f>
        <v>3.9741634520498836E-2</v>
      </c>
      <c r="AF608" s="1">
        <f>(Table2[[#This Row],[Current Week High]]/Table2[[#This Row],[Close Price]])-1</f>
        <v>4.6764452113891242E-2</v>
      </c>
      <c r="AG608" s="1">
        <f>(Table2[[#This Row],[Close Price]]/Table2[[#This Row],[Current Month Low]])-1</f>
        <v>3.9741634520498836E-2</v>
      </c>
      <c r="AH608" s="1">
        <f>(Table2[[#This Row],[Current Month High]]/Table2[[#This Row],[Close Price]])-1</f>
        <v>0.11512798389416168</v>
      </c>
      <c r="AI608">
        <v>67.981018119068096</v>
      </c>
      <c r="AJ608">
        <v>8.6562500000000107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-0.2</v>
      </c>
      <c r="AM608" t="s">
        <v>3107</v>
      </c>
      <c r="AN608">
        <v>-9.1999999999999993</v>
      </c>
      <c r="AO608" t="s">
        <v>3107</v>
      </c>
      <c r="AP608">
        <v>2.4246107813060001E-2</v>
      </c>
      <c r="AQ608">
        <f>(Table2[[#This Row],[Sharpe Ratio]]-AVERAGE(Table2[Sharpe Ratio]))/_xlfn.STDEV.P(Table2[Sharpe Ratio])</f>
        <v>-0.44845702319306779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715</v>
      </c>
      <c r="AT608">
        <f>_xlfn.RANK.AVG(Table2[[#This Row],[6M Return vs Nifty Z-Score]],Table2[6M Return vs Nifty Z-Score])</f>
        <v>517</v>
      </c>
      <c r="AU608">
        <f>_xlfn.RANK.AVG(Table2[[#This Row],[Sharpe Ratio Z-Score]],Table2[Sharpe Ratio Z-Score])</f>
        <v>457</v>
      </c>
      <c r="AV608">
        <f>(Table2[[#This Row],[Rank 1Y]]+Table2[[#This Row],[Rank 6M]]+Table2[[#This Row],[Rank Sharpe]])/3</f>
        <v>563</v>
      </c>
    </row>
    <row r="609" spans="1:48" x14ac:dyDescent="0.3">
      <c r="A609" t="s">
        <v>713</v>
      </c>
      <c r="B609" t="s">
        <v>714</v>
      </c>
      <c r="C609" t="s">
        <v>3067</v>
      </c>
      <c r="D609" t="s">
        <v>51</v>
      </c>
      <c r="E609">
        <v>23102.976604899999</v>
      </c>
      <c r="F609">
        <v>428.5</v>
      </c>
      <c r="G609">
        <v>-12.860052868774</v>
      </c>
      <c r="H609">
        <f>(Table2[[#This Row],[1Y Return vs Nifty]]-AVERAGE(Table2[1Y Return vs Nifty]))/_xlfn.STDEV.P(Table2[1Y Return vs Nifty])</f>
        <v>-0.69541322801810912</v>
      </c>
      <c r="I609">
        <v>-8.3826652495479994</v>
      </c>
      <c r="J609">
        <f>(Table2[[#This Row],[1M Return vs Nifty]]-AVERAGE(Table2[1M Return vs Nifty]))/_xlfn.STDEV.P(Table2[1M Return vs Nifty])</f>
        <v>-0.74648768662150444</v>
      </c>
      <c r="K609">
        <v>-1.1670700049809699</v>
      </c>
      <c r="L609">
        <f>(Table2[[#This Row],[6M Return vs Nifty]]-AVERAGE(Table2[6M Return vs Nifty]))/_xlfn.STDEV.P(Table2[6M Return vs Nifty])</f>
        <v>-0.27005933332301918</v>
      </c>
      <c r="M609">
        <v>-1.2484995227303299</v>
      </c>
      <c r="N609">
        <f>(Table2[[#This Row],[1W Return vs Nifty]]-AVERAGE(Table2[1W Return vs Nifty]))/_xlfn.STDEV.P(Table2[1W Return vs Nifty])</f>
        <v>-0.32407547246797086</v>
      </c>
      <c r="O609">
        <v>437.19</v>
      </c>
      <c r="P609">
        <v>439.687524559937</v>
      </c>
      <c r="Q609">
        <v>421.08447238032198</v>
      </c>
      <c r="R609">
        <v>43.0105751392285</v>
      </c>
      <c r="S609" s="1">
        <f>(Table2[[#This Row],[Close Price]]-Table2[[#This Row],[20D EMA]])/Table2[[#This Row],[20D EMA]]</f>
        <v>-1.987694137560328E-2</v>
      </c>
      <c r="T609" s="1">
        <f>(Table2[[#This Row],[Close Price]]-Table2[[#This Row],[50D EMA]])/Table2[[#This Row],[50D EMA]]</f>
        <v>-2.5444261970211872E-2</v>
      </c>
      <c r="U609" s="1">
        <f>(Table2[[#This Row],[Close Price]]-Table2[[#This Row],[200D EMA]])/Table2[[#This Row],[200D EMA]]</f>
        <v>1.7610546353702492E-2</v>
      </c>
      <c r="V609">
        <v>1.0791770815211399</v>
      </c>
      <c r="W609">
        <v>417.7</v>
      </c>
      <c r="X609">
        <v>432.8</v>
      </c>
      <c r="Y609">
        <v>417.7</v>
      </c>
      <c r="Z609">
        <v>434</v>
      </c>
      <c r="AA609">
        <v>417.7</v>
      </c>
      <c r="AB609">
        <v>466.1</v>
      </c>
      <c r="AC609" s="1">
        <f>(Table2[[#This Row],[Close Price]]/Table2[[#This Row],[Day Low]])-1</f>
        <v>2.5855877423988538E-2</v>
      </c>
      <c r="AD609" s="1">
        <f>(Table2[[#This Row],[Day High]]/Table2[[#This Row],[Close Price]])-1</f>
        <v>1.0035005834305721E-2</v>
      </c>
      <c r="AE609" s="1">
        <f>(Table2[[#This Row],[Close Price]]/Table2[[#This Row],[Current Week Low]])-1</f>
        <v>2.5855877423988538E-2</v>
      </c>
      <c r="AF609" s="1">
        <f>(Table2[[#This Row],[Current Week High]]/Table2[[#This Row],[Close Price]])-1</f>
        <v>1.2835472578763163E-2</v>
      </c>
      <c r="AG609" s="1">
        <f>(Table2[[#This Row],[Close Price]]/Table2[[#This Row],[Current Month Low]])-1</f>
        <v>2.5855877423988538E-2</v>
      </c>
      <c r="AH609" s="1">
        <f>(Table2[[#This Row],[Current Month High]]/Table2[[#This Row],[Close Price]])-1</f>
        <v>8.7747957992998948E-2</v>
      </c>
      <c r="AI609">
        <v>13.0221703617269</v>
      </c>
      <c r="AJ609">
        <v>22.638809387521398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-0.16</v>
      </c>
      <c r="AM609" t="s">
        <v>3107</v>
      </c>
      <c r="AN609">
        <v>-4.99</v>
      </c>
      <c r="AO609" t="s">
        <v>3107</v>
      </c>
      <c r="AP609">
        <v>-0.10397882425638399</v>
      </c>
      <c r="AQ609">
        <f>(Table2[[#This Row],[Sharpe Ratio]]-AVERAGE(Table2[Sharpe Ratio]))/_xlfn.STDEV.P(Table2[Sharpe Ratio])</f>
        <v>-1.9089317513885669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579</v>
      </c>
      <c r="AT609">
        <f>_xlfn.RANK.AVG(Table2[[#This Row],[6M Return vs Nifty Z-Score]],Table2[6M Return vs Nifty Z-Score])</f>
        <v>394</v>
      </c>
      <c r="AU609">
        <f>_xlfn.RANK.AVG(Table2[[#This Row],[Sharpe Ratio Z-Score]],Table2[Sharpe Ratio Z-Score])</f>
        <v>720</v>
      </c>
      <c r="AV609">
        <f>(Table2[[#This Row],[Rank 1Y]]+Table2[[#This Row],[Rank 6M]]+Table2[[#This Row],[Rank Sharpe]])/3</f>
        <v>564.33333333333337</v>
      </c>
    </row>
    <row r="610" spans="1:48" x14ac:dyDescent="0.3">
      <c r="A610" t="s">
        <v>461</v>
      </c>
      <c r="B610" t="s">
        <v>462</v>
      </c>
      <c r="C610" t="s">
        <v>3065</v>
      </c>
      <c r="D610" t="s">
        <v>119</v>
      </c>
      <c r="E610">
        <v>45787.677254150003</v>
      </c>
      <c r="F610">
        <v>352.3</v>
      </c>
      <c r="G610">
        <v>-30.484399249084198</v>
      </c>
      <c r="H610">
        <f>(Table2[[#This Row],[1Y Return vs Nifty]]-AVERAGE(Table2[1Y Return vs Nifty]))/_xlfn.STDEV.P(Table2[1Y Return vs Nifty])</f>
        <v>-0.96669528597232834</v>
      </c>
      <c r="I610">
        <v>8.6767701315312493</v>
      </c>
      <c r="J610">
        <f>(Table2[[#This Row],[1M Return vs Nifty]]-AVERAGE(Table2[1M Return vs Nifty]))/_xlfn.STDEV.P(Table2[1M Return vs Nifty])</f>
        <v>0.88003401660976754</v>
      </c>
      <c r="K610">
        <v>-6.2710067482614003</v>
      </c>
      <c r="L610">
        <f>(Table2[[#This Row],[6M Return vs Nifty]]-AVERAGE(Table2[6M Return vs Nifty]))/_xlfn.STDEV.P(Table2[6M Return vs Nifty])</f>
        <v>-0.44340369483905434</v>
      </c>
      <c r="M610">
        <v>-3.2605521830092301</v>
      </c>
      <c r="N610">
        <f>(Table2[[#This Row],[1W Return vs Nifty]]-AVERAGE(Table2[1W Return vs Nifty]))/_xlfn.STDEV.P(Table2[1W Return vs Nifty])</f>
        <v>-0.69181520079831083</v>
      </c>
      <c r="O610">
        <v>357.6</v>
      </c>
      <c r="P610">
        <v>348.25919779923203</v>
      </c>
      <c r="Q610">
        <v>355.94353096093198</v>
      </c>
      <c r="R610">
        <v>41.947015941190102</v>
      </c>
      <c r="S610" s="1">
        <f>(Table2[[#This Row],[Close Price]]-Table2[[#This Row],[20D EMA]])/Table2[[#This Row],[20D EMA]]</f>
        <v>-1.482102908277408E-2</v>
      </c>
      <c r="T610" s="1">
        <f>(Table2[[#This Row],[Close Price]]-Table2[[#This Row],[50D EMA]])/Table2[[#This Row],[50D EMA]]</f>
        <v>1.1602858521191067E-2</v>
      </c>
      <c r="U610" s="1">
        <f>(Table2[[#This Row],[Close Price]]-Table2[[#This Row],[200D EMA]])/Table2[[#This Row],[200D EMA]]</f>
        <v>-1.0236261215636137E-2</v>
      </c>
      <c r="V610">
        <v>3.0939635047422702</v>
      </c>
      <c r="W610">
        <v>351.25</v>
      </c>
      <c r="X610">
        <v>362.2</v>
      </c>
      <c r="Y610">
        <v>351.25</v>
      </c>
      <c r="Z610">
        <v>378.85</v>
      </c>
      <c r="AA610">
        <v>342.5</v>
      </c>
      <c r="AB610">
        <v>403.95</v>
      </c>
      <c r="AC610" s="1">
        <f>(Table2[[#This Row],[Close Price]]/Table2[[#This Row],[Day Low]])-1</f>
        <v>2.989323843416436E-3</v>
      </c>
      <c r="AD610" s="1">
        <f>(Table2[[#This Row],[Day High]]/Table2[[#This Row],[Close Price]])-1</f>
        <v>2.8101050241271519E-2</v>
      </c>
      <c r="AE610" s="1">
        <f>(Table2[[#This Row],[Close Price]]/Table2[[#This Row],[Current Week Low]])-1</f>
        <v>2.989323843416436E-3</v>
      </c>
      <c r="AF610" s="1">
        <f>(Table2[[#This Row],[Current Week High]]/Table2[[#This Row],[Close Price]])-1</f>
        <v>7.5361907465228528E-2</v>
      </c>
      <c r="AG610" s="1">
        <f>(Table2[[#This Row],[Close Price]]/Table2[[#This Row],[Current Month Low]])-1</f>
        <v>2.8613138686131467E-2</v>
      </c>
      <c r="AH610" s="1">
        <f>(Table2[[#This Row],[Current Month High]]/Table2[[#This Row],[Close Price]])-1</f>
        <v>0.14660800454158385</v>
      </c>
      <c r="AI610">
        <v>16.5200113539596</v>
      </c>
      <c r="AJ610">
        <v>23.2680195941217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-7.0000000000000007E-2</v>
      </c>
      <c r="AM610" t="s">
        <v>3107</v>
      </c>
      <c r="AN610">
        <v>2.23</v>
      </c>
      <c r="AO610" t="s">
        <v>3108</v>
      </c>
      <c r="AP610">
        <v>-4.491284932566E-3</v>
      </c>
      <c r="AQ610">
        <f>(Table2[[#This Row],[Sharpe Ratio]]-AVERAGE(Table2[Sharpe Ratio]))/_xlfn.STDEV.P(Table2[Sharpe Ratio])</f>
        <v>-0.77577430214849907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654</v>
      </c>
      <c r="AT610">
        <f>_xlfn.RANK.AVG(Table2[[#This Row],[6M Return vs Nifty Z-Score]],Table2[6M Return vs Nifty Z-Score])</f>
        <v>462</v>
      </c>
      <c r="AU610">
        <f>_xlfn.RANK.AVG(Table2[[#This Row],[Sharpe Ratio Z-Score]],Table2[Sharpe Ratio Z-Score])</f>
        <v>579</v>
      </c>
      <c r="AV610">
        <f>(Table2[[#This Row],[Rank 1Y]]+Table2[[#This Row],[Rank 6M]]+Table2[[#This Row],[Rank Sharpe]])/3</f>
        <v>565</v>
      </c>
    </row>
    <row r="611" spans="1:48" x14ac:dyDescent="0.3">
      <c r="A611" t="s">
        <v>885</v>
      </c>
      <c r="B611" t="s">
        <v>886</v>
      </c>
      <c r="C611" t="s">
        <v>3063</v>
      </c>
      <c r="D611" t="s">
        <v>57</v>
      </c>
      <c r="E611">
        <v>16524.372579131999</v>
      </c>
      <c r="F611">
        <v>200.31</v>
      </c>
      <c r="G611">
        <v>-19.0607638957562</v>
      </c>
      <c r="H611">
        <f>(Table2[[#This Row],[1Y Return vs Nifty]]-AVERAGE(Table2[1Y Return vs Nifty]))/_xlfn.STDEV.P(Table2[1Y Return vs Nifty])</f>
        <v>-0.79085742843727636</v>
      </c>
      <c r="I611">
        <v>-9.7046721001135392</v>
      </c>
      <c r="J611">
        <f>(Table2[[#This Row],[1M Return vs Nifty]]-AVERAGE(Table2[1M Return vs Nifty]))/_xlfn.STDEV.P(Table2[1M Return vs Nifty])</f>
        <v>-0.87253364220161433</v>
      </c>
      <c r="K611">
        <v>-24.337594414371999</v>
      </c>
      <c r="L611">
        <f>(Table2[[#This Row],[6M Return vs Nifty]]-AVERAGE(Table2[6M Return vs Nifty]))/_xlfn.STDEV.P(Table2[6M Return vs Nifty])</f>
        <v>-1.0569969388929703</v>
      </c>
      <c r="M611">
        <v>-2.1864959581096199</v>
      </c>
      <c r="N611">
        <f>(Table2[[#This Row],[1W Return vs Nifty]]-AVERAGE(Table2[1W Return vs Nifty]))/_xlfn.STDEV.P(Table2[1W Return vs Nifty])</f>
        <v>-0.4955116188128651</v>
      </c>
      <c r="O611">
        <v>209.05</v>
      </c>
      <c r="P611">
        <v>213.19635336442801</v>
      </c>
      <c r="Q611">
        <v>212.17185068721801</v>
      </c>
      <c r="R611">
        <v>32.631329984319201</v>
      </c>
      <c r="S611" s="1">
        <f>(Table2[[#This Row],[Close Price]]-Table2[[#This Row],[20D EMA]])/Table2[[#This Row],[20D EMA]]</f>
        <v>-4.1808179861277245E-2</v>
      </c>
      <c r="T611" s="1">
        <f>(Table2[[#This Row],[Close Price]]-Table2[[#This Row],[50D EMA]])/Table2[[#This Row],[50D EMA]]</f>
        <v>-6.0443591839493924E-2</v>
      </c>
      <c r="U611" s="1">
        <f>(Table2[[#This Row],[Close Price]]-Table2[[#This Row],[200D EMA]])/Table2[[#This Row],[200D EMA]]</f>
        <v>-5.5906806905806988E-2</v>
      </c>
      <c r="V611">
        <v>1.0619488903077099</v>
      </c>
      <c r="W611">
        <v>199.23</v>
      </c>
      <c r="X611">
        <v>202.94</v>
      </c>
      <c r="Y611">
        <v>199.23</v>
      </c>
      <c r="Z611">
        <v>208.26</v>
      </c>
      <c r="AA611">
        <v>199.23</v>
      </c>
      <c r="AB611">
        <v>228.5</v>
      </c>
      <c r="AC611" s="1">
        <f>(Table2[[#This Row],[Close Price]]/Table2[[#This Row],[Day Low]])-1</f>
        <v>5.4208703508509259E-3</v>
      </c>
      <c r="AD611" s="1">
        <f>(Table2[[#This Row],[Day High]]/Table2[[#This Row],[Close Price]])-1</f>
        <v>1.3129649043981839E-2</v>
      </c>
      <c r="AE611" s="1">
        <f>(Table2[[#This Row],[Close Price]]/Table2[[#This Row],[Current Week Low]])-1</f>
        <v>5.4208703508509259E-3</v>
      </c>
      <c r="AF611" s="1">
        <f>(Table2[[#This Row],[Current Week High]]/Table2[[#This Row],[Close Price]])-1</f>
        <v>3.9688482851579998E-2</v>
      </c>
      <c r="AG611" s="1">
        <f>(Table2[[#This Row],[Close Price]]/Table2[[#This Row],[Current Month Low]])-1</f>
        <v>5.4208703508509259E-3</v>
      </c>
      <c r="AH611" s="1">
        <f>(Table2[[#This Row],[Current Month High]]/Table2[[#This Row],[Close Price]])-1</f>
        <v>0.14073186560830719</v>
      </c>
      <c r="AI611">
        <v>44.401178173830502</v>
      </c>
      <c r="AJ611">
        <v>9.4440650184400994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-0.12</v>
      </c>
      <c r="AM611" t="s">
        <v>3107</v>
      </c>
      <c r="AN611">
        <v>-4.6100000000000003</v>
      </c>
      <c r="AO611" t="s">
        <v>3107</v>
      </c>
      <c r="AP611">
        <v>3.5510919070730999E-2</v>
      </c>
      <c r="AQ611">
        <f>(Table2[[#This Row],[Sharpe Ratio]]-AVERAGE(Table2[Sharpe Ratio]))/_xlfn.STDEV.P(Table2[Sharpe Ratio])</f>
        <v>-0.32015145972581166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608</v>
      </c>
      <c r="AT611">
        <f>_xlfn.RANK.AVG(Table2[[#This Row],[6M Return vs Nifty Z-Score]],Table2[6M Return vs Nifty Z-Score])</f>
        <v>665</v>
      </c>
      <c r="AU611">
        <f>_xlfn.RANK.AVG(Table2[[#This Row],[Sharpe Ratio Z-Score]],Table2[Sharpe Ratio Z-Score])</f>
        <v>425</v>
      </c>
      <c r="AV611">
        <f>(Table2[[#This Row],[Rank 1Y]]+Table2[[#This Row],[Rank 6M]]+Table2[[#This Row],[Rank Sharpe]])/3</f>
        <v>566</v>
      </c>
    </row>
    <row r="612" spans="1:48" x14ac:dyDescent="0.3">
      <c r="A612" t="s">
        <v>1048</v>
      </c>
      <c r="B612" t="s">
        <v>1049</v>
      </c>
      <c r="C612" t="s">
        <v>3074</v>
      </c>
      <c r="D612" t="s">
        <v>80</v>
      </c>
      <c r="E612">
        <v>12223.85191207</v>
      </c>
      <c r="F612">
        <v>591.95000000000005</v>
      </c>
      <c r="G612">
        <v>-40.177114900257799</v>
      </c>
      <c r="H612">
        <f>(Table2[[#This Row],[1Y Return vs Nifty]]-AVERAGE(Table2[1Y Return vs Nifty]))/_xlfn.STDEV.P(Table2[1Y Return vs Nifty])</f>
        <v>-1.1158900301219925</v>
      </c>
      <c r="I612">
        <v>4.6255355559177804</v>
      </c>
      <c r="J612">
        <f>(Table2[[#This Row],[1M Return vs Nifty]]-AVERAGE(Table2[1M Return vs Nifty]))/_xlfn.STDEV.P(Table2[1M Return vs Nifty])</f>
        <v>0.49377146952543577</v>
      </c>
      <c r="K612">
        <v>-18.5231790863028</v>
      </c>
      <c r="L612">
        <f>(Table2[[#This Row],[6M Return vs Nifty]]-AVERAGE(Table2[6M Return vs Nifty]))/_xlfn.STDEV.P(Table2[6M Return vs Nifty])</f>
        <v>-0.85952268258284925</v>
      </c>
      <c r="M612">
        <v>4.3152546608330402</v>
      </c>
      <c r="N612">
        <f>(Table2[[#This Row],[1W Return vs Nifty]]-AVERAGE(Table2[1W Return vs Nifty]))/_xlfn.STDEV.P(Table2[1W Return vs Nifty])</f>
        <v>0.692803206878711</v>
      </c>
      <c r="O612">
        <v>597.85</v>
      </c>
      <c r="P612">
        <v>614.04825522445299</v>
      </c>
      <c r="Q612">
        <v>647.37297739563098</v>
      </c>
      <c r="R612">
        <v>46.710677164203403</v>
      </c>
      <c r="S612" s="1">
        <f>(Table2[[#This Row],[Close Price]]-Table2[[#This Row],[20D EMA]])/Table2[[#This Row],[20D EMA]]</f>
        <v>-9.8686961612444203E-3</v>
      </c>
      <c r="T612" s="1">
        <f>(Table2[[#This Row],[Close Price]]-Table2[[#This Row],[50D EMA]])/Table2[[#This Row],[50D EMA]]</f>
        <v>-3.598781534909723E-2</v>
      </c>
      <c r="U612" s="1">
        <f>(Table2[[#This Row],[Close Price]]-Table2[[#This Row],[200D EMA]])/Table2[[#This Row],[200D EMA]]</f>
        <v>-8.5612126750480855E-2</v>
      </c>
      <c r="V612">
        <v>0.58830084124363402</v>
      </c>
      <c r="W612">
        <v>590.29999999999995</v>
      </c>
      <c r="X612">
        <v>602.45000000000005</v>
      </c>
      <c r="Y612">
        <v>587.75</v>
      </c>
      <c r="Z612">
        <v>607.9</v>
      </c>
      <c r="AA612">
        <v>570.20000000000005</v>
      </c>
      <c r="AB612">
        <v>610.85</v>
      </c>
      <c r="AC612" s="1">
        <f>(Table2[[#This Row],[Close Price]]/Table2[[#This Row],[Day Low]])-1</f>
        <v>2.7951888870068053E-3</v>
      </c>
      <c r="AD612" s="1">
        <f>(Table2[[#This Row],[Day High]]/Table2[[#This Row],[Close Price]])-1</f>
        <v>1.7737984627079983E-2</v>
      </c>
      <c r="AE612" s="1">
        <f>(Table2[[#This Row],[Close Price]]/Table2[[#This Row],[Current Week Low]])-1</f>
        <v>7.1458953636751588E-3</v>
      </c>
      <c r="AF612" s="1">
        <f>(Table2[[#This Row],[Current Week High]]/Table2[[#This Row],[Close Price]])-1</f>
        <v>2.6944843314469002E-2</v>
      </c>
      <c r="AG612" s="1">
        <f>(Table2[[#This Row],[Close Price]]/Table2[[#This Row],[Current Month Low]])-1</f>
        <v>3.8144510698000733E-2</v>
      </c>
      <c r="AH612" s="1">
        <f>(Table2[[#This Row],[Current Month High]]/Table2[[#This Row],[Close Price]])-1</f>
        <v>3.1928372328744015E-2</v>
      </c>
      <c r="AI612">
        <v>39.200946025846697</v>
      </c>
      <c r="AJ612">
        <v>17.392166584035699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-0.14000000000000001</v>
      </c>
      <c r="AM612" t="s">
        <v>3107</v>
      </c>
      <c r="AN612">
        <v>-3.28</v>
      </c>
      <c r="AO612" t="s">
        <v>3107</v>
      </c>
      <c r="AP612">
        <v>4.6195586265365997E-2</v>
      </c>
      <c r="AQ612">
        <f>(Table2[[#This Row],[Sharpe Ratio]]-AVERAGE(Table2[Sharpe Ratio]))/_xlfn.STDEV.P(Table2[Sharpe Ratio])</f>
        <v>-0.1984537043431632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694</v>
      </c>
      <c r="AT612">
        <f>_xlfn.RANK.AVG(Table2[[#This Row],[6M Return vs Nifty Z-Score]],Table2[6M Return vs Nifty Z-Score])</f>
        <v>609</v>
      </c>
      <c r="AU612">
        <f>_xlfn.RANK.AVG(Table2[[#This Row],[Sharpe Ratio Z-Score]],Table2[Sharpe Ratio Z-Score])</f>
        <v>396</v>
      </c>
      <c r="AV612">
        <f>(Table2[[#This Row],[Rank 1Y]]+Table2[[#This Row],[Rank 6M]]+Table2[[#This Row],[Rank Sharpe]])/3</f>
        <v>566.33333333333337</v>
      </c>
    </row>
    <row r="613" spans="1:48" x14ac:dyDescent="0.3">
      <c r="A613" t="s">
        <v>1044</v>
      </c>
      <c r="B613" t="s">
        <v>1045</v>
      </c>
      <c r="C613" t="s">
        <v>3071</v>
      </c>
      <c r="D613" t="s">
        <v>486</v>
      </c>
      <c r="E613">
        <v>12367.343265449999</v>
      </c>
      <c r="F613">
        <v>795.75</v>
      </c>
      <c r="G613">
        <v>-38.566003301867603</v>
      </c>
      <c r="H613">
        <f>(Table2[[#This Row],[1Y Return vs Nifty]]-AVERAGE(Table2[1Y Return vs Nifty]))/_xlfn.STDEV.P(Table2[1Y Return vs Nifty])</f>
        <v>-1.091091058258078</v>
      </c>
      <c r="I613">
        <v>-5.3366855675189404</v>
      </c>
      <c r="J613">
        <f>(Table2[[#This Row],[1M Return vs Nifty]]-AVERAGE(Table2[1M Return vs Nifty]))/_xlfn.STDEV.P(Table2[1M Return vs Nifty])</f>
        <v>-0.45607056848424982</v>
      </c>
      <c r="K613">
        <v>-13.6058587074789</v>
      </c>
      <c r="L613">
        <f>(Table2[[#This Row],[6M Return vs Nifty]]-AVERAGE(Table2[6M Return vs Nifty]))/_xlfn.STDEV.P(Table2[6M Return vs Nifty])</f>
        <v>-0.69251634917575366</v>
      </c>
      <c r="M613">
        <v>1.3543001376658801</v>
      </c>
      <c r="N613">
        <f>(Table2[[#This Row],[1W Return vs Nifty]]-AVERAGE(Table2[1W Return vs Nifty]))/_xlfn.STDEV.P(Table2[1W Return vs Nifty])</f>
        <v>0.15163416421704901</v>
      </c>
      <c r="O613">
        <v>812.13</v>
      </c>
      <c r="P613">
        <v>823.14930698721901</v>
      </c>
      <c r="Q613">
        <v>824.69955331820904</v>
      </c>
      <c r="R613">
        <v>40.202139069385602</v>
      </c>
      <c r="S613" s="1">
        <f>(Table2[[#This Row],[Close Price]]-Table2[[#This Row],[20D EMA]])/Table2[[#This Row],[20D EMA]]</f>
        <v>-2.0169184736433816E-2</v>
      </c>
      <c r="T613" s="1">
        <f>(Table2[[#This Row],[Close Price]]-Table2[[#This Row],[50D EMA]])/Table2[[#This Row],[50D EMA]]</f>
        <v>-3.3285950379405994E-2</v>
      </c>
      <c r="U613" s="1">
        <f>(Table2[[#This Row],[Close Price]]-Table2[[#This Row],[200D EMA]])/Table2[[#This Row],[200D EMA]]</f>
        <v>-3.510315144676561E-2</v>
      </c>
      <c r="V613">
        <v>0.66471062722825902</v>
      </c>
      <c r="W613">
        <v>780</v>
      </c>
      <c r="X613">
        <v>800.5</v>
      </c>
      <c r="Y613">
        <v>770.1</v>
      </c>
      <c r="Z613">
        <v>810</v>
      </c>
      <c r="AA613">
        <v>770.1</v>
      </c>
      <c r="AB613">
        <v>844</v>
      </c>
      <c r="AC613" s="1">
        <f>(Table2[[#This Row],[Close Price]]/Table2[[#This Row],[Day Low]])-1</f>
        <v>2.0192307692307621E-2</v>
      </c>
      <c r="AD613" s="1">
        <f>(Table2[[#This Row],[Day High]]/Table2[[#This Row],[Close Price]])-1</f>
        <v>5.9692114357523529E-3</v>
      </c>
      <c r="AE613" s="1">
        <f>(Table2[[#This Row],[Close Price]]/Table2[[#This Row],[Current Week Low]])-1</f>
        <v>3.3307362680171426E-2</v>
      </c>
      <c r="AF613" s="1">
        <f>(Table2[[#This Row],[Current Week High]]/Table2[[#This Row],[Close Price]])-1</f>
        <v>1.7907634307257281E-2</v>
      </c>
      <c r="AG613" s="1">
        <f>(Table2[[#This Row],[Close Price]]/Table2[[#This Row],[Current Month Low]])-1</f>
        <v>3.3307362680171426E-2</v>
      </c>
      <c r="AH613" s="1">
        <f>(Table2[[#This Row],[Current Month High]]/Table2[[#This Row],[Close Price]])-1</f>
        <v>6.0634621426327362E-2</v>
      </c>
      <c r="AI613">
        <v>28.803016022620099</v>
      </c>
      <c r="AJ613">
        <v>12.243458636010899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-0.13</v>
      </c>
      <c r="AM613" t="s">
        <v>3107</v>
      </c>
      <c r="AN613">
        <v>-5</v>
      </c>
      <c r="AO613" t="s">
        <v>3107</v>
      </c>
      <c r="AP613">
        <v>2.0150565162218002E-2</v>
      </c>
      <c r="AQ613">
        <f>(Table2[[#This Row],[Sharpe Ratio]]-AVERAGE(Table2[Sharpe Ratio]))/_xlfn.STDEV.P(Table2[Sharpe Ratio])</f>
        <v>-0.49510502248046162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683</v>
      </c>
      <c r="AT613">
        <f>_xlfn.RANK.AVG(Table2[[#This Row],[6M Return vs Nifty Z-Score]],Table2[6M Return vs Nifty Z-Score])</f>
        <v>552</v>
      </c>
      <c r="AU613">
        <f>_xlfn.RANK.AVG(Table2[[#This Row],[Sharpe Ratio Z-Score]],Table2[Sharpe Ratio Z-Score])</f>
        <v>466</v>
      </c>
      <c r="AV613">
        <f>(Table2[[#This Row],[Rank 1Y]]+Table2[[#This Row],[Rank 6M]]+Table2[[#This Row],[Rank Sharpe]])/3</f>
        <v>567</v>
      </c>
    </row>
    <row r="614" spans="1:48" x14ac:dyDescent="0.3">
      <c r="A614" t="s">
        <v>2194</v>
      </c>
      <c r="B614" t="s">
        <v>2195</v>
      </c>
      <c r="C614" t="s">
        <v>3065</v>
      </c>
      <c r="D614" t="s">
        <v>261</v>
      </c>
      <c r="E614">
        <v>2501.0440922500002</v>
      </c>
      <c r="F614">
        <v>865.7</v>
      </c>
      <c r="G614">
        <v>-38.868947093467298</v>
      </c>
      <c r="H614">
        <f>(Table2[[#This Row],[1Y Return vs Nifty]]-AVERAGE(Table2[1Y Return vs Nifty]))/_xlfn.STDEV.P(Table2[1Y Return vs Nifty])</f>
        <v>-1.095754108646229</v>
      </c>
      <c r="I614">
        <v>5.0420947886639196</v>
      </c>
      <c r="J614">
        <f>(Table2[[#This Row],[1M Return vs Nifty]]-AVERAGE(Table2[1M Return vs Nifty]))/_xlfn.STDEV.P(Table2[1M Return vs Nifty])</f>
        <v>0.53348806140598704</v>
      </c>
      <c r="K614">
        <v>-3.6978923203956202</v>
      </c>
      <c r="L614">
        <f>(Table2[[#This Row],[6M Return vs Nifty]]-AVERAGE(Table2[6M Return vs Nifty]))/_xlfn.STDEV.P(Table2[6M Return vs Nifty])</f>
        <v>-0.35601333323370776</v>
      </c>
      <c r="M614">
        <v>-2.93378568877199</v>
      </c>
      <c r="N614">
        <f>(Table2[[#This Row],[1W Return vs Nifty]]-AVERAGE(Table2[1W Return vs Nifty]))/_xlfn.STDEV.P(Table2[1W Return vs Nifty])</f>
        <v>-0.63209259801036799</v>
      </c>
      <c r="O614">
        <v>902.16</v>
      </c>
      <c r="P614">
        <v>859.93320304264296</v>
      </c>
      <c r="Q614">
        <v>835.39896888353496</v>
      </c>
      <c r="R614">
        <v>38.035986508289199</v>
      </c>
      <c r="S614" s="1">
        <f>(Table2[[#This Row],[Close Price]]-Table2[[#This Row],[20D EMA]])/Table2[[#This Row],[20D EMA]]</f>
        <v>-4.0414117229759607E-2</v>
      </c>
      <c r="T614" s="1">
        <f>(Table2[[#This Row],[Close Price]]-Table2[[#This Row],[50D EMA]])/Table2[[#This Row],[50D EMA]]</f>
        <v>6.7060987259857201E-3</v>
      </c>
      <c r="U614" s="1">
        <f>(Table2[[#This Row],[Close Price]]-Table2[[#This Row],[200D EMA]])/Table2[[#This Row],[200D EMA]]</f>
        <v>3.627132932299492E-2</v>
      </c>
      <c r="V614">
        <v>1.5119274569972301</v>
      </c>
      <c r="W614">
        <v>841.95</v>
      </c>
      <c r="X614">
        <v>895.35</v>
      </c>
      <c r="Y614">
        <v>841.95</v>
      </c>
      <c r="Z614">
        <v>955</v>
      </c>
      <c r="AA614">
        <v>841.95</v>
      </c>
      <c r="AB614">
        <v>999</v>
      </c>
      <c r="AC614" s="1">
        <f>(Table2[[#This Row],[Close Price]]/Table2[[#This Row],[Day Low]])-1</f>
        <v>2.8208325910089593E-2</v>
      </c>
      <c r="AD614" s="1">
        <f>(Table2[[#This Row],[Day High]]/Table2[[#This Row],[Close Price]])-1</f>
        <v>3.4249740094721037E-2</v>
      </c>
      <c r="AE614" s="1">
        <f>(Table2[[#This Row],[Close Price]]/Table2[[#This Row],[Current Week Low]])-1</f>
        <v>2.8208325910089593E-2</v>
      </c>
      <c r="AF614" s="1">
        <f>(Table2[[#This Row],[Current Week High]]/Table2[[#This Row],[Close Price]])-1</f>
        <v>0.1031535173847753</v>
      </c>
      <c r="AG614" s="1">
        <f>(Table2[[#This Row],[Close Price]]/Table2[[#This Row],[Current Month Low]])-1</f>
        <v>2.8208325910089593E-2</v>
      </c>
      <c r="AH614" s="1">
        <f>(Table2[[#This Row],[Current Month High]]/Table2[[#This Row],[Close Price]])-1</f>
        <v>0.1539794386045974</v>
      </c>
      <c r="AI614">
        <v>22.906318586115201</v>
      </c>
      <c r="AJ614">
        <v>30.908815968546801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0.03</v>
      </c>
      <c r="AM614" t="s">
        <v>3108</v>
      </c>
      <c r="AN614">
        <v>-1.32</v>
      </c>
      <c r="AO614" t="s">
        <v>3107</v>
      </c>
      <c r="AP614">
        <v>-1.1597712517190001E-2</v>
      </c>
      <c r="AQ614">
        <f>(Table2[[#This Row],[Sharpe Ratio]]-AVERAGE(Table2[Sharpe Ratio]))/_xlfn.STDEV.P(Table2[Sharpe Ratio])</f>
        <v>-0.85671611063761421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-2.407088089121932</v>
      </c>
      <c r="AS614">
        <f>_xlfn.RANK.AVG(Table2[[#This Row],[1Y Return vs Nifty Z-Score]],Table2[1Y Return vs Nifty Z-Score])</f>
        <v>685</v>
      </c>
      <c r="AT614">
        <f>_xlfn.RANK.AVG(Table2[[#This Row],[6M Return vs Nifty Z-Score]],Table2[6M Return vs Nifty Z-Score])</f>
        <v>426</v>
      </c>
      <c r="AU614">
        <f>_xlfn.RANK.AVG(Table2[[#This Row],[Sharpe Ratio Z-Score]],Table2[Sharpe Ratio Z-Score])</f>
        <v>592</v>
      </c>
      <c r="AV614">
        <f>(Table2[[#This Row],[Rank 1Y]]+Table2[[#This Row],[Rank 6M]]+Table2[[#This Row],[Rank Sharpe]])/3</f>
        <v>567.66666666666663</v>
      </c>
    </row>
    <row r="615" spans="1:48" x14ac:dyDescent="0.3">
      <c r="A615" t="s">
        <v>1181</v>
      </c>
      <c r="B615" t="s">
        <v>1182</v>
      </c>
      <c r="C615" t="s">
        <v>3077</v>
      </c>
      <c r="D615" t="s">
        <v>539</v>
      </c>
      <c r="E615">
        <v>9805.7207606399897</v>
      </c>
      <c r="F615">
        <v>2765.7</v>
      </c>
      <c r="G615">
        <v>-17.579060054759601</v>
      </c>
      <c r="H615">
        <f>(Table2[[#This Row],[1Y Return vs Nifty]]-AVERAGE(Table2[1Y Return vs Nifty]))/_xlfn.STDEV.P(Table2[1Y Return vs Nifty])</f>
        <v>-0.76805036038547647</v>
      </c>
      <c r="I615">
        <v>-4.1304629952611904</v>
      </c>
      <c r="J615">
        <f>(Table2[[#This Row],[1M Return vs Nifty]]-AVERAGE(Table2[1M Return vs Nifty]))/_xlfn.STDEV.P(Table2[1M Return vs Nifty])</f>
        <v>-0.34106399594078263</v>
      </c>
      <c r="K615">
        <v>-2.7108788361321201</v>
      </c>
      <c r="L615">
        <f>(Table2[[#This Row],[6M Return vs Nifty]]-AVERAGE(Table2[6M Return vs Nifty]))/_xlfn.STDEV.P(Table2[6M Return vs Nifty])</f>
        <v>-0.32249151843797658</v>
      </c>
      <c r="M615">
        <v>1.19824986105544</v>
      </c>
      <c r="N615">
        <f>(Table2[[#This Row],[1W Return vs Nifty]]-AVERAGE(Table2[1W Return vs Nifty]))/_xlfn.STDEV.P(Table2[1W Return vs Nifty])</f>
        <v>0.12311309841221907</v>
      </c>
      <c r="O615">
        <v>2859.99</v>
      </c>
      <c r="P615">
        <v>2799.32001792342</v>
      </c>
      <c r="Q615">
        <v>2679.9296234543299</v>
      </c>
      <c r="R615">
        <v>38.4151938761851</v>
      </c>
      <c r="S615" s="1">
        <f>(Table2[[#This Row],[Close Price]]-Table2[[#This Row],[20D EMA]])/Table2[[#This Row],[20D EMA]]</f>
        <v>-3.2968646743520069E-2</v>
      </c>
      <c r="T615" s="1">
        <f>(Table2[[#This Row],[Close Price]]-Table2[[#This Row],[50D EMA]])/Table2[[#This Row],[50D EMA]]</f>
        <v>-1.2010065911778113E-2</v>
      </c>
      <c r="U615" s="1">
        <f>(Table2[[#This Row],[Close Price]]-Table2[[#This Row],[200D EMA]])/Table2[[#This Row],[200D EMA]]</f>
        <v>3.2004712286106643E-2</v>
      </c>
      <c r="V615">
        <v>0.92151816486997495</v>
      </c>
      <c r="W615">
        <v>2744</v>
      </c>
      <c r="X615">
        <v>2815.8</v>
      </c>
      <c r="Y615">
        <v>2744</v>
      </c>
      <c r="Z615">
        <v>2990.7</v>
      </c>
      <c r="AA615">
        <v>2744</v>
      </c>
      <c r="AB615">
        <v>3040</v>
      </c>
      <c r="AC615" s="1">
        <f>(Table2[[#This Row],[Close Price]]/Table2[[#This Row],[Day Low]])-1</f>
        <v>7.9081632653059675E-3</v>
      </c>
      <c r="AD615" s="1">
        <f>(Table2[[#This Row],[Day High]]/Table2[[#This Row],[Close Price]])-1</f>
        <v>1.811476298947845E-2</v>
      </c>
      <c r="AE615" s="1">
        <f>(Table2[[#This Row],[Close Price]]/Table2[[#This Row],[Current Week Low]])-1</f>
        <v>7.9081632653059675E-3</v>
      </c>
      <c r="AF615" s="1">
        <f>(Table2[[#This Row],[Current Week High]]/Table2[[#This Row],[Close Price]])-1</f>
        <v>8.1353726000650939E-2</v>
      </c>
      <c r="AG615" s="1">
        <f>(Table2[[#This Row],[Close Price]]/Table2[[#This Row],[Current Month Low]])-1</f>
        <v>7.9081632653059675E-3</v>
      </c>
      <c r="AH615" s="1">
        <f>(Table2[[#This Row],[Current Month High]]/Table2[[#This Row],[Close Price]])-1</f>
        <v>9.9179231297682469E-2</v>
      </c>
      <c r="AI615">
        <v>15.994142531727899</v>
      </c>
      <c r="AJ615">
        <v>23.0841121495327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0.01</v>
      </c>
      <c r="AM615" t="s">
        <v>3108</v>
      </c>
      <c r="AN615">
        <v>-3.62</v>
      </c>
      <c r="AO615" t="s">
        <v>3107</v>
      </c>
      <c r="AP615">
        <v>-6.8440402620575005E-2</v>
      </c>
      <c r="AQ615">
        <f>(Table2[[#This Row],[Sharpe Ratio]]-AVERAGE(Table2[Sharpe Ratio]))/_xlfn.STDEV.P(Table2[Sharpe Ratio])</f>
        <v>-1.5041511378106582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-2.8126439141626749</v>
      </c>
      <c r="AS615">
        <f>_xlfn.RANK.AVG(Table2[[#This Row],[1Y Return vs Nifty Z-Score]],Table2[1Y Return vs Nifty Z-Score])</f>
        <v>604</v>
      </c>
      <c r="AT615">
        <f>_xlfn.RANK.AVG(Table2[[#This Row],[6M Return vs Nifty Z-Score]],Table2[6M Return vs Nifty Z-Score])</f>
        <v>415</v>
      </c>
      <c r="AU615">
        <f>_xlfn.RANK.AVG(Table2[[#This Row],[Sharpe Ratio Z-Score]],Table2[Sharpe Ratio Z-Score])</f>
        <v>686</v>
      </c>
      <c r="AV615">
        <f>(Table2[[#This Row],[Rank 1Y]]+Table2[[#This Row],[Rank 6M]]+Table2[[#This Row],[Rank Sharpe]])/3</f>
        <v>568.33333333333337</v>
      </c>
    </row>
    <row r="616" spans="1:48" x14ac:dyDescent="0.3">
      <c r="A616" t="s">
        <v>1342</v>
      </c>
      <c r="B616" t="s">
        <v>1343</v>
      </c>
      <c r="C616" t="s">
        <v>3063</v>
      </c>
      <c r="D616" t="s">
        <v>24</v>
      </c>
      <c r="E616">
        <v>8107.2830282240002</v>
      </c>
      <c r="F616">
        <v>41.92</v>
      </c>
      <c r="G616">
        <v>-39.969766479060603</v>
      </c>
      <c r="H616">
        <f>(Table2[[#This Row],[1Y Return vs Nifty]]-AVERAGE(Table2[1Y Return vs Nifty]))/_xlfn.STDEV.P(Table2[1Y Return vs Nifty])</f>
        <v>-1.1126984277100713</v>
      </c>
      <c r="I616">
        <v>-4.8433753483201896</v>
      </c>
      <c r="J616">
        <f>(Table2[[#This Row],[1M Return vs Nifty]]-AVERAGE(Table2[1M Return vs Nifty]))/_xlfn.STDEV.P(Table2[1M Return vs Nifty])</f>
        <v>-0.40903619952486031</v>
      </c>
      <c r="K616">
        <v>-34.468197965167001</v>
      </c>
      <c r="L616">
        <f>(Table2[[#This Row],[6M Return vs Nifty]]-AVERAGE(Table2[6M Return vs Nifty]))/_xlfn.STDEV.P(Table2[6M Return vs Nifty])</f>
        <v>-1.4010613528174969</v>
      </c>
      <c r="M616">
        <v>-2.7460663386830602</v>
      </c>
      <c r="N616">
        <f>(Table2[[#This Row],[1W Return vs Nifty]]-AVERAGE(Table2[1W Return vs Nifty]))/_xlfn.STDEV.P(Table2[1W Return vs Nifty])</f>
        <v>-0.59778342501164439</v>
      </c>
      <c r="O616">
        <v>43.4</v>
      </c>
      <c r="P616">
        <v>45.426548910342802</v>
      </c>
      <c r="Q616">
        <v>48.472991434214997</v>
      </c>
      <c r="R616">
        <v>29.207087717563098</v>
      </c>
      <c r="S616" s="1">
        <f>(Table2[[#This Row],[Close Price]]-Table2[[#This Row],[20D EMA]])/Table2[[#This Row],[20D EMA]]</f>
        <v>-3.4101382488479194E-2</v>
      </c>
      <c r="T616" s="1">
        <f>(Table2[[#This Row],[Close Price]]-Table2[[#This Row],[50D EMA]])/Table2[[#This Row],[50D EMA]]</f>
        <v>-7.7191620196893782E-2</v>
      </c>
      <c r="U616" s="1">
        <f>(Table2[[#This Row],[Close Price]]-Table2[[#This Row],[200D EMA]])/Table2[[#This Row],[200D EMA]]</f>
        <v>-0.13518850890620959</v>
      </c>
      <c r="V616">
        <v>0.71624269932210805</v>
      </c>
      <c r="W616">
        <v>41.46</v>
      </c>
      <c r="X616">
        <v>42.15</v>
      </c>
      <c r="Y616">
        <v>41.46</v>
      </c>
      <c r="Z616">
        <v>42.36</v>
      </c>
      <c r="AA616">
        <v>41.46</v>
      </c>
      <c r="AB616">
        <v>45.7</v>
      </c>
      <c r="AC616" s="1">
        <f>(Table2[[#This Row],[Close Price]]/Table2[[#This Row],[Day Low]])-1</f>
        <v>1.1095031355523366E-2</v>
      </c>
      <c r="AD616" s="1">
        <f>(Table2[[#This Row],[Day High]]/Table2[[#This Row],[Close Price]])-1</f>
        <v>5.486641221373878E-3</v>
      </c>
      <c r="AE616" s="1">
        <f>(Table2[[#This Row],[Close Price]]/Table2[[#This Row],[Current Week Low]])-1</f>
        <v>1.1095031355523366E-2</v>
      </c>
      <c r="AF616" s="1">
        <f>(Table2[[#This Row],[Current Week High]]/Table2[[#This Row],[Close Price]])-1</f>
        <v>1.0496183206106791E-2</v>
      </c>
      <c r="AG616" s="1">
        <f>(Table2[[#This Row],[Close Price]]/Table2[[#This Row],[Current Month Low]])-1</f>
        <v>1.1095031355523366E-2</v>
      </c>
      <c r="AH616" s="1">
        <f>(Table2[[#This Row],[Current Month High]]/Table2[[#This Row],[Close Price]])-1</f>
        <v>9.0171755725190872E-2</v>
      </c>
      <c r="AI616">
        <v>50.286259541984698</v>
      </c>
      <c r="AJ616">
        <v>4.8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-0.22</v>
      </c>
      <c r="AM616" t="s">
        <v>3107</v>
      </c>
      <c r="AN616">
        <v>-5.09</v>
      </c>
      <c r="AO616" t="s">
        <v>3107</v>
      </c>
      <c r="AP616">
        <v>7.5328026554872002E-2</v>
      </c>
      <c r="AQ616">
        <f>(Table2[[#This Row],[Sharpe Ratio]]-AVERAGE(Table2[Sharpe Ratio]))/_xlfn.STDEV.P(Table2[Sharpe Ratio])</f>
        <v>0.13336314380650235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691</v>
      </c>
      <c r="AT616">
        <f>_xlfn.RANK.AVG(Table2[[#This Row],[6M Return vs Nifty Z-Score]],Table2[6M Return vs Nifty Z-Score])</f>
        <v>709</v>
      </c>
      <c r="AU616">
        <f>_xlfn.RANK.AVG(Table2[[#This Row],[Sharpe Ratio Z-Score]],Table2[Sharpe Ratio Z-Score])</f>
        <v>306</v>
      </c>
      <c r="AV616">
        <f>(Table2[[#This Row],[Rank 1Y]]+Table2[[#This Row],[Rank 6M]]+Table2[[#This Row],[Rank Sharpe]])/3</f>
        <v>568.66666666666663</v>
      </c>
    </row>
    <row r="617" spans="1:48" x14ac:dyDescent="0.3">
      <c r="A617" t="s">
        <v>2131</v>
      </c>
      <c r="B617" t="s">
        <v>2132</v>
      </c>
      <c r="C617" t="s">
        <v>3066</v>
      </c>
      <c r="D617" t="s">
        <v>46</v>
      </c>
      <c r="E617">
        <v>2677.4065641399998</v>
      </c>
      <c r="F617">
        <v>675.4</v>
      </c>
      <c r="G617">
        <v>-40.037605048622503</v>
      </c>
      <c r="H617">
        <f>(Table2[[#This Row],[1Y Return vs Nifty]]-AVERAGE(Table2[1Y Return vs Nifty]))/_xlfn.STDEV.P(Table2[1Y Return vs Nifty])</f>
        <v>-1.1137426302218867</v>
      </c>
      <c r="I617">
        <v>1.44827060122854</v>
      </c>
      <c r="J617">
        <f>(Table2[[#This Row],[1M Return vs Nifty]]-AVERAGE(Table2[1M Return vs Nifty]))/_xlfn.STDEV.P(Table2[1M Return vs Nifty])</f>
        <v>0.19083703527974435</v>
      </c>
      <c r="K617">
        <v>-16.238201486466401</v>
      </c>
      <c r="L617">
        <f>(Table2[[#This Row],[6M Return vs Nifty]]-AVERAGE(Table2[6M Return vs Nifty]))/_xlfn.STDEV.P(Table2[6M Return vs Nifty])</f>
        <v>-0.78191827581907991</v>
      </c>
      <c r="M617">
        <v>4.27459456358749</v>
      </c>
      <c r="N617">
        <f>(Table2[[#This Row],[1W Return vs Nifty]]-AVERAGE(Table2[1W Return vs Nifty]))/_xlfn.STDEV.P(Table2[1W Return vs Nifty])</f>
        <v>0.68537182428612453</v>
      </c>
      <c r="O617">
        <v>684.9</v>
      </c>
      <c r="P617">
        <v>680.64039840752002</v>
      </c>
      <c r="Q617">
        <v>696.47251529863399</v>
      </c>
      <c r="R617">
        <v>44.959096368789801</v>
      </c>
      <c r="S617" s="1">
        <f>(Table2[[#This Row],[Close Price]]-Table2[[#This Row],[20D EMA]])/Table2[[#This Row],[20D EMA]]</f>
        <v>-1.387063804935027E-2</v>
      </c>
      <c r="T617" s="1">
        <f>(Table2[[#This Row],[Close Price]]-Table2[[#This Row],[50D EMA]])/Table2[[#This Row],[50D EMA]]</f>
        <v>-7.6992174131610414E-3</v>
      </c>
      <c r="U617" s="1">
        <f>(Table2[[#This Row],[Close Price]]-Table2[[#This Row],[200D EMA]])/Table2[[#This Row],[200D EMA]]</f>
        <v>-3.0256061561307307E-2</v>
      </c>
      <c r="V617">
        <v>1.4496353946131599</v>
      </c>
      <c r="W617">
        <v>656.95</v>
      </c>
      <c r="X617">
        <v>713.05</v>
      </c>
      <c r="Y617">
        <v>656.95</v>
      </c>
      <c r="Z617">
        <v>718.8</v>
      </c>
      <c r="AA617">
        <v>655.1</v>
      </c>
      <c r="AB617">
        <v>745.75</v>
      </c>
      <c r="AC617" s="1">
        <f>(Table2[[#This Row],[Close Price]]/Table2[[#This Row],[Day Low]])-1</f>
        <v>2.808432909658265E-2</v>
      </c>
      <c r="AD617" s="1">
        <f>(Table2[[#This Row],[Day High]]/Table2[[#This Row],[Close Price]])-1</f>
        <v>5.5744743855492995E-2</v>
      </c>
      <c r="AE617" s="1">
        <f>(Table2[[#This Row],[Close Price]]/Table2[[#This Row],[Current Week Low]])-1</f>
        <v>2.808432909658265E-2</v>
      </c>
      <c r="AF617" s="1">
        <f>(Table2[[#This Row],[Current Week High]]/Table2[[#This Row],[Close Price]])-1</f>
        <v>6.4258217352679781E-2</v>
      </c>
      <c r="AG617" s="1">
        <f>(Table2[[#This Row],[Close Price]]/Table2[[#This Row],[Current Month Low]])-1</f>
        <v>3.0987635475499875E-2</v>
      </c>
      <c r="AH617" s="1">
        <f>(Table2[[#This Row],[Current Month High]]/Table2[[#This Row],[Close Price]])-1</f>
        <v>0.10416049748297307</v>
      </c>
      <c r="AI617">
        <v>25.2591057151317</v>
      </c>
      <c r="AJ617">
        <v>12.585430905150799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0.06</v>
      </c>
      <c r="AM617" t="s">
        <v>3108</v>
      </c>
      <c r="AN617">
        <v>-1.2</v>
      </c>
      <c r="AO617" t="s">
        <v>3107</v>
      </c>
      <c r="AP617">
        <v>3.4063261142469999E-2</v>
      </c>
      <c r="AQ617">
        <f>(Table2[[#This Row],[Sharpe Ratio]]-AVERAGE(Table2[Sharpe Ratio]))/_xlfn.STDEV.P(Table2[Sharpe Ratio])</f>
        <v>-0.33664020169802034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692</v>
      </c>
      <c r="AT617">
        <f>_xlfn.RANK.AVG(Table2[[#This Row],[6M Return vs Nifty Z-Score]],Table2[6M Return vs Nifty Z-Score])</f>
        <v>583</v>
      </c>
      <c r="AU617">
        <f>_xlfn.RANK.AVG(Table2[[#This Row],[Sharpe Ratio Z-Score]],Table2[Sharpe Ratio Z-Score])</f>
        <v>432</v>
      </c>
      <c r="AV617">
        <f>(Table2[[#This Row],[Rank 1Y]]+Table2[[#This Row],[Rank 6M]]+Table2[[#This Row],[Rank Sharpe]])/3</f>
        <v>569</v>
      </c>
    </row>
    <row r="618" spans="1:48" x14ac:dyDescent="0.3">
      <c r="A618" t="s">
        <v>117</v>
      </c>
      <c r="B618" t="s">
        <v>118</v>
      </c>
      <c r="C618" t="s">
        <v>3065</v>
      </c>
      <c r="D618" t="s">
        <v>119</v>
      </c>
      <c r="E618">
        <v>238590.33081360001</v>
      </c>
      <c r="F618">
        <v>2474.6</v>
      </c>
      <c r="G618">
        <v>-11.2330593584442</v>
      </c>
      <c r="H618">
        <f>(Table2[[#This Row],[1Y Return vs Nifty]]-AVERAGE(Table2[1Y Return vs Nifty]))/_xlfn.STDEV.P(Table2[1Y Return vs Nifty])</f>
        <v>-0.67036979444978539</v>
      </c>
      <c r="I618">
        <v>-3.26685845856474</v>
      </c>
      <c r="J618">
        <f>(Table2[[#This Row],[1M Return vs Nifty]]-AVERAGE(Table2[1M Return vs Nifty]))/_xlfn.STDEV.P(Table2[1M Return vs Nifty])</f>
        <v>-0.25872413588282922</v>
      </c>
      <c r="K618">
        <v>-11.0466454565505</v>
      </c>
      <c r="L618">
        <f>(Table2[[#This Row],[6M Return vs Nifty]]-AVERAGE(Table2[6M Return vs Nifty]))/_xlfn.STDEV.P(Table2[6M Return vs Nifty])</f>
        <v>-0.60559811149390685</v>
      </c>
      <c r="M618">
        <v>-0.57591830496594398</v>
      </c>
      <c r="N618">
        <f>(Table2[[#This Row],[1W Return vs Nifty]]-AVERAGE(Table2[1W Return vs Nifty]))/_xlfn.STDEV.P(Table2[1W Return vs Nifty])</f>
        <v>-0.20114885171715996</v>
      </c>
      <c r="O618">
        <v>2507.37</v>
      </c>
      <c r="P618">
        <v>2520.14622982937</v>
      </c>
      <c r="Q618">
        <v>2470.5855754091799</v>
      </c>
      <c r="R618">
        <v>38.953682458753804</v>
      </c>
      <c r="S618" s="1">
        <f>(Table2[[#This Row],[Close Price]]-Table2[[#This Row],[20D EMA]])/Table2[[#This Row],[20D EMA]]</f>
        <v>-1.306947119890562E-2</v>
      </c>
      <c r="T618" s="1">
        <f>(Table2[[#This Row],[Close Price]]-Table2[[#This Row],[50D EMA]])/Table2[[#This Row],[50D EMA]]</f>
        <v>-1.8072851999724575E-2</v>
      </c>
      <c r="U618" s="1">
        <f>(Table2[[#This Row],[Close Price]]-Table2[[#This Row],[200D EMA]])/Table2[[#This Row],[200D EMA]]</f>
        <v>1.6248878932902892E-3</v>
      </c>
      <c r="V618">
        <v>0.94935862566490903</v>
      </c>
      <c r="W618">
        <v>2460.6</v>
      </c>
      <c r="X618">
        <v>2491.9499999999998</v>
      </c>
      <c r="Y618">
        <v>2460.6</v>
      </c>
      <c r="Z618">
        <v>2509.9499999999998</v>
      </c>
      <c r="AA618">
        <v>2456.35</v>
      </c>
      <c r="AB618">
        <v>2528.9499999999998</v>
      </c>
      <c r="AC618" s="1">
        <f>(Table2[[#This Row],[Close Price]]/Table2[[#This Row],[Day Low]])-1</f>
        <v>5.6896691863772553E-3</v>
      </c>
      <c r="AD618" s="1">
        <f>(Table2[[#This Row],[Day High]]/Table2[[#This Row],[Close Price]])-1</f>
        <v>7.0112341388506305E-3</v>
      </c>
      <c r="AE618" s="1">
        <f>(Table2[[#This Row],[Close Price]]/Table2[[#This Row],[Current Week Low]])-1</f>
        <v>5.6896691863772553E-3</v>
      </c>
      <c r="AF618" s="1">
        <f>(Table2[[#This Row],[Current Week High]]/Table2[[#This Row],[Close Price]])-1</f>
        <v>1.4285136991837089E-2</v>
      </c>
      <c r="AG618" s="1">
        <f>(Table2[[#This Row],[Close Price]]/Table2[[#This Row],[Current Month Low]])-1</f>
        <v>7.429722962932761E-3</v>
      </c>
      <c r="AH618" s="1">
        <f>(Table2[[#This Row],[Current Month High]]/Table2[[#This Row],[Close Price]])-1</f>
        <v>2.1963145558878239E-2</v>
      </c>
      <c r="AI618">
        <v>11.9089953931948</v>
      </c>
      <c r="AJ618">
        <v>15.3659673659673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-0.09</v>
      </c>
      <c r="AM618" t="s">
        <v>3107</v>
      </c>
      <c r="AN618">
        <v>0.17</v>
      </c>
      <c r="AO618" t="s">
        <v>3108</v>
      </c>
      <c r="AP618">
        <v>-2.7190101525349002E-2</v>
      </c>
      <c r="AQ618">
        <f>(Table2[[#This Row],[Sharpe Ratio]]-AVERAGE(Table2[Sharpe Ratio]))/_xlfn.STDEV.P(Table2[Sharpe Ratio])</f>
        <v>-1.0343125400611564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567</v>
      </c>
      <c r="AT618">
        <f>_xlfn.RANK.AVG(Table2[[#This Row],[6M Return vs Nifty Z-Score]],Table2[6M Return vs Nifty Z-Score])</f>
        <v>519</v>
      </c>
      <c r="AU618">
        <f>_xlfn.RANK.AVG(Table2[[#This Row],[Sharpe Ratio Z-Score]],Table2[Sharpe Ratio Z-Score])</f>
        <v>623</v>
      </c>
      <c r="AV618">
        <f>(Table2[[#This Row],[Rank 1Y]]+Table2[[#This Row],[Rank 6M]]+Table2[[#This Row],[Rank Sharpe]])/3</f>
        <v>569.66666666666663</v>
      </c>
    </row>
    <row r="619" spans="1:48" x14ac:dyDescent="0.3">
      <c r="A619" t="s">
        <v>2003</v>
      </c>
      <c r="B619" t="s">
        <v>2004</v>
      </c>
      <c r="C619" t="s">
        <v>3074</v>
      </c>
      <c r="D619" t="s">
        <v>136</v>
      </c>
      <c r="E619">
        <v>3066.9717377400002</v>
      </c>
      <c r="F619">
        <v>465.8</v>
      </c>
      <c r="G619">
        <v>-23.756525988427999</v>
      </c>
      <c r="H619">
        <f>(Table2[[#This Row],[1Y Return vs Nifty]]-AVERAGE(Table2[1Y Return vs Nifty]))/_xlfn.STDEV.P(Table2[1Y Return vs Nifty])</f>
        <v>-0.86313676162075159</v>
      </c>
      <c r="I619">
        <v>-12.763017487712901</v>
      </c>
      <c r="J619">
        <f>(Table2[[#This Row],[1M Return vs Nifty]]-AVERAGE(Table2[1M Return vs Nifty]))/_xlfn.STDEV.P(Table2[1M Return vs Nifty])</f>
        <v>-1.1641297611695864</v>
      </c>
      <c r="K619">
        <v>-12.433255512887699</v>
      </c>
      <c r="L619">
        <f>(Table2[[#This Row],[6M Return vs Nifty]]-AVERAGE(Table2[6M Return vs Nifty]))/_xlfn.STDEV.P(Table2[6M Return vs Nifty])</f>
        <v>-0.65269137439610314</v>
      </c>
      <c r="M619">
        <v>-8.0835893450595897</v>
      </c>
      <c r="N619">
        <f>(Table2[[#This Row],[1W Return vs Nifty]]-AVERAGE(Table2[1W Return vs Nifty]))/_xlfn.STDEV.P(Table2[1W Return vs Nifty])</f>
        <v>-1.5733141847531753</v>
      </c>
      <c r="O619">
        <v>498.28</v>
      </c>
      <c r="P619">
        <v>509.623972611255</v>
      </c>
      <c r="Q619">
        <v>511.506759377153</v>
      </c>
      <c r="R619">
        <v>25.248544728979699</v>
      </c>
      <c r="S619" s="1">
        <f>(Table2[[#This Row],[Close Price]]-Table2[[#This Row],[20D EMA]])/Table2[[#This Row],[20D EMA]]</f>
        <v>-6.51842337641486E-2</v>
      </c>
      <c r="T619" s="1">
        <f>(Table2[[#This Row],[Close Price]]-Table2[[#This Row],[50D EMA]])/Table2[[#This Row],[50D EMA]]</f>
        <v>-8.5992761264164955E-2</v>
      </c>
      <c r="U619" s="1">
        <f>(Table2[[#This Row],[Close Price]]-Table2[[#This Row],[200D EMA]])/Table2[[#This Row],[200D EMA]]</f>
        <v>-8.9357097514818365E-2</v>
      </c>
      <c r="V619">
        <v>1.1116385767338901</v>
      </c>
      <c r="W619">
        <v>450.65</v>
      </c>
      <c r="X619">
        <v>467.1</v>
      </c>
      <c r="Y619">
        <v>450.65</v>
      </c>
      <c r="Z619">
        <v>475</v>
      </c>
      <c r="AA619">
        <v>425</v>
      </c>
      <c r="AB619">
        <v>527.15</v>
      </c>
      <c r="AC619" s="1">
        <f>(Table2[[#This Row],[Close Price]]/Table2[[#This Row],[Day Low]])-1</f>
        <v>3.3618107178519985E-2</v>
      </c>
      <c r="AD619" s="1">
        <f>(Table2[[#This Row],[Day High]]/Table2[[#This Row],[Close Price]])-1</f>
        <v>2.7908973808501436E-3</v>
      </c>
      <c r="AE619" s="1">
        <f>(Table2[[#This Row],[Close Price]]/Table2[[#This Row],[Current Week Low]])-1</f>
        <v>3.3618107178519985E-2</v>
      </c>
      <c r="AF619" s="1">
        <f>(Table2[[#This Row],[Current Week High]]/Table2[[#This Row],[Close Price]])-1</f>
        <v>1.9750966079862486E-2</v>
      </c>
      <c r="AG619" s="1">
        <f>(Table2[[#This Row],[Close Price]]/Table2[[#This Row],[Current Month Low]])-1</f>
        <v>9.6000000000000085E-2</v>
      </c>
      <c r="AH619" s="1">
        <f>(Table2[[#This Row],[Current Month High]]/Table2[[#This Row],[Close Price]])-1</f>
        <v>0.1317088879347359</v>
      </c>
      <c r="AI619">
        <v>33.104336625160997</v>
      </c>
      <c r="AJ619">
        <v>9.6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-0.11</v>
      </c>
      <c r="AM619" t="s">
        <v>3107</v>
      </c>
      <c r="AN619">
        <v>-10.16</v>
      </c>
      <c r="AO619" t="s">
        <v>3107</v>
      </c>
      <c r="AQ619">
        <f>(Table2[[#This Row],[Sharpe Ratio]]-AVERAGE(Table2[Sharpe Ratio]))/_xlfn.STDEV.P(Table2[Sharpe Ratio])</f>
        <v>-0.72461882064209882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629</v>
      </c>
      <c r="AT619">
        <f>_xlfn.RANK.AVG(Table2[[#This Row],[6M Return vs Nifty Z-Score]],Table2[6M Return vs Nifty Z-Score])</f>
        <v>536</v>
      </c>
      <c r="AU619">
        <f>_xlfn.RANK.AVG(Table2[[#This Row],[Sharpe Ratio Z-Score]],Table2[Sharpe Ratio Z-Score])</f>
        <v>545.5</v>
      </c>
      <c r="AV619">
        <f>(Table2[[#This Row],[Rank 1Y]]+Table2[[#This Row],[Rank 6M]]+Table2[[#This Row],[Rank Sharpe]])/3</f>
        <v>570.16666666666663</v>
      </c>
    </row>
    <row r="620" spans="1:48" x14ac:dyDescent="0.3">
      <c r="A620" t="s">
        <v>480</v>
      </c>
      <c r="B620" t="s">
        <v>481</v>
      </c>
      <c r="C620" t="s">
        <v>3062</v>
      </c>
      <c r="D620" t="s">
        <v>297</v>
      </c>
      <c r="E620">
        <v>42520.796321000002</v>
      </c>
      <c r="F620">
        <v>6827.75</v>
      </c>
      <c r="G620">
        <v>-27.704625521461001</v>
      </c>
      <c r="H620">
        <f>(Table2[[#This Row],[1Y Return vs Nifty]]-AVERAGE(Table2[1Y Return vs Nifty]))/_xlfn.STDEV.P(Table2[1Y Return vs Nifty])</f>
        <v>-0.92390772828342749</v>
      </c>
      <c r="I620">
        <v>-2.56768302200136</v>
      </c>
      <c r="J620">
        <f>(Table2[[#This Row],[1M Return vs Nifty]]-AVERAGE(Table2[1M Return vs Nifty]))/_xlfn.STDEV.P(Table2[1M Return vs Nifty])</f>
        <v>-0.1920616704182429</v>
      </c>
      <c r="K620">
        <v>-18.648139590091201</v>
      </c>
      <c r="L620">
        <f>(Table2[[#This Row],[6M Return vs Nifty]]-AVERAGE(Table2[6M Return vs Nifty]))/_xlfn.STDEV.P(Table2[6M Return vs Nifty])</f>
        <v>-0.86376670045247517</v>
      </c>
      <c r="M620">
        <v>1.2409338033067201</v>
      </c>
      <c r="N620">
        <f>(Table2[[#This Row],[1W Return vs Nifty]]-AVERAGE(Table2[1W Return vs Nifty]))/_xlfn.STDEV.P(Table2[1W Return vs Nifty])</f>
        <v>0.130914376001732</v>
      </c>
      <c r="O620">
        <v>6889.26</v>
      </c>
      <c r="P620">
        <v>7007.4373476933997</v>
      </c>
      <c r="Q620">
        <v>7357.5507996098904</v>
      </c>
      <c r="R620">
        <v>45.307787549867101</v>
      </c>
      <c r="S620" s="1">
        <f>(Table2[[#This Row],[Close Price]]-Table2[[#This Row],[20D EMA]])/Table2[[#This Row],[20D EMA]]</f>
        <v>-8.9283899867330044E-3</v>
      </c>
      <c r="T620" s="1">
        <f>(Table2[[#This Row],[Close Price]]-Table2[[#This Row],[50D EMA]])/Table2[[#This Row],[50D EMA]]</f>
        <v>-2.5642376631814828E-2</v>
      </c>
      <c r="U620" s="1">
        <f>(Table2[[#This Row],[Close Price]]-Table2[[#This Row],[200D EMA]])/Table2[[#This Row],[200D EMA]]</f>
        <v>-7.2007766448310667E-2</v>
      </c>
      <c r="V620">
        <v>0.556683768456672</v>
      </c>
      <c r="W620">
        <v>6731</v>
      </c>
      <c r="X620">
        <v>6840</v>
      </c>
      <c r="Y620">
        <v>6724.65</v>
      </c>
      <c r="Z620">
        <v>6888</v>
      </c>
      <c r="AA620">
        <v>6666</v>
      </c>
      <c r="AB620">
        <v>7011.85</v>
      </c>
      <c r="AC620" s="1">
        <f>(Table2[[#This Row],[Close Price]]/Table2[[#This Row],[Day Low]])-1</f>
        <v>1.4373792898529247E-2</v>
      </c>
      <c r="AD620" s="1">
        <f>(Table2[[#This Row],[Day High]]/Table2[[#This Row],[Close Price]])-1</f>
        <v>1.7941488777415415E-3</v>
      </c>
      <c r="AE620" s="1">
        <f>(Table2[[#This Row],[Close Price]]/Table2[[#This Row],[Current Week Low]])-1</f>
        <v>1.5331652948480601E-2</v>
      </c>
      <c r="AF620" s="1">
        <f>(Table2[[#This Row],[Current Week High]]/Table2[[#This Row],[Close Price]])-1</f>
        <v>8.8242832558309559E-3</v>
      </c>
      <c r="AG620" s="1">
        <f>(Table2[[#This Row],[Close Price]]/Table2[[#This Row],[Current Month Low]])-1</f>
        <v>2.426492649264933E-2</v>
      </c>
      <c r="AH620" s="1">
        <f>(Table2[[#This Row],[Current Month High]]/Table2[[#This Row],[Close Price]])-1</f>
        <v>2.6963494562630475E-2</v>
      </c>
      <c r="AI620">
        <v>34.744242246713704</v>
      </c>
      <c r="AJ620">
        <v>6.4972236086848101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-0.2</v>
      </c>
      <c r="AM620" t="s">
        <v>3107</v>
      </c>
      <c r="AN620">
        <v>-1.48</v>
      </c>
      <c r="AO620" t="s">
        <v>3107</v>
      </c>
      <c r="AP620">
        <v>1.9993889555478001E-2</v>
      </c>
      <c r="AQ620">
        <f>(Table2[[#This Row],[Sharpe Ratio]]-AVERAGE(Table2[Sharpe Ratio]))/_xlfn.STDEV.P(Table2[Sharpe Ratio])</f>
        <v>-0.49688954878494457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638</v>
      </c>
      <c r="AT620">
        <f>_xlfn.RANK.AVG(Table2[[#This Row],[6M Return vs Nifty Z-Score]],Table2[6M Return vs Nifty Z-Score])</f>
        <v>612</v>
      </c>
      <c r="AU620">
        <f>_xlfn.RANK.AVG(Table2[[#This Row],[Sharpe Ratio Z-Score]],Table2[Sharpe Ratio Z-Score])</f>
        <v>467</v>
      </c>
      <c r="AV620">
        <f>(Table2[[#This Row],[Rank 1Y]]+Table2[[#This Row],[Rank 6M]]+Table2[[#This Row],[Rank Sharpe]])/3</f>
        <v>572.33333333333337</v>
      </c>
    </row>
    <row r="621" spans="1:48" x14ac:dyDescent="0.3">
      <c r="A621" t="s">
        <v>2017</v>
      </c>
      <c r="B621" t="s">
        <v>2018</v>
      </c>
      <c r="C621" t="s">
        <v>3070</v>
      </c>
      <c r="D621" t="s">
        <v>133</v>
      </c>
      <c r="E621">
        <v>3002.5652669999999</v>
      </c>
      <c r="F621">
        <v>1031.4000000000001</v>
      </c>
      <c r="G621">
        <v>-20.138627131923698</v>
      </c>
      <c r="H621">
        <f>(Table2[[#This Row],[1Y Return vs Nifty]]-AVERAGE(Table2[1Y Return vs Nifty]))/_xlfn.STDEV.P(Table2[1Y Return vs Nifty])</f>
        <v>-0.80744839587464967</v>
      </c>
      <c r="I621">
        <v>-17.225862368061499</v>
      </c>
      <c r="J621">
        <f>(Table2[[#This Row],[1M Return vs Nifty]]-AVERAGE(Table2[1M Return vs Nifty]))/_xlfn.STDEV.P(Table2[1M Return vs Nifty])</f>
        <v>-1.5896370475415891</v>
      </c>
      <c r="K621">
        <v>-10.577130995017299</v>
      </c>
      <c r="L621">
        <f>(Table2[[#This Row],[6M Return vs Nifty]]-AVERAGE(Table2[6M Return vs Nifty]))/_xlfn.STDEV.P(Table2[6M Return vs Nifty])</f>
        <v>-0.58965205090368333</v>
      </c>
      <c r="M621">
        <v>-1.19083765451926</v>
      </c>
      <c r="N621">
        <f>(Table2[[#This Row],[1W Return vs Nifty]]-AVERAGE(Table2[1W Return vs Nifty]))/_xlfn.STDEV.P(Table2[1W Return vs Nifty])</f>
        <v>-0.31353670269838668</v>
      </c>
      <c r="O621">
        <v>1075.24</v>
      </c>
      <c r="P621">
        <v>1132.34282426808</v>
      </c>
      <c r="Q621">
        <v>1127.22830996773</v>
      </c>
      <c r="R621">
        <v>40.685763165417796</v>
      </c>
      <c r="S621" s="1">
        <f>(Table2[[#This Row],[Close Price]]-Table2[[#This Row],[20D EMA]])/Table2[[#This Row],[20D EMA]]</f>
        <v>-4.0772292697444215E-2</v>
      </c>
      <c r="T621" s="1">
        <f>(Table2[[#This Row],[Close Price]]-Table2[[#This Row],[50D EMA]])/Table2[[#This Row],[50D EMA]]</f>
        <v>-8.9145108799825692E-2</v>
      </c>
      <c r="U621" s="1">
        <f>(Table2[[#This Row],[Close Price]]-Table2[[#This Row],[200D EMA]])/Table2[[#This Row],[200D EMA]]</f>
        <v>-8.5012334342874349E-2</v>
      </c>
      <c r="V621">
        <v>0.86113148761497005</v>
      </c>
      <c r="W621">
        <v>984.7</v>
      </c>
      <c r="X621">
        <v>1054</v>
      </c>
      <c r="Y621">
        <v>984.7</v>
      </c>
      <c r="Z621">
        <v>1054</v>
      </c>
      <c r="AA621">
        <v>984.7</v>
      </c>
      <c r="AB621">
        <v>1110.0999999999999</v>
      </c>
      <c r="AC621" s="1">
        <f>(Table2[[#This Row],[Close Price]]/Table2[[#This Row],[Day Low]])-1</f>
        <v>4.7425611861480643E-2</v>
      </c>
      <c r="AD621" s="1">
        <f>(Table2[[#This Row],[Day High]]/Table2[[#This Row],[Close Price]])-1</f>
        <v>2.1911964320341148E-2</v>
      </c>
      <c r="AE621" s="1">
        <f>(Table2[[#This Row],[Close Price]]/Table2[[#This Row],[Current Week Low]])-1</f>
        <v>4.7425611861480643E-2</v>
      </c>
      <c r="AF621" s="1">
        <f>(Table2[[#This Row],[Current Week High]]/Table2[[#This Row],[Close Price]])-1</f>
        <v>2.1911964320341148E-2</v>
      </c>
      <c r="AG621" s="1">
        <f>(Table2[[#This Row],[Close Price]]/Table2[[#This Row],[Current Month Low]])-1</f>
        <v>4.7425611861480643E-2</v>
      </c>
      <c r="AH621" s="1">
        <f>(Table2[[#This Row],[Current Month High]]/Table2[[#This Row],[Close Price]])-1</f>
        <v>7.630405274384322E-2</v>
      </c>
      <c r="AI621">
        <v>31.762652705061001</v>
      </c>
      <c r="AJ621">
        <v>8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-0.06</v>
      </c>
      <c r="AM621" t="s">
        <v>3107</v>
      </c>
      <c r="AN621">
        <v>-6.56</v>
      </c>
      <c r="AO621" t="s">
        <v>3107</v>
      </c>
      <c r="AP621">
        <v>-1.3683091909434999E-2</v>
      </c>
      <c r="AQ621">
        <f>(Table2[[#This Row],[Sharpe Ratio]]-AVERAGE(Table2[Sharpe Ratio]))/_xlfn.STDEV.P(Table2[Sharpe Ratio])</f>
        <v>-0.88046846403659318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613</v>
      </c>
      <c r="AT621">
        <f>_xlfn.RANK.AVG(Table2[[#This Row],[6M Return vs Nifty Z-Score]],Table2[6M Return vs Nifty Z-Score])</f>
        <v>509</v>
      </c>
      <c r="AU621">
        <f>_xlfn.RANK.AVG(Table2[[#This Row],[Sharpe Ratio Z-Score]],Table2[Sharpe Ratio Z-Score])</f>
        <v>599</v>
      </c>
      <c r="AV621">
        <f>(Table2[[#This Row],[Rank 1Y]]+Table2[[#This Row],[Rank 6M]]+Table2[[#This Row],[Rank Sharpe]])/3</f>
        <v>573.66666666666663</v>
      </c>
    </row>
    <row r="622" spans="1:48" x14ac:dyDescent="0.3">
      <c r="A622" t="s">
        <v>582</v>
      </c>
      <c r="B622" t="s">
        <v>583</v>
      </c>
      <c r="C622" t="s">
        <v>3067</v>
      </c>
      <c r="D622" t="s">
        <v>51</v>
      </c>
      <c r="E622">
        <v>32262.506156474999</v>
      </c>
      <c r="F622">
        <v>1958.25</v>
      </c>
      <c r="G622">
        <v>-2.0542574389762698</v>
      </c>
      <c r="H622">
        <f>(Table2[[#This Row],[1Y Return vs Nifty]]-AVERAGE(Table2[1Y Return vs Nifty]))/_xlfn.STDEV.P(Table2[1Y Return vs Nifty])</f>
        <v>-0.52908544718745187</v>
      </c>
      <c r="I622">
        <v>-2.0524464878998199</v>
      </c>
      <c r="J622">
        <f>(Table2[[#This Row],[1M Return vs Nifty]]-AVERAGE(Table2[1M Return vs Nifty]))/_xlfn.STDEV.P(Table2[1M Return vs Nifty])</f>
        <v>-0.14293675002707365</v>
      </c>
      <c r="K622">
        <v>-10.127550736195101</v>
      </c>
      <c r="L622">
        <f>(Table2[[#This Row],[6M Return vs Nifty]]-AVERAGE(Table2[6M Return vs Nifty]))/_xlfn.STDEV.P(Table2[6M Return vs Nifty])</f>
        <v>-0.57438301313232976</v>
      </c>
      <c r="M622">
        <v>-1.62782084972551</v>
      </c>
      <c r="N622">
        <f>(Table2[[#This Row],[1W Return vs Nifty]]-AVERAGE(Table2[1W Return vs Nifty]))/_xlfn.STDEV.P(Table2[1W Return vs Nifty])</f>
        <v>-0.39340344011657902</v>
      </c>
      <c r="O622">
        <v>2019.94</v>
      </c>
      <c r="P622">
        <v>1959.7433243037001</v>
      </c>
      <c r="Q622">
        <v>1827.46958870767</v>
      </c>
      <c r="R622">
        <v>29.3935876915981</v>
      </c>
      <c r="S622" s="1">
        <f>(Table2[[#This Row],[Close Price]]-Table2[[#This Row],[20D EMA]])/Table2[[#This Row],[20D EMA]]</f>
        <v>-3.0540511104290253E-2</v>
      </c>
      <c r="T622" s="1">
        <f>(Table2[[#This Row],[Close Price]]-Table2[[#This Row],[50D EMA]])/Table2[[#This Row],[50D EMA]]</f>
        <v>-7.6199994416650081E-4</v>
      </c>
      <c r="U622" s="1">
        <f>(Table2[[#This Row],[Close Price]]-Table2[[#This Row],[200D EMA]])/Table2[[#This Row],[200D EMA]]</f>
        <v>7.1563659444978139E-2</v>
      </c>
      <c r="V622">
        <v>1.2633366766468499</v>
      </c>
      <c r="W622">
        <v>1952.25</v>
      </c>
      <c r="X622">
        <v>2009</v>
      </c>
      <c r="Y622">
        <v>1952.25</v>
      </c>
      <c r="Z622">
        <v>2085</v>
      </c>
      <c r="AA622">
        <v>1911.05</v>
      </c>
      <c r="AB622">
        <v>2220.9499999999998</v>
      </c>
      <c r="AC622" s="1">
        <f>(Table2[[#This Row],[Close Price]]/Table2[[#This Row],[Day Low]])-1</f>
        <v>3.0733768728390398E-3</v>
      </c>
      <c r="AD622" s="1">
        <f>(Table2[[#This Row],[Day High]]/Table2[[#This Row],[Close Price]])-1</f>
        <v>2.5915996425379895E-2</v>
      </c>
      <c r="AE622" s="1">
        <f>(Table2[[#This Row],[Close Price]]/Table2[[#This Row],[Current Week Low]])-1</f>
        <v>3.0733768728390398E-3</v>
      </c>
      <c r="AF622" s="1">
        <f>(Table2[[#This Row],[Current Week High]]/Table2[[#This Row],[Close Price]])-1</f>
        <v>6.4726158559938796E-2</v>
      </c>
      <c r="AG622" s="1">
        <f>(Table2[[#This Row],[Close Price]]/Table2[[#This Row],[Current Month Low]])-1</f>
        <v>2.4698464195076042E-2</v>
      </c>
      <c r="AH622" s="1">
        <f>(Table2[[#This Row],[Current Month High]]/Table2[[#This Row],[Close Price]])-1</f>
        <v>0.1341503893782714</v>
      </c>
      <c r="AI622">
        <v>13.4150389378271</v>
      </c>
      <c r="AJ622">
        <v>32.758211586047899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-0.09</v>
      </c>
      <c r="AM622" t="s">
        <v>3107</v>
      </c>
      <c r="AN622">
        <v>-3.52</v>
      </c>
      <c r="AO622" t="s">
        <v>3107</v>
      </c>
      <c r="AP622">
        <v>-0.110259612652234</v>
      </c>
      <c r="AQ622">
        <f>(Table2[[#This Row],[Sharpe Ratio]]-AVERAGE(Table2[Sharpe Ratio]))/_xlfn.STDEV.P(Table2[Sharpe Ratio])</f>
        <v>-1.980469576187839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-3.6202782266512727</v>
      </c>
      <c r="AS622">
        <f>_xlfn.RANK.AVG(Table2[[#This Row],[1Y Return vs Nifty Z-Score]],Table2[1Y Return vs Nifty Z-Score])</f>
        <v>497</v>
      </c>
      <c r="AT622">
        <f>_xlfn.RANK.AVG(Table2[[#This Row],[6M Return vs Nifty Z-Score]],Table2[6M Return vs Nifty Z-Score])</f>
        <v>505</v>
      </c>
      <c r="AU622">
        <f>_xlfn.RANK.AVG(Table2[[#This Row],[Sharpe Ratio Z-Score]],Table2[Sharpe Ratio Z-Score])</f>
        <v>723</v>
      </c>
      <c r="AV622">
        <f>(Table2[[#This Row],[Rank 1Y]]+Table2[[#This Row],[Rank 6M]]+Table2[[#This Row],[Rank Sharpe]])/3</f>
        <v>575</v>
      </c>
    </row>
    <row r="623" spans="1:48" x14ac:dyDescent="0.3">
      <c r="A623" t="s">
        <v>2127</v>
      </c>
      <c r="B623" t="s">
        <v>2128</v>
      </c>
      <c r="C623" t="s">
        <v>3061</v>
      </c>
      <c r="D623" t="s">
        <v>413</v>
      </c>
      <c r="E623">
        <v>2689.1590020419999</v>
      </c>
      <c r="F623">
        <v>80.94</v>
      </c>
      <c r="G623">
        <v>-10.631073011723901</v>
      </c>
      <c r="H623">
        <f>(Table2[[#This Row],[1Y Return vs Nifty]]-AVERAGE(Table2[1Y Return vs Nifty]))/_xlfn.STDEV.P(Table2[1Y Return vs Nifty])</f>
        <v>-0.66110374330243205</v>
      </c>
      <c r="I623">
        <v>1.4135947679232099</v>
      </c>
      <c r="J623">
        <f>(Table2[[#This Row],[1M Return vs Nifty]]-AVERAGE(Table2[1M Return vs Nifty]))/_xlfn.STDEV.P(Table2[1M Return vs Nifty])</f>
        <v>0.18753088861141418</v>
      </c>
      <c r="K623">
        <v>-23.422110901622698</v>
      </c>
      <c r="L623">
        <f>(Table2[[#This Row],[6M Return vs Nifty]]-AVERAGE(Table2[6M Return vs Nifty]))/_xlfn.STDEV.P(Table2[6M Return vs Nifty])</f>
        <v>-1.0259044875210144</v>
      </c>
      <c r="M623">
        <v>-5.6121779463460104</v>
      </c>
      <c r="N623">
        <f>(Table2[[#This Row],[1W Return vs Nifty]]-AVERAGE(Table2[1W Return vs Nifty]))/_xlfn.STDEV.P(Table2[1W Return vs Nifty])</f>
        <v>-1.1216181758477928</v>
      </c>
      <c r="O623">
        <v>84.29</v>
      </c>
      <c r="P623">
        <v>84.297637511591404</v>
      </c>
      <c r="Q623">
        <v>85.779361646459407</v>
      </c>
      <c r="R623">
        <v>35.465122566968198</v>
      </c>
      <c r="S623" s="1">
        <f>(Table2[[#This Row],[Close Price]]-Table2[[#This Row],[20D EMA]])/Table2[[#This Row],[20D EMA]]</f>
        <v>-3.9743741843635168E-2</v>
      </c>
      <c r="T623" s="1">
        <f>(Table2[[#This Row],[Close Price]]-Table2[[#This Row],[50D EMA]])/Table2[[#This Row],[50D EMA]]</f>
        <v>-3.983074271956568E-2</v>
      </c>
      <c r="U623" s="1">
        <f>(Table2[[#This Row],[Close Price]]-Table2[[#This Row],[200D EMA]])/Table2[[#This Row],[200D EMA]]</f>
        <v>-5.6416386804146339E-2</v>
      </c>
      <c r="V623">
        <v>0.90882482934165398</v>
      </c>
      <c r="W623">
        <v>80.489999999999995</v>
      </c>
      <c r="X623">
        <v>84.4</v>
      </c>
      <c r="Y623">
        <v>80.489999999999995</v>
      </c>
      <c r="Z623">
        <v>84.4</v>
      </c>
      <c r="AA623">
        <v>80.489999999999995</v>
      </c>
      <c r="AB623">
        <v>90.9</v>
      </c>
      <c r="AC623" s="1">
        <f>(Table2[[#This Row],[Close Price]]/Table2[[#This Row],[Day Low]])-1</f>
        <v>5.5907566157287203E-3</v>
      </c>
      <c r="AD623" s="1">
        <f>(Table2[[#This Row],[Day High]]/Table2[[#This Row],[Close Price]])-1</f>
        <v>4.2747714356313526E-2</v>
      </c>
      <c r="AE623" s="1">
        <f>(Table2[[#This Row],[Close Price]]/Table2[[#This Row],[Current Week Low]])-1</f>
        <v>5.5907566157287203E-3</v>
      </c>
      <c r="AF623" s="1">
        <f>(Table2[[#This Row],[Current Week High]]/Table2[[#This Row],[Close Price]])-1</f>
        <v>4.2747714356313526E-2</v>
      </c>
      <c r="AG623" s="1">
        <f>(Table2[[#This Row],[Close Price]]/Table2[[#This Row],[Current Month Low]])-1</f>
        <v>5.5907566157287203E-3</v>
      </c>
      <c r="AH623" s="1">
        <f>(Table2[[#This Row],[Current Month High]]/Table2[[#This Row],[Close Price]])-1</f>
        <v>0.1230541141586361</v>
      </c>
      <c r="AI623">
        <v>48.257968865826498</v>
      </c>
      <c r="AJ623">
        <v>29.4004796163069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-0.08</v>
      </c>
      <c r="AM623" t="s">
        <v>3107</v>
      </c>
      <c r="AN623">
        <v>-7.77</v>
      </c>
      <c r="AO623" t="s">
        <v>3107</v>
      </c>
      <c r="AP623">
        <v>6.459037331001E-3</v>
      </c>
      <c r="AQ623">
        <f>(Table2[[#This Row],[Sharpe Ratio]]-AVERAGE(Table2[Sharpe Ratio]))/_xlfn.STDEV.P(Table2[Sharpe Ratio])</f>
        <v>-0.65105075054720185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562</v>
      </c>
      <c r="AT623">
        <f>_xlfn.RANK.AVG(Table2[[#This Row],[6M Return vs Nifty Z-Score]],Table2[6M Return vs Nifty Z-Score])</f>
        <v>657</v>
      </c>
      <c r="AU623">
        <f>_xlfn.RANK.AVG(Table2[[#This Row],[Sharpe Ratio Z-Score]],Table2[Sharpe Ratio Z-Score])</f>
        <v>507</v>
      </c>
      <c r="AV623">
        <f>(Table2[[#This Row],[Rank 1Y]]+Table2[[#This Row],[Rank 6M]]+Table2[[#This Row],[Rank Sharpe]])/3</f>
        <v>575.33333333333337</v>
      </c>
    </row>
    <row r="624" spans="1:48" x14ac:dyDescent="0.3">
      <c r="A624" t="s">
        <v>1366</v>
      </c>
      <c r="B624" t="s">
        <v>1367</v>
      </c>
      <c r="C624" t="s">
        <v>3072</v>
      </c>
      <c r="D624" t="s">
        <v>80</v>
      </c>
      <c r="E624">
        <v>7833.73845453999</v>
      </c>
      <c r="F624">
        <v>155.63</v>
      </c>
      <c r="G624">
        <v>-5.29335807095209</v>
      </c>
      <c r="H624">
        <f>(Table2[[#This Row],[1Y Return vs Nifty]]-AVERAGE(Table2[1Y Return vs Nifty]))/_xlfn.STDEV.P(Table2[1Y Return vs Nifty])</f>
        <v>-0.57894317617222146</v>
      </c>
      <c r="I624">
        <v>-6.1627087919850903</v>
      </c>
      <c r="J624">
        <f>(Table2[[#This Row],[1M Return vs Nifty]]-AVERAGE(Table2[1M Return vs Nifty]))/_xlfn.STDEV.P(Table2[1M Return vs Nifty])</f>
        <v>-0.53482726071671405</v>
      </c>
      <c r="K624">
        <v>-20.536485394616001</v>
      </c>
      <c r="L624">
        <f>(Table2[[#This Row],[6M Return vs Nifty]]-AVERAGE(Table2[6M Return vs Nifty]))/_xlfn.STDEV.P(Table2[6M Return vs Nifty])</f>
        <v>-0.92790035144996963</v>
      </c>
      <c r="M624">
        <v>1.4734919330768099</v>
      </c>
      <c r="N624">
        <f>(Table2[[#This Row],[1W Return vs Nifty]]-AVERAGE(Table2[1W Return vs Nifty]))/_xlfn.STDEV.P(Table2[1W Return vs Nifty])</f>
        <v>0.17341866286806598</v>
      </c>
      <c r="O624">
        <v>161.44999999999999</v>
      </c>
      <c r="P624">
        <v>162.61990383920801</v>
      </c>
      <c r="Q624">
        <v>160.01343342426199</v>
      </c>
      <c r="R624">
        <v>37.755382996395099</v>
      </c>
      <c r="S624" s="1">
        <f>(Table2[[#This Row],[Close Price]]-Table2[[#This Row],[20D EMA]])/Table2[[#This Row],[20D EMA]]</f>
        <v>-3.6048312170950718E-2</v>
      </c>
      <c r="T624" s="1">
        <f>(Table2[[#This Row],[Close Price]]-Table2[[#This Row],[50D EMA]])/Table2[[#This Row],[50D EMA]]</f>
        <v>-4.2983076943148027E-2</v>
      </c>
      <c r="U624" s="1">
        <f>(Table2[[#This Row],[Close Price]]-Table2[[#This Row],[200D EMA]])/Table2[[#This Row],[200D EMA]]</f>
        <v>-2.7394158918143417E-2</v>
      </c>
      <c r="V624">
        <v>0.436768543838912</v>
      </c>
      <c r="W624">
        <v>155</v>
      </c>
      <c r="X624">
        <v>159.63999999999999</v>
      </c>
      <c r="Y624">
        <v>155</v>
      </c>
      <c r="Z624">
        <v>165.92</v>
      </c>
      <c r="AA624">
        <v>154.15</v>
      </c>
      <c r="AB624">
        <v>170</v>
      </c>
      <c r="AC624" s="1">
        <f>(Table2[[#This Row],[Close Price]]/Table2[[#This Row],[Day Low]])-1</f>
        <v>4.0645161290322473E-3</v>
      </c>
      <c r="AD624" s="1">
        <f>(Table2[[#This Row],[Day High]]/Table2[[#This Row],[Close Price]])-1</f>
        <v>2.5766240442073984E-2</v>
      </c>
      <c r="AE624" s="1">
        <f>(Table2[[#This Row],[Close Price]]/Table2[[#This Row],[Current Week Low]])-1</f>
        <v>4.0645161290322473E-3</v>
      </c>
      <c r="AF624" s="1">
        <f>(Table2[[#This Row],[Current Week High]]/Table2[[#This Row],[Close Price]])-1</f>
        <v>6.6118357643127901E-2</v>
      </c>
      <c r="AG624" s="1">
        <f>(Table2[[#This Row],[Close Price]]/Table2[[#This Row],[Current Month Low]])-1</f>
        <v>9.6010379500486298E-3</v>
      </c>
      <c r="AH624" s="1">
        <f>(Table2[[#This Row],[Current Month High]]/Table2[[#This Row],[Close Price]])-1</f>
        <v>9.2334382831073647E-2</v>
      </c>
      <c r="AI624">
        <v>27.8673777549315</v>
      </c>
      <c r="AJ624">
        <v>29.691666666666599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0.03</v>
      </c>
      <c r="AM624" t="s">
        <v>3108</v>
      </c>
      <c r="AN624">
        <v>-3</v>
      </c>
      <c r="AO624" t="s">
        <v>3107</v>
      </c>
      <c r="AP624">
        <v>-3.3855623817399998E-3</v>
      </c>
      <c r="AQ624">
        <f>(Table2[[#This Row],[Sharpe Ratio]]-AVERAGE(Table2[Sharpe Ratio]))/_xlfn.STDEV.P(Table2[Sharpe Ratio])</f>
        <v>-0.76318018479694805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524</v>
      </c>
      <c r="AT624">
        <f>_xlfn.RANK.AVG(Table2[[#This Row],[6M Return vs Nifty Z-Score]],Table2[6M Return vs Nifty Z-Score])</f>
        <v>631</v>
      </c>
      <c r="AU624">
        <f>_xlfn.RANK.AVG(Table2[[#This Row],[Sharpe Ratio Z-Score]],Table2[Sharpe Ratio Z-Score])</f>
        <v>573</v>
      </c>
      <c r="AV624">
        <f>(Table2[[#This Row],[Rank 1Y]]+Table2[[#This Row],[Rank 6M]]+Table2[[#This Row],[Rank Sharpe]])/3</f>
        <v>576</v>
      </c>
    </row>
    <row r="625" spans="1:48" x14ac:dyDescent="0.3">
      <c r="A625" t="s">
        <v>924</v>
      </c>
      <c r="B625" t="s">
        <v>925</v>
      </c>
      <c r="C625" t="s">
        <v>3070</v>
      </c>
      <c r="D625" t="s">
        <v>133</v>
      </c>
      <c r="E625">
        <v>15620.1291805</v>
      </c>
      <c r="F625">
        <v>53.3</v>
      </c>
      <c r="G625">
        <v>-10.342184122835</v>
      </c>
      <c r="H625">
        <f>(Table2[[#This Row],[1Y Return vs Nifty]]-AVERAGE(Table2[1Y Return vs Nifty]))/_xlfn.STDEV.P(Table2[1Y Return vs Nifty])</f>
        <v>-0.65665703245104734</v>
      </c>
      <c r="I625">
        <v>-7.4652444183862698</v>
      </c>
      <c r="J625">
        <f>(Table2[[#This Row],[1M Return vs Nifty]]-AVERAGE(Table2[1M Return vs Nifty]))/_xlfn.STDEV.P(Table2[1M Return vs Nifty])</f>
        <v>-0.65901674402887667</v>
      </c>
      <c r="K625">
        <v>-20.209069723757001</v>
      </c>
      <c r="L625">
        <f>(Table2[[#This Row],[6M Return vs Nifty]]-AVERAGE(Table2[6M Return vs Nifty]))/_xlfn.STDEV.P(Table2[6M Return vs Nifty])</f>
        <v>-0.91678037421080816</v>
      </c>
      <c r="M625">
        <v>-2.6922544115535598</v>
      </c>
      <c r="N625">
        <f>(Table2[[#This Row],[1W Return vs Nifty]]-AVERAGE(Table2[1W Return vs Nifty]))/_xlfn.STDEV.P(Table2[1W Return vs Nifty])</f>
        <v>-0.58794830297224832</v>
      </c>
      <c r="O625">
        <v>56.07</v>
      </c>
      <c r="P625">
        <v>57.592996716944903</v>
      </c>
      <c r="Q625">
        <v>55.962792821717997</v>
      </c>
      <c r="R625">
        <v>28.0772105959892</v>
      </c>
      <c r="S625" s="1">
        <f>(Table2[[#This Row],[Close Price]]-Table2[[#This Row],[20D EMA]])/Table2[[#This Row],[20D EMA]]</f>
        <v>-4.9402532548600019E-2</v>
      </c>
      <c r="T625" s="1">
        <f>(Table2[[#This Row],[Close Price]]-Table2[[#This Row],[50D EMA]])/Table2[[#This Row],[50D EMA]]</f>
        <v>-7.4540255962784935E-2</v>
      </c>
      <c r="U625" s="1">
        <f>(Table2[[#This Row],[Close Price]]-Table2[[#This Row],[200D EMA]])/Table2[[#This Row],[200D EMA]]</f>
        <v>-4.7581485616718995E-2</v>
      </c>
      <c r="V625">
        <v>0.63452897879055903</v>
      </c>
      <c r="W625">
        <v>53.2</v>
      </c>
      <c r="X625">
        <v>55.37</v>
      </c>
      <c r="Y625">
        <v>53.2</v>
      </c>
      <c r="Z625">
        <v>55.37</v>
      </c>
      <c r="AA625">
        <v>53.2</v>
      </c>
      <c r="AB625">
        <v>59.59</v>
      </c>
      <c r="AC625" s="1">
        <f>(Table2[[#This Row],[Close Price]]/Table2[[#This Row],[Day Low]])-1</f>
        <v>1.879699248120259E-3</v>
      </c>
      <c r="AD625" s="1">
        <f>(Table2[[#This Row],[Day High]]/Table2[[#This Row],[Close Price]])-1</f>
        <v>3.8836772983114498E-2</v>
      </c>
      <c r="AE625" s="1">
        <f>(Table2[[#This Row],[Close Price]]/Table2[[#This Row],[Current Week Low]])-1</f>
        <v>1.879699248120259E-3</v>
      </c>
      <c r="AF625" s="1">
        <f>(Table2[[#This Row],[Current Week High]]/Table2[[#This Row],[Close Price]])-1</f>
        <v>3.8836772983114498E-2</v>
      </c>
      <c r="AG625" s="1">
        <f>(Table2[[#This Row],[Close Price]]/Table2[[#This Row],[Current Month Low]])-1</f>
        <v>1.879699248120259E-3</v>
      </c>
      <c r="AH625" s="1">
        <f>(Table2[[#This Row],[Current Month High]]/Table2[[#This Row],[Close Price]])-1</f>
        <v>0.1180112570356473</v>
      </c>
      <c r="AI625">
        <v>38.273921200750401</v>
      </c>
      <c r="AJ625">
        <v>36.1430395913154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-7.0000000000000007E-2</v>
      </c>
      <c r="AM625" t="s">
        <v>3107</v>
      </c>
      <c r="AN625">
        <v>-7.94</v>
      </c>
      <c r="AO625" t="s">
        <v>3107</v>
      </c>
      <c r="AQ625">
        <f>(Table2[[#This Row],[Sharpe Ratio]]-AVERAGE(Table2[Sharpe Ratio]))/_xlfn.STDEV.P(Table2[Sharpe Ratio])</f>
        <v>-0.72461882064209882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559</v>
      </c>
      <c r="AT625">
        <f>_xlfn.RANK.AVG(Table2[[#This Row],[6M Return vs Nifty Z-Score]],Table2[6M Return vs Nifty Z-Score])</f>
        <v>626</v>
      </c>
      <c r="AU625">
        <f>_xlfn.RANK.AVG(Table2[[#This Row],[Sharpe Ratio Z-Score]],Table2[Sharpe Ratio Z-Score])</f>
        <v>545.5</v>
      </c>
      <c r="AV625">
        <f>(Table2[[#This Row],[Rank 1Y]]+Table2[[#This Row],[Rank 6M]]+Table2[[#This Row],[Rank Sharpe]])/3</f>
        <v>576.83333333333337</v>
      </c>
    </row>
    <row r="626" spans="1:48" x14ac:dyDescent="0.3">
      <c r="A626" t="s">
        <v>2299</v>
      </c>
      <c r="B626" t="s">
        <v>2300</v>
      </c>
      <c r="C626" t="s">
        <v>3066</v>
      </c>
      <c r="D626" t="s">
        <v>111</v>
      </c>
      <c r="E626">
        <v>2251.9666114000001</v>
      </c>
      <c r="F626">
        <v>9.1999999999999993</v>
      </c>
      <c r="G626">
        <v>-9.9453587260096992</v>
      </c>
      <c r="H626">
        <f>(Table2[[#This Row],[1Y Return vs Nifty]]-AVERAGE(Table2[1Y Return vs Nifty]))/_xlfn.STDEV.P(Table2[1Y Return vs Nifty])</f>
        <v>-0.65054891314969643</v>
      </c>
      <c r="I626">
        <v>33.079323916852097</v>
      </c>
      <c r="J626">
        <f>(Table2[[#This Row],[1M Return vs Nifty]]-AVERAGE(Table2[1M Return vs Nifty]))/_xlfn.STDEV.P(Table2[1M Return vs Nifty])</f>
        <v>3.2066809694224432</v>
      </c>
      <c r="K626">
        <v>-74.184416410968097</v>
      </c>
      <c r="L626">
        <f>(Table2[[#This Row],[6M Return vs Nifty]]-AVERAGE(Table2[6M Return vs Nifty]))/_xlfn.STDEV.P(Table2[6M Return vs Nifty])</f>
        <v>-2.7499382834304478</v>
      </c>
      <c r="M626">
        <v>-9.6111212887002893</v>
      </c>
      <c r="N626">
        <f>(Table2[[#This Row],[1W Return vs Nifty]]-AVERAGE(Table2[1W Return vs Nifty]))/_xlfn.STDEV.P(Table2[1W Return vs Nifty])</f>
        <v>-1.852498816974721</v>
      </c>
      <c r="O626">
        <v>8.85</v>
      </c>
      <c r="P626">
        <v>10.2949904533923</v>
      </c>
      <c r="Q626">
        <v>14.224321215813401</v>
      </c>
      <c r="R626">
        <v>52.753609637976197</v>
      </c>
      <c r="S626" s="1">
        <f>(Table2[[#This Row],[Close Price]]-Table2[[#This Row],[20D EMA]])/Table2[[#This Row],[20D EMA]]</f>
        <v>3.9548022598870018E-2</v>
      </c>
      <c r="T626" s="1">
        <f>(Table2[[#This Row],[Close Price]]-Table2[[#This Row],[50D EMA]])/Table2[[#This Row],[50D EMA]]</f>
        <v>-0.1063614831261442</v>
      </c>
      <c r="U626" s="1">
        <f>(Table2[[#This Row],[Close Price]]-Table2[[#This Row],[200D EMA]])/Table2[[#This Row],[200D EMA]]</f>
        <v>-0.3532204552740123</v>
      </c>
      <c r="V626">
        <v>0.72784048269156598</v>
      </c>
      <c r="W626">
        <v>0</v>
      </c>
      <c r="X626">
        <v>0</v>
      </c>
      <c r="Y626">
        <v>9.1999999999999993</v>
      </c>
      <c r="Z626">
        <v>9.1999999999999993</v>
      </c>
      <c r="AA626">
        <v>8.86</v>
      </c>
      <c r="AB626">
        <v>10.25</v>
      </c>
      <c r="AC626" s="1" t="e">
        <f>(Table2[[#This Row],[Close Price]]/Table2[[#This Row],[Day Low]])-1</f>
        <v>#DIV/0!</v>
      </c>
      <c r="AD626" s="1">
        <f>(Table2[[#This Row],[Day High]]/Table2[[#This Row],[Close Price]])-1</f>
        <v>-1</v>
      </c>
      <c r="AE626" s="1">
        <f>(Table2[[#This Row],[Close Price]]/Table2[[#This Row],[Current Week Low]])-1</f>
        <v>0</v>
      </c>
      <c r="AF626" s="1">
        <f>(Table2[[#This Row],[Current Week High]]/Table2[[#This Row],[Close Price]])-1</f>
        <v>0</v>
      </c>
      <c r="AG626" s="1">
        <f>(Table2[[#This Row],[Close Price]]/Table2[[#This Row],[Current Month Low]])-1</f>
        <v>3.8374717832957206E-2</v>
      </c>
      <c r="AH626" s="1">
        <f>(Table2[[#This Row],[Current Month High]]/Table2[[#This Row],[Close Price]])-1</f>
        <v>0.11413043478260887</v>
      </c>
      <c r="AI626">
        <v>195.108695652173</v>
      </c>
      <c r="AJ626">
        <v>37.1087928464977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-0.45</v>
      </c>
      <c r="AM626" t="s">
        <v>3107</v>
      </c>
      <c r="AN626">
        <v>25</v>
      </c>
      <c r="AO626" t="s">
        <v>3108</v>
      </c>
      <c r="AP626">
        <v>2.6617685207321998E-2</v>
      </c>
      <c r="AQ626">
        <f>(Table2[[#This Row],[Sharpe Ratio]]-AVERAGE(Table2[Sharpe Ratio]))/_xlfn.STDEV.P(Table2[Sharpe Ratio])</f>
        <v>-0.42144489072881702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553</v>
      </c>
      <c r="AT626">
        <f>_xlfn.RANK.AVG(Table2[[#This Row],[6M Return vs Nifty Z-Score]],Table2[6M Return vs Nifty Z-Score])</f>
        <v>734</v>
      </c>
      <c r="AU626">
        <f>_xlfn.RANK.AVG(Table2[[#This Row],[Sharpe Ratio Z-Score]],Table2[Sharpe Ratio Z-Score])</f>
        <v>449</v>
      </c>
      <c r="AV626">
        <f>(Table2[[#This Row],[Rank 1Y]]+Table2[[#This Row],[Rank 6M]]+Table2[[#This Row],[Rank Sharpe]])/3</f>
        <v>578.66666666666663</v>
      </c>
    </row>
    <row r="627" spans="1:48" x14ac:dyDescent="0.3">
      <c r="A627" t="s">
        <v>1152</v>
      </c>
      <c r="B627" t="s">
        <v>1153</v>
      </c>
      <c r="C627" t="s">
        <v>3074</v>
      </c>
      <c r="D627" t="s">
        <v>217</v>
      </c>
      <c r="E627">
        <v>10248.426783269901</v>
      </c>
      <c r="F627">
        <v>524.54999999999995</v>
      </c>
      <c r="G627">
        <v>-4.9338248880032598</v>
      </c>
      <c r="H627">
        <f>(Table2[[#This Row],[1Y Return vs Nifty]]-AVERAGE(Table2[1Y Return vs Nifty]))/_xlfn.STDEV.P(Table2[1Y Return vs Nifty])</f>
        <v>-0.57340907580512046</v>
      </c>
      <c r="I627">
        <v>-4.7231119270208897</v>
      </c>
      <c r="J627">
        <f>(Table2[[#This Row],[1M Return vs Nifty]]-AVERAGE(Table2[1M Return vs Nifty]))/_xlfn.STDEV.P(Table2[1M Return vs Nifty])</f>
        <v>-0.39756975526814647</v>
      </c>
      <c r="K627">
        <v>-14.643491114489199</v>
      </c>
      <c r="L627">
        <f>(Table2[[#This Row],[6M Return vs Nifty]]-AVERAGE(Table2[6M Return vs Nifty]))/_xlfn.STDEV.P(Table2[6M Return vs Nifty])</f>
        <v>-0.72775732807666804</v>
      </c>
      <c r="M627">
        <v>4.5437789938841799</v>
      </c>
      <c r="N627">
        <f>(Table2[[#This Row],[1W Return vs Nifty]]-AVERAGE(Table2[1W Return vs Nifty]))/_xlfn.STDEV.P(Table2[1W Return vs Nifty])</f>
        <v>0.73457024300660712</v>
      </c>
      <c r="O627">
        <v>528.29999999999995</v>
      </c>
      <c r="P627">
        <v>548.27881385526905</v>
      </c>
      <c r="Q627">
        <v>548.39907566513205</v>
      </c>
      <c r="R627">
        <v>49.7431657487423</v>
      </c>
      <c r="S627" s="1">
        <f>(Table2[[#This Row],[Close Price]]-Table2[[#This Row],[20D EMA]])/Table2[[#This Row],[20D EMA]]</f>
        <v>-7.0982396365701309E-3</v>
      </c>
      <c r="T627" s="1">
        <f>(Table2[[#This Row],[Close Price]]-Table2[[#This Row],[50D EMA]])/Table2[[#This Row],[50D EMA]]</f>
        <v>-4.3278735664465905E-2</v>
      </c>
      <c r="U627" s="1">
        <f>(Table2[[#This Row],[Close Price]]-Table2[[#This Row],[200D EMA]])/Table2[[#This Row],[200D EMA]]</f>
        <v>-4.3488540961172245E-2</v>
      </c>
      <c r="V627">
        <v>1.70836083874383</v>
      </c>
      <c r="W627">
        <v>521.29999999999995</v>
      </c>
      <c r="X627">
        <v>540.54999999999995</v>
      </c>
      <c r="Y627">
        <v>498.05</v>
      </c>
      <c r="Z627">
        <v>556.29999999999995</v>
      </c>
      <c r="AA627">
        <v>485.15</v>
      </c>
      <c r="AB627">
        <v>556.29999999999995</v>
      </c>
      <c r="AC627" s="1">
        <f>(Table2[[#This Row],[Close Price]]/Table2[[#This Row],[Day Low]])-1</f>
        <v>6.2344139650873931E-3</v>
      </c>
      <c r="AD627" s="1">
        <f>(Table2[[#This Row],[Day High]]/Table2[[#This Row],[Close Price]])-1</f>
        <v>3.0502335335049091E-2</v>
      </c>
      <c r="AE627" s="1">
        <f>(Table2[[#This Row],[Close Price]]/Table2[[#This Row],[Current Week Low]])-1</f>
        <v>5.3207509286216093E-2</v>
      </c>
      <c r="AF627" s="1">
        <f>(Table2[[#This Row],[Current Week High]]/Table2[[#This Row],[Close Price]])-1</f>
        <v>6.0528071680488127E-2</v>
      </c>
      <c r="AG627" s="1">
        <f>(Table2[[#This Row],[Close Price]]/Table2[[#This Row],[Current Month Low]])-1</f>
        <v>8.1211996289807242E-2</v>
      </c>
      <c r="AH627" s="1">
        <f>(Table2[[#This Row],[Current Month High]]/Table2[[#This Row],[Close Price]])-1</f>
        <v>6.0528071680488127E-2</v>
      </c>
      <c r="AI627">
        <v>35.239729291773898</v>
      </c>
      <c r="AJ627">
        <v>24.863127826707899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-0.11</v>
      </c>
      <c r="AM627" t="s">
        <v>3107</v>
      </c>
      <c r="AN627">
        <v>0.75</v>
      </c>
      <c r="AO627" t="s">
        <v>3108</v>
      </c>
      <c r="AP627">
        <v>-4.9224475167533997E-2</v>
      </c>
      <c r="AQ627">
        <f>(Table2[[#This Row],[Sharpe Ratio]]-AVERAGE(Table2[Sharpe Ratio]))/_xlfn.STDEV.P(Table2[Sharpe Ratio])</f>
        <v>-1.2852828103249754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520</v>
      </c>
      <c r="AT627">
        <f>_xlfn.RANK.AVG(Table2[[#This Row],[6M Return vs Nifty Z-Score]],Table2[6M Return vs Nifty Z-Score])</f>
        <v>563</v>
      </c>
      <c r="AU627">
        <f>_xlfn.RANK.AVG(Table2[[#This Row],[Sharpe Ratio Z-Score]],Table2[Sharpe Ratio Z-Score])</f>
        <v>656</v>
      </c>
      <c r="AV627">
        <f>(Table2[[#This Row],[Rank 1Y]]+Table2[[#This Row],[Rank 6M]]+Table2[[#This Row],[Rank Sharpe]])/3</f>
        <v>579.66666666666663</v>
      </c>
    </row>
    <row r="628" spans="1:48" x14ac:dyDescent="0.3">
      <c r="A628" t="s">
        <v>492</v>
      </c>
      <c r="B628" t="s">
        <v>493</v>
      </c>
      <c r="C628" t="s">
        <v>3077</v>
      </c>
      <c r="D628" t="s">
        <v>388</v>
      </c>
      <c r="E628">
        <v>40746.7357916849</v>
      </c>
      <c r="F628">
        <v>542.85</v>
      </c>
      <c r="G628">
        <v>-32.269358629206501</v>
      </c>
      <c r="H628">
        <f>(Table2[[#This Row],[1Y Return vs Nifty]]-AVERAGE(Table2[1Y Return vs Nifty]))/_xlfn.STDEV.P(Table2[1Y Return vs Nifty])</f>
        <v>-0.99417020297380321</v>
      </c>
      <c r="I628">
        <v>-0.92432806637305198</v>
      </c>
      <c r="J628">
        <f>(Table2[[#This Row],[1M Return vs Nifty]]-AVERAGE(Table2[1M Return vs Nifty]))/_xlfn.STDEV.P(Table2[1M Return vs Nifty])</f>
        <v>-3.5376971204416699E-2</v>
      </c>
      <c r="K628">
        <v>2.21679973889783</v>
      </c>
      <c r="L628">
        <f>(Table2[[#This Row],[6M Return vs Nifty]]-AVERAGE(Table2[6M Return vs Nifty]))/_xlfn.STDEV.P(Table2[6M Return vs Nifty])</f>
        <v>-0.15513339091623818</v>
      </c>
      <c r="M628">
        <v>2.6752950135403601</v>
      </c>
      <c r="N628">
        <f>(Table2[[#This Row],[1W Return vs Nifty]]-AVERAGE(Table2[1W Return vs Nifty]))/_xlfn.STDEV.P(Table2[1W Return vs Nifty])</f>
        <v>0.39307033851306161</v>
      </c>
      <c r="O628">
        <v>550.29</v>
      </c>
      <c r="P628">
        <v>545.46943213682005</v>
      </c>
      <c r="Q628">
        <v>548.61268944532503</v>
      </c>
      <c r="R628">
        <v>44.270801085026001</v>
      </c>
      <c r="S628" s="1">
        <f>(Table2[[#This Row],[Close Price]]-Table2[[#This Row],[20D EMA]])/Table2[[#This Row],[20D EMA]]</f>
        <v>-1.3520143924112634E-2</v>
      </c>
      <c r="T628" s="1">
        <f>(Table2[[#This Row],[Close Price]]-Table2[[#This Row],[50D EMA]])/Table2[[#This Row],[50D EMA]]</f>
        <v>-4.8021611890489797E-3</v>
      </c>
      <c r="U628" s="1">
        <f>(Table2[[#This Row],[Close Price]]-Table2[[#This Row],[200D EMA]])/Table2[[#This Row],[200D EMA]]</f>
        <v>-1.0504112566465383E-2</v>
      </c>
      <c r="V628">
        <v>1.0026828877410601</v>
      </c>
      <c r="W628">
        <v>540.4</v>
      </c>
      <c r="X628">
        <v>553.9</v>
      </c>
      <c r="Y628">
        <v>540.4</v>
      </c>
      <c r="Z628">
        <v>568.95000000000005</v>
      </c>
      <c r="AA628">
        <v>520</v>
      </c>
      <c r="AB628">
        <v>577</v>
      </c>
      <c r="AC628" s="1">
        <f>(Table2[[#This Row],[Close Price]]/Table2[[#This Row],[Day Low]])-1</f>
        <v>4.5336787564767E-3</v>
      </c>
      <c r="AD628" s="1">
        <f>(Table2[[#This Row],[Day High]]/Table2[[#This Row],[Close Price]])-1</f>
        <v>2.0355530993828808E-2</v>
      </c>
      <c r="AE628" s="1">
        <f>(Table2[[#This Row],[Close Price]]/Table2[[#This Row],[Current Week Low]])-1</f>
        <v>4.5336787564767E-3</v>
      </c>
      <c r="AF628" s="1">
        <f>(Table2[[#This Row],[Current Week High]]/Table2[[#This Row],[Close Price]])-1</f>
        <v>4.8079579994473542E-2</v>
      </c>
      <c r="AG628" s="1">
        <f>(Table2[[#This Row],[Close Price]]/Table2[[#This Row],[Current Month Low]])-1</f>
        <v>4.394230769230778E-2</v>
      </c>
      <c r="AH628" s="1">
        <f>(Table2[[#This Row],[Current Month High]]/Table2[[#This Row],[Close Price]])-1</f>
        <v>6.2908722483190571E-2</v>
      </c>
      <c r="AI628">
        <v>17.7212858063921</v>
      </c>
      <c r="AJ628">
        <v>21.225993747208499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0.04</v>
      </c>
      <c r="AM628" t="s">
        <v>3108</v>
      </c>
      <c r="AN628">
        <v>-1.86</v>
      </c>
      <c r="AO628" t="s">
        <v>3107</v>
      </c>
      <c r="AP628">
        <v>-0.117490421745375</v>
      </c>
      <c r="AQ628">
        <f>(Table2[[#This Row],[Sharpe Ratio]]-AVERAGE(Table2[Sharpe Ratio]))/_xlfn.STDEV.P(Table2[Sharpe Ratio])</f>
        <v>-2.0628280830281418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660</v>
      </c>
      <c r="AT628">
        <f>_xlfn.RANK.AVG(Table2[[#This Row],[6M Return vs Nifty Z-Score]],Table2[6M Return vs Nifty Z-Score])</f>
        <v>355</v>
      </c>
      <c r="AU628">
        <f>_xlfn.RANK.AVG(Table2[[#This Row],[Sharpe Ratio Z-Score]],Table2[Sharpe Ratio Z-Score])</f>
        <v>727</v>
      </c>
      <c r="AV628">
        <f>(Table2[[#This Row],[Rank 1Y]]+Table2[[#This Row],[Rank 6M]]+Table2[[#This Row],[Rank Sharpe]])/3</f>
        <v>580.66666666666663</v>
      </c>
    </row>
    <row r="629" spans="1:48" x14ac:dyDescent="0.3">
      <c r="A629" t="s">
        <v>1066</v>
      </c>
      <c r="B629" t="s">
        <v>1067</v>
      </c>
      <c r="C629" t="s">
        <v>3077</v>
      </c>
      <c r="D629" t="s">
        <v>539</v>
      </c>
      <c r="E629">
        <v>11965.31314371</v>
      </c>
      <c r="F629">
        <v>902.7</v>
      </c>
      <c r="G629">
        <v>-39.058642950866201</v>
      </c>
      <c r="H629">
        <f>(Table2[[#This Row],[1Y Return vs Nifty]]-AVERAGE(Table2[1Y Return vs Nifty]))/_xlfn.STDEV.P(Table2[1Y Return vs Nifty])</f>
        <v>-1.0986739946647004</v>
      </c>
      <c r="I629">
        <v>2.7757127333620701</v>
      </c>
      <c r="J629">
        <f>(Table2[[#This Row],[1M Return vs Nifty]]-AVERAGE(Table2[1M Return vs Nifty]))/_xlfn.STDEV.P(Table2[1M Return vs Nifty])</f>
        <v>0.31740121454287928</v>
      </c>
      <c r="K629">
        <v>-5.3382625648142401</v>
      </c>
      <c r="L629">
        <f>(Table2[[#This Row],[6M Return vs Nifty]]-AVERAGE(Table2[6M Return vs Nifty]))/_xlfn.STDEV.P(Table2[6M Return vs Nifty])</f>
        <v>-0.41172502147964979</v>
      </c>
      <c r="M629">
        <v>4.1530196550827201</v>
      </c>
      <c r="N629">
        <f>(Table2[[#This Row],[1W Return vs Nifty]]-AVERAGE(Table2[1W Return vs Nifty]))/_xlfn.STDEV.P(Table2[1W Return vs Nifty])</f>
        <v>0.66315176776974449</v>
      </c>
      <c r="O629">
        <v>890.59</v>
      </c>
      <c r="P629">
        <v>880.88643951745098</v>
      </c>
      <c r="Q629">
        <v>874.66477834941497</v>
      </c>
      <c r="R629">
        <v>60.634822962483099</v>
      </c>
      <c r="S629" s="1">
        <f>(Table2[[#This Row],[Close Price]]-Table2[[#This Row],[20D EMA]])/Table2[[#This Row],[20D EMA]]</f>
        <v>1.359772734928532E-2</v>
      </c>
      <c r="T629" s="1">
        <f>(Table2[[#This Row],[Close Price]]-Table2[[#This Row],[50D EMA]])/Table2[[#This Row],[50D EMA]]</f>
        <v>2.4763192511509793E-2</v>
      </c>
      <c r="U629" s="1">
        <f>(Table2[[#This Row],[Close Price]]-Table2[[#This Row],[200D EMA]])/Table2[[#This Row],[200D EMA]]</f>
        <v>3.2052532975536646E-2</v>
      </c>
      <c r="V629">
        <v>0.60873514778780402</v>
      </c>
      <c r="W629">
        <v>887</v>
      </c>
      <c r="X629">
        <v>912</v>
      </c>
      <c r="Y629">
        <v>867.05</v>
      </c>
      <c r="Z629">
        <v>934.8</v>
      </c>
      <c r="AA629">
        <v>861</v>
      </c>
      <c r="AB629">
        <v>934.8</v>
      </c>
      <c r="AC629" s="1">
        <f>(Table2[[#This Row],[Close Price]]/Table2[[#This Row],[Day Low]])-1</f>
        <v>1.7700112739571727E-2</v>
      </c>
      <c r="AD629" s="1">
        <f>(Table2[[#This Row],[Day High]]/Table2[[#This Row],[Close Price]])-1</f>
        <v>1.0302426055167846E-2</v>
      </c>
      <c r="AE629" s="1">
        <f>(Table2[[#This Row],[Close Price]]/Table2[[#This Row],[Current Week Low]])-1</f>
        <v>4.1116429271668364E-2</v>
      </c>
      <c r="AF629" s="1">
        <f>(Table2[[#This Row],[Current Week High]]/Table2[[#This Row],[Close Price]])-1</f>
        <v>3.5559986706547031E-2</v>
      </c>
      <c r="AG629" s="1">
        <f>(Table2[[#This Row],[Close Price]]/Table2[[#This Row],[Current Month Low]])-1</f>
        <v>4.8432055749128899E-2</v>
      </c>
      <c r="AH629" s="1">
        <f>(Table2[[#This Row],[Current Month High]]/Table2[[#This Row],[Close Price]])-1</f>
        <v>3.5559986706547031E-2</v>
      </c>
      <c r="AI629">
        <v>20.970422067131899</v>
      </c>
      <c r="AJ629">
        <v>18.5345676580658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0.11</v>
      </c>
      <c r="AM629" t="s">
        <v>3108</v>
      </c>
      <c r="AN629">
        <v>-0.82</v>
      </c>
      <c r="AO629" t="s">
        <v>3107</v>
      </c>
      <c r="AP629">
        <v>-1.9926665006498E-2</v>
      </c>
      <c r="AQ629">
        <f>(Table2[[#This Row],[Sharpe Ratio]]-AVERAGE(Table2[Sharpe Ratio]))/_xlfn.STDEV.P(Table2[Sharpe Ratio])</f>
        <v>-0.95158240868632304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-1.4814284425180493</v>
      </c>
      <c r="AS629">
        <f>_xlfn.RANK.AVG(Table2[[#This Row],[1Y Return vs Nifty Z-Score]],Table2[1Y Return vs Nifty Z-Score])</f>
        <v>687</v>
      </c>
      <c r="AT629">
        <f>_xlfn.RANK.AVG(Table2[[#This Row],[6M Return vs Nifty Z-Score]],Table2[6M Return vs Nifty Z-Score])</f>
        <v>445</v>
      </c>
      <c r="AU629">
        <f>_xlfn.RANK.AVG(Table2[[#This Row],[Sharpe Ratio Z-Score]],Table2[Sharpe Ratio Z-Score])</f>
        <v>610</v>
      </c>
      <c r="AV629">
        <f>(Table2[[#This Row],[Rank 1Y]]+Table2[[#This Row],[Rank 6M]]+Table2[[#This Row],[Rank Sharpe]])/3</f>
        <v>580.66666666666663</v>
      </c>
    </row>
    <row r="630" spans="1:48" x14ac:dyDescent="0.3">
      <c r="A630" t="s">
        <v>1221</v>
      </c>
      <c r="B630" t="s">
        <v>1222</v>
      </c>
      <c r="C630" t="s">
        <v>3063</v>
      </c>
      <c r="D630" t="s">
        <v>122</v>
      </c>
      <c r="E630">
        <v>9074.5485096729899</v>
      </c>
      <c r="F630">
        <v>84.61</v>
      </c>
      <c r="G630">
        <v>-32.463177133198997</v>
      </c>
      <c r="H630">
        <f>(Table2[[#This Row],[1Y Return vs Nifty]]-AVERAGE(Table2[1Y Return vs Nifty]))/_xlfn.STDEV.P(Table2[1Y Return vs Nifty])</f>
        <v>-0.99715354666769662</v>
      </c>
      <c r="I630">
        <v>0.27398545246239397</v>
      </c>
      <c r="J630">
        <f>(Table2[[#This Row],[1M Return vs Nifty]]-AVERAGE(Table2[1M Return vs Nifty]))/_xlfn.STDEV.P(Table2[1M Return vs Nifty])</f>
        <v>7.8875517352328339E-2</v>
      </c>
      <c r="K630">
        <v>-12.2214984457258</v>
      </c>
      <c r="L630">
        <f>(Table2[[#This Row],[6M Return vs Nifty]]-AVERAGE(Table2[6M Return vs Nifty]))/_xlfn.STDEV.P(Table2[6M Return vs Nifty])</f>
        <v>-0.6454994957639838</v>
      </c>
      <c r="M630">
        <v>0.58370139572287205</v>
      </c>
      <c r="N630">
        <f>(Table2[[#This Row],[1W Return vs Nifty]]-AVERAGE(Table2[1W Return vs Nifty]))/_xlfn.STDEV.P(Table2[1W Return vs Nifty])</f>
        <v>1.0793033361883969E-2</v>
      </c>
      <c r="O630">
        <v>82.15</v>
      </c>
      <c r="P630">
        <v>82.711208416949304</v>
      </c>
      <c r="Q630">
        <v>84.837539305122803</v>
      </c>
      <c r="R630">
        <v>68.871548596479002</v>
      </c>
      <c r="S630" s="1">
        <f>(Table2[[#This Row],[Close Price]]-Table2[[#This Row],[20D EMA]])/Table2[[#This Row],[20D EMA]]</f>
        <v>2.9945222154595174E-2</v>
      </c>
      <c r="T630" s="1">
        <f>(Table2[[#This Row],[Close Price]]-Table2[[#This Row],[50D EMA]])/Table2[[#This Row],[50D EMA]]</f>
        <v>2.2956883587999806E-2</v>
      </c>
      <c r="U630" s="1">
        <f>(Table2[[#This Row],[Close Price]]-Table2[[#This Row],[200D EMA]])/Table2[[#This Row],[200D EMA]]</f>
        <v>-2.6820592273951536E-3</v>
      </c>
      <c r="V630">
        <v>1.01454477163471</v>
      </c>
      <c r="W630">
        <v>80.849999999999994</v>
      </c>
      <c r="X630">
        <v>85.15</v>
      </c>
      <c r="Y630">
        <v>80.34</v>
      </c>
      <c r="Z630">
        <v>85.15</v>
      </c>
      <c r="AA630">
        <v>79.989999999999995</v>
      </c>
      <c r="AB630">
        <v>85.39</v>
      </c>
      <c r="AC630" s="1">
        <f>(Table2[[#This Row],[Close Price]]/Table2[[#This Row],[Day Low]])-1</f>
        <v>4.6505875077303749E-2</v>
      </c>
      <c r="AD630" s="1">
        <f>(Table2[[#This Row],[Day High]]/Table2[[#This Row],[Close Price]])-1</f>
        <v>6.3822243233662146E-3</v>
      </c>
      <c r="AE630" s="1">
        <f>(Table2[[#This Row],[Close Price]]/Table2[[#This Row],[Current Week Low]])-1</f>
        <v>5.3149116255912343E-2</v>
      </c>
      <c r="AF630" s="1">
        <f>(Table2[[#This Row],[Current Week High]]/Table2[[#This Row],[Close Price]])-1</f>
        <v>6.3822243233662146E-3</v>
      </c>
      <c r="AG630" s="1">
        <f>(Table2[[#This Row],[Close Price]]/Table2[[#This Row],[Current Month Low]])-1</f>
        <v>5.7757219652456726E-2</v>
      </c>
      <c r="AH630" s="1">
        <f>(Table2[[#This Row],[Current Month High]]/Table2[[#This Row],[Close Price]])-1</f>
        <v>9.2187684670843595E-3</v>
      </c>
      <c r="AI630">
        <v>15.8255525351613</v>
      </c>
      <c r="AJ630">
        <v>16.864640883977899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-0.01</v>
      </c>
      <c r="AM630" t="s">
        <v>3107</v>
      </c>
      <c r="AN630">
        <v>0.94</v>
      </c>
      <c r="AO630" t="s">
        <v>3108</v>
      </c>
      <c r="AQ630">
        <f>(Table2[[#This Row],[Sharpe Ratio]]-AVERAGE(Table2[Sharpe Ratio]))/_xlfn.STDEV.P(Table2[Sharpe Ratio])</f>
        <v>-0.72461882064209882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662</v>
      </c>
      <c r="AT630">
        <f>_xlfn.RANK.AVG(Table2[[#This Row],[6M Return vs Nifty Z-Score]],Table2[6M Return vs Nifty Z-Score])</f>
        <v>535</v>
      </c>
      <c r="AU630">
        <f>_xlfn.RANK.AVG(Table2[[#This Row],[Sharpe Ratio Z-Score]],Table2[Sharpe Ratio Z-Score])</f>
        <v>545.5</v>
      </c>
      <c r="AV630">
        <f>(Table2[[#This Row],[Rank 1Y]]+Table2[[#This Row],[Rank 6M]]+Table2[[#This Row],[Rank Sharpe]])/3</f>
        <v>580.83333333333337</v>
      </c>
    </row>
    <row r="631" spans="1:48" x14ac:dyDescent="0.3">
      <c r="A631" t="s">
        <v>1656</v>
      </c>
      <c r="B631" t="s">
        <v>1657</v>
      </c>
      <c r="C631" t="s">
        <v>3072</v>
      </c>
      <c r="D631" t="s">
        <v>80</v>
      </c>
      <c r="E631">
        <v>4951.4965845999996</v>
      </c>
      <c r="F631">
        <v>218.5</v>
      </c>
      <c r="G631">
        <v>-9.1098928220506306</v>
      </c>
      <c r="H631">
        <f>(Table2[[#This Row],[1Y Return vs Nifty]]-AVERAGE(Table2[1Y Return vs Nifty]))/_xlfn.STDEV.P(Table2[1Y Return vs Nifty])</f>
        <v>-0.63768903710743896</v>
      </c>
      <c r="I631">
        <v>-2.31472874995282</v>
      </c>
      <c r="J631">
        <f>(Table2[[#This Row],[1M Return vs Nifty]]-AVERAGE(Table2[1M Return vs Nifty]))/_xlfn.STDEV.P(Table2[1M Return vs Nifty])</f>
        <v>-0.16794389604756566</v>
      </c>
      <c r="K631">
        <v>-8.8491931050675596</v>
      </c>
      <c r="L631">
        <f>(Table2[[#This Row],[6M Return vs Nifty]]-AVERAGE(Table2[6M Return vs Nifty]))/_xlfn.STDEV.P(Table2[6M Return vs Nifty])</f>
        <v>-0.53096631372893366</v>
      </c>
      <c r="M631">
        <v>0.74182249516736398</v>
      </c>
      <c r="N631">
        <f>(Table2[[#This Row],[1W Return vs Nifty]]-AVERAGE(Table2[1W Return vs Nifty]))/_xlfn.STDEV.P(Table2[1W Return vs Nifty])</f>
        <v>3.9692580228093743E-2</v>
      </c>
      <c r="O631">
        <v>224.67</v>
      </c>
      <c r="P631">
        <v>221.90138887815399</v>
      </c>
      <c r="Q631">
        <v>209.908199905403</v>
      </c>
      <c r="R631">
        <v>30.936296547607999</v>
      </c>
      <c r="S631" s="1">
        <f>(Table2[[#This Row],[Close Price]]-Table2[[#This Row],[20D EMA]])/Table2[[#This Row],[20D EMA]]</f>
        <v>-2.7462500556371512E-2</v>
      </c>
      <c r="T631" s="1">
        <f>(Table2[[#This Row],[Close Price]]-Table2[[#This Row],[50D EMA]])/Table2[[#This Row],[50D EMA]]</f>
        <v>-1.5328380301493727E-2</v>
      </c>
      <c r="U631" s="1">
        <f>(Table2[[#This Row],[Close Price]]-Table2[[#This Row],[200D EMA]])/Table2[[#This Row],[200D EMA]]</f>
        <v>4.0931226595573571E-2</v>
      </c>
      <c r="V631">
        <v>0.64173985279916801</v>
      </c>
      <c r="W631">
        <v>217.9</v>
      </c>
      <c r="X631">
        <v>221</v>
      </c>
      <c r="Y631">
        <v>217.9</v>
      </c>
      <c r="Z631">
        <v>227.7</v>
      </c>
      <c r="AA631">
        <v>217</v>
      </c>
      <c r="AB631">
        <v>233.51</v>
      </c>
      <c r="AC631" s="1">
        <f>(Table2[[#This Row],[Close Price]]/Table2[[#This Row],[Day Low]])-1</f>
        <v>2.7535566773748688E-3</v>
      </c>
      <c r="AD631" s="1">
        <f>(Table2[[#This Row],[Day High]]/Table2[[#This Row],[Close Price]])-1</f>
        <v>1.1441647597254079E-2</v>
      </c>
      <c r="AE631" s="1">
        <f>(Table2[[#This Row],[Close Price]]/Table2[[#This Row],[Current Week Low]])-1</f>
        <v>2.7535566773748688E-3</v>
      </c>
      <c r="AF631" s="1">
        <f>(Table2[[#This Row],[Current Week High]]/Table2[[#This Row],[Close Price]])-1</f>
        <v>4.2105263157894646E-2</v>
      </c>
      <c r="AG631" s="1">
        <f>(Table2[[#This Row],[Close Price]]/Table2[[#This Row],[Current Month Low]])-1</f>
        <v>6.9124423963133896E-3</v>
      </c>
      <c r="AH631" s="1">
        <f>(Table2[[#This Row],[Current Month High]]/Table2[[#This Row],[Close Price]])-1</f>
        <v>6.8695652173913047E-2</v>
      </c>
      <c r="AI631">
        <v>13.043478260869501</v>
      </c>
      <c r="AJ631">
        <v>24.042009650865701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7.0000000000000007E-2</v>
      </c>
      <c r="AM631" t="s">
        <v>3108</v>
      </c>
      <c r="AN631">
        <v>-7.75</v>
      </c>
      <c r="AO631" t="s">
        <v>3107</v>
      </c>
      <c r="AP631">
        <v>-9.1248569734709004E-2</v>
      </c>
      <c r="AQ631">
        <f>(Table2[[#This Row],[Sharpe Ratio]]-AVERAGE(Table2[Sharpe Ratio]))/_xlfn.STDEV.P(Table2[Sharpe Ratio])</f>
        <v>-1.7639348719803276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-3.0608415386361725</v>
      </c>
      <c r="AS631">
        <f>_xlfn.RANK.AVG(Table2[[#This Row],[1Y Return vs Nifty Z-Score]],Table2[1Y Return vs Nifty Z-Score])</f>
        <v>548</v>
      </c>
      <c r="AT631">
        <f>_xlfn.RANK.AVG(Table2[[#This Row],[6M Return vs Nifty Z-Score]],Table2[6M Return vs Nifty Z-Score])</f>
        <v>488</v>
      </c>
      <c r="AU631">
        <f>_xlfn.RANK.AVG(Table2[[#This Row],[Sharpe Ratio Z-Score]],Table2[Sharpe Ratio Z-Score])</f>
        <v>711</v>
      </c>
      <c r="AV631">
        <f>(Table2[[#This Row],[Rank 1Y]]+Table2[[#This Row],[Rank 6M]]+Table2[[#This Row],[Rank Sharpe]])/3</f>
        <v>582.33333333333337</v>
      </c>
    </row>
    <row r="632" spans="1:48" x14ac:dyDescent="0.3">
      <c r="A632" t="s">
        <v>424</v>
      </c>
      <c r="B632" t="s">
        <v>425</v>
      </c>
      <c r="C632" t="s">
        <v>3063</v>
      </c>
      <c r="D632" t="s">
        <v>24</v>
      </c>
      <c r="E632">
        <v>52800.457762799997</v>
      </c>
      <c r="F632">
        <v>70.599999999999994</v>
      </c>
      <c r="G632">
        <v>-44.1403186158079</v>
      </c>
      <c r="H632">
        <f>(Table2[[#This Row],[1Y Return vs Nifty]]-AVERAGE(Table2[1Y Return vs Nifty]))/_xlfn.STDEV.P(Table2[1Y Return vs Nifty])</f>
        <v>-1.1768934873195536</v>
      </c>
      <c r="I632">
        <v>-7.5273247768221498</v>
      </c>
      <c r="J632">
        <f>(Table2[[#This Row],[1M Return vs Nifty]]-AVERAGE(Table2[1M Return vs Nifty]))/_xlfn.STDEV.P(Table2[1M Return vs Nifty])</f>
        <v>-0.66493575881950262</v>
      </c>
      <c r="K632">
        <v>-23.2258511666885</v>
      </c>
      <c r="L632">
        <f>(Table2[[#This Row],[6M Return vs Nifty]]-AVERAGE(Table2[6M Return vs Nifty]))/_xlfn.STDEV.P(Table2[6M Return vs Nifty])</f>
        <v>-1.0192389428337172</v>
      </c>
      <c r="M632">
        <v>-1.27760917402993</v>
      </c>
      <c r="N632">
        <f>(Table2[[#This Row],[1W Return vs Nifty]]-AVERAGE(Table2[1W Return vs Nifty]))/_xlfn.STDEV.P(Table2[1W Return vs Nifty])</f>
        <v>-0.32939579805985769</v>
      </c>
      <c r="O632">
        <v>74.010000000000005</v>
      </c>
      <c r="P632">
        <v>76.400857295598499</v>
      </c>
      <c r="Q632">
        <v>79.103552264432906</v>
      </c>
      <c r="R632">
        <v>24.7676366140761</v>
      </c>
      <c r="S632" s="1">
        <f>(Table2[[#This Row],[Close Price]]-Table2[[#This Row],[20D EMA]])/Table2[[#This Row],[20D EMA]]</f>
        <v>-4.6074854749358338E-2</v>
      </c>
      <c r="T632" s="1">
        <f>(Table2[[#This Row],[Close Price]]-Table2[[#This Row],[50D EMA]])/Table2[[#This Row],[50D EMA]]</f>
        <v>-7.5926599529566999E-2</v>
      </c>
      <c r="U632" s="1">
        <f>(Table2[[#This Row],[Close Price]]-Table2[[#This Row],[200D EMA]])/Table2[[#This Row],[200D EMA]]</f>
        <v>-0.10749899367359181</v>
      </c>
      <c r="V632">
        <v>0.74330306559880499</v>
      </c>
      <c r="W632">
        <v>70.430000000000007</v>
      </c>
      <c r="X632">
        <v>71.489999999999995</v>
      </c>
      <c r="Y632">
        <v>70.430000000000007</v>
      </c>
      <c r="Z632">
        <v>72.78</v>
      </c>
      <c r="AA632">
        <v>70.430000000000007</v>
      </c>
      <c r="AB632">
        <v>76.459999999999994</v>
      </c>
      <c r="AC632" s="1">
        <f>(Table2[[#This Row],[Close Price]]/Table2[[#This Row],[Day Low]])-1</f>
        <v>2.4137441431206774E-3</v>
      </c>
      <c r="AD632" s="1">
        <f>(Table2[[#This Row],[Day High]]/Table2[[#This Row],[Close Price]])-1</f>
        <v>1.2606232294617659E-2</v>
      </c>
      <c r="AE632" s="1">
        <f>(Table2[[#This Row],[Close Price]]/Table2[[#This Row],[Current Week Low]])-1</f>
        <v>2.4137441431206774E-3</v>
      </c>
      <c r="AF632" s="1">
        <f>(Table2[[#This Row],[Current Week High]]/Table2[[#This Row],[Close Price]])-1</f>
        <v>3.0878186968838595E-2</v>
      </c>
      <c r="AG632" s="1">
        <f>(Table2[[#This Row],[Close Price]]/Table2[[#This Row],[Current Month Low]])-1</f>
        <v>2.4137441431206774E-3</v>
      </c>
      <c r="AH632" s="1">
        <f>(Table2[[#This Row],[Current Month High]]/Table2[[#This Row],[Close Price]])-1</f>
        <v>8.3002832861189813E-2</v>
      </c>
      <c r="AI632">
        <v>42.634560906515603</v>
      </c>
      <c r="AJ632">
        <v>0.24137441431206699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-0.11</v>
      </c>
      <c r="AM632" t="s">
        <v>3107</v>
      </c>
      <c r="AN632">
        <v>-5.65</v>
      </c>
      <c r="AO632" t="s">
        <v>3107</v>
      </c>
      <c r="AP632">
        <v>5.0636566911831001E-2</v>
      </c>
      <c r="AQ632">
        <f>(Table2[[#This Row],[Sharpe Ratio]]-AVERAGE(Table2[Sharpe Ratio]))/_xlfn.STDEV.P(Table2[Sharpe Ratio])</f>
        <v>-0.14787118581194034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708</v>
      </c>
      <c r="AT632">
        <f>_xlfn.RANK.AVG(Table2[[#This Row],[6M Return vs Nifty Z-Score]],Table2[6M Return vs Nifty Z-Score])</f>
        <v>655</v>
      </c>
      <c r="AU632">
        <f>_xlfn.RANK.AVG(Table2[[#This Row],[Sharpe Ratio Z-Score]],Table2[Sharpe Ratio Z-Score])</f>
        <v>386</v>
      </c>
      <c r="AV632">
        <f>(Table2[[#This Row],[Rank 1Y]]+Table2[[#This Row],[Rank 6M]]+Table2[[#This Row],[Rank Sharpe]])/3</f>
        <v>583</v>
      </c>
    </row>
    <row r="633" spans="1:48" x14ac:dyDescent="0.3">
      <c r="A633" t="s">
        <v>1577</v>
      </c>
      <c r="B633" t="s">
        <v>1578</v>
      </c>
      <c r="C633" t="s">
        <v>3065</v>
      </c>
      <c r="D633" t="s">
        <v>936</v>
      </c>
      <c r="E633">
        <v>5853.0962922600002</v>
      </c>
      <c r="F633">
        <v>127.61</v>
      </c>
      <c r="G633">
        <v>-17.153246286320101</v>
      </c>
      <c r="H633">
        <f>(Table2[[#This Row],[1Y Return vs Nifty]]-AVERAGE(Table2[1Y Return vs Nifty]))/_xlfn.STDEV.P(Table2[1Y Return vs Nifty])</f>
        <v>-0.76149603871505334</v>
      </c>
      <c r="I633">
        <v>-2.1939876369667299</v>
      </c>
      <c r="J633">
        <f>(Table2[[#This Row],[1M Return vs Nifty]]-AVERAGE(Table2[1M Return vs Nifty]))/_xlfn.STDEV.P(Table2[1M Return vs Nifty])</f>
        <v>-0.15643190656156017</v>
      </c>
      <c r="K633">
        <v>-41.431441173022897</v>
      </c>
      <c r="L633">
        <f>(Table2[[#This Row],[6M Return vs Nifty]]-AVERAGE(Table2[6M Return vs Nifty]))/_xlfn.STDEV.P(Table2[6M Return vs Nifty])</f>
        <v>-1.6375531058815942</v>
      </c>
      <c r="M633">
        <v>2.4574205986597E-2</v>
      </c>
      <c r="N633">
        <f>(Table2[[#This Row],[1W Return vs Nifty]]-AVERAGE(Table2[1W Return vs Nifty]))/_xlfn.STDEV.P(Table2[1W Return vs Nifty])</f>
        <v>-9.139777153843269E-2</v>
      </c>
      <c r="O633">
        <v>133.25</v>
      </c>
      <c r="P633">
        <v>139.05603061206801</v>
      </c>
      <c r="Q633">
        <v>153.68667328359399</v>
      </c>
      <c r="R633">
        <v>26.281927416984001</v>
      </c>
      <c r="S633" s="1">
        <f>(Table2[[#This Row],[Close Price]]-Table2[[#This Row],[20D EMA]])/Table2[[#This Row],[20D EMA]]</f>
        <v>-4.232645403377111E-2</v>
      </c>
      <c r="T633" s="1">
        <f>(Table2[[#This Row],[Close Price]]-Table2[[#This Row],[50D EMA]])/Table2[[#This Row],[50D EMA]]</f>
        <v>-8.2312364028278739E-2</v>
      </c>
      <c r="U633" s="1">
        <f>(Table2[[#This Row],[Close Price]]-Table2[[#This Row],[200D EMA]])/Table2[[#This Row],[200D EMA]]</f>
        <v>-0.16967426470007188</v>
      </c>
      <c r="V633">
        <v>0.64511515849941303</v>
      </c>
      <c r="W633">
        <v>126.32</v>
      </c>
      <c r="X633">
        <v>129.85</v>
      </c>
      <c r="Y633">
        <v>126.32</v>
      </c>
      <c r="Z633">
        <v>133.1</v>
      </c>
      <c r="AA633">
        <v>126.32</v>
      </c>
      <c r="AB633">
        <v>140.69999999999999</v>
      </c>
      <c r="AC633" s="1">
        <f>(Table2[[#This Row],[Close Price]]/Table2[[#This Row],[Day Low]])-1</f>
        <v>1.0212159594680248E-2</v>
      </c>
      <c r="AD633" s="1">
        <f>(Table2[[#This Row],[Day High]]/Table2[[#This Row],[Close Price]])-1</f>
        <v>1.7553483269336256E-2</v>
      </c>
      <c r="AE633" s="1">
        <f>(Table2[[#This Row],[Close Price]]/Table2[[#This Row],[Current Week Low]])-1</f>
        <v>1.0212159594680248E-2</v>
      </c>
      <c r="AF633" s="1">
        <f>(Table2[[#This Row],[Current Week High]]/Table2[[#This Row],[Close Price]])-1</f>
        <v>4.3021706762792933E-2</v>
      </c>
      <c r="AG633" s="1">
        <f>(Table2[[#This Row],[Close Price]]/Table2[[#This Row],[Current Month Low]])-1</f>
        <v>1.0212159594680248E-2</v>
      </c>
      <c r="AH633" s="1">
        <f>(Table2[[#This Row],[Current Month High]]/Table2[[#This Row],[Close Price]])-1</f>
        <v>0.10257816785518359</v>
      </c>
      <c r="AI633">
        <v>65.034088237598894</v>
      </c>
      <c r="AJ633">
        <v>7.6877637130801704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-0.23</v>
      </c>
      <c r="AM633" t="s">
        <v>3107</v>
      </c>
      <c r="AN633">
        <v>-8.69</v>
      </c>
      <c r="AO633" t="s">
        <v>3107</v>
      </c>
      <c r="AP633">
        <v>3.5117352875877E-2</v>
      </c>
      <c r="AQ633">
        <f>(Table2[[#This Row],[Sharpe Ratio]]-AVERAGE(Table2[Sharpe Ratio]))/_xlfn.STDEV.P(Table2[Sharpe Ratio])</f>
        <v>-0.32463415643837484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602</v>
      </c>
      <c r="AT633">
        <f>_xlfn.RANK.AVG(Table2[[#This Row],[6M Return vs Nifty Z-Score]],Table2[6M Return vs Nifty Z-Score])</f>
        <v>721</v>
      </c>
      <c r="AU633">
        <f>_xlfn.RANK.AVG(Table2[[#This Row],[Sharpe Ratio Z-Score]],Table2[Sharpe Ratio Z-Score])</f>
        <v>427</v>
      </c>
      <c r="AV633">
        <f>(Table2[[#This Row],[Rank 1Y]]+Table2[[#This Row],[Rank 6M]]+Table2[[#This Row],[Rank Sharpe]])/3</f>
        <v>583.33333333333337</v>
      </c>
    </row>
    <row r="634" spans="1:48" x14ac:dyDescent="0.3">
      <c r="A634" t="s">
        <v>1266</v>
      </c>
      <c r="B634" t="s">
        <v>1267</v>
      </c>
      <c r="C634" t="s">
        <v>3063</v>
      </c>
      <c r="D634" t="s">
        <v>536</v>
      </c>
      <c r="E634">
        <v>8690.5369275060002</v>
      </c>
      <c r="F634">
        <v>90.93</v>
      </c>
      <c r="G634">
        <v>-0.51678729743824903</v>
      </c>
      <c r="H634">
        <f>(Table2[[#This Row],[1Y Return vs Nifty]]-AVERAGE(Table2[1Y Return vs Nifty]))/_xlfn.STDEV.P(Table2[1Y Return vs Nifty])</f>
        <v>-0.50541999854956265</v>
      </c>
      <c r="I634">
        <v>0.81756749062113898</v>
      </c>
      <c r="J634">
        <f>(Table2[[#This Row],[1M Return vs Nifty]]-AVERAGE(Table2[1M Return vs Nifty]))/_xlfn.STDEV.P(Table2[1M Return vs Nifty])</f>
        <v>0.13070302294096603</v>
      </c>
      <c r="K634">
        <v>-22.522883365117501</v>
      </c>
      <c r="L634">
        <f>(Table2[[#This Row],[6M Return vs Nifty]]-AVERAGE(Table2[6M Return vs Nifty]))/_xlfn.STDEV.P(Table2[6M Return vs Nifty])</f>
        <v>-0.99536413582516947</v>
      </c>
      <c r="M634">
        <v>-3.4121626699006198</v>
      </c>
      <c r="N634">
        <f>(Table2[[#This Row],[1W Return vs Nifty]]-AVERAGE(Table2[1W Return vs Nifty]))/_xlfn.STDEV.P(Table2[1W Return vs Nifty])</f>
        <v>-0.71952481315693662</v>
      </c>
      <c r="O634">
        <v>96.97</v>
      </c>
      <c r="P634">
        <v>93.332604125794205</v>
      </c>
      <c r="Q634">
        <v>88.089671958901704</v>
      </c>
      <c r="R634">
        <v>21.865725647188601</v>
      </c>
      <c r="S634" s="1">
        <f>(Table2[[#This Row],[Close Price]]-Table2[[#This Row],[20D EMA]])/Table2[[#This Row],[20D EMA]]</f>
        <v>-6.2287305352170697E-2</v>
      </c>
      <c r="T634" s="1">
        <f>(Table2[[#This Row],[Close Price]]-Table2[[#This Row],[50D EMA]])/Table2[[#This Row],[50D EMA]]</f>
        <v>-2.5742388185761484E-2</v>
      </c>
      <c r="U634" s="1">
        <f>(Table2[[#This Row],[Close Price]]-Table2[[#This Row],[200D EMA]])/Table2[[#This Row],[200D EMA]]</f>
        <v>3.2243598800361747E-2</v>
      </c>
      <c r="V634">
        <v>0.67474289267072096</v>
      </c>
      <c r="W634">
        <v>90.11</v>
      </c>
      <c r="X634">
        <v>95</v>
      </c>
      <c r="Y634">
        <v>90.11</v>
      </c>
      <c r="Z634">
        <v>97.74</v>
      </c>
      <c r="AA634">
        <v>90.11</v>
      </c>
      <c r="AB634">
        <v>105.9</v>
      </c>
      <c r="AC634" s="1">
        <f>(Table2[[#This Row],[Close Price]]/Table2[[#This Row],[Day Low]])-1</f>
        <v>9.0999889024525604E-3</v>
      </c>
      <c r="AD634" s="1">
        <f>(Table2[[#This Row],[Day High]]/Table2[[#This Row],[Close Price]])-1</f>
        <v>4.4759705267788386E-2</v>
      </c>
      <c r="AE634" s="1">
        <f>(Table2[[#This Row],[Close Price]]/Table2[[#This Row],[Current Week Low]])-1</f>
        <v>9.0999889024525604E-3</v>
      </c>
      <c r="AF634" s="1">
        <f>(Table2[[#This Row],[Current Week High]]/Table2[[#This Row],[Close Price]])-1</f>
        <v>7.4892774661827533E-2</v>
      </c>
      <c r="AG634" s="1">
        <f>(Table2[[#This Row],[Close Price]]/Table2[[#This Row],[Current Month Low]])-1</f>
        <v>9.0999889024525604E-3</v>
      </c>
      <c r="AH634" s="1">
        <f>(Table2[[#This Row],[Current Month High]]/Table2[[#This Row],[Close Price]])-1</f>
        <v>0.1646321346090398</v>
      </c>
      <c r="AI634">
        <v>26.305949631584699</v>
      </c>
      <c r="AJ634">
        <v>31.782608695652101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0.08</v>
      </c>
      <c r="AM634" t="s">
        <v>3108</v>
      </c>
      <c r="AN634">
        <v>-11.24</v>
      </c>
      <c r="AO634" t="s">
        <v>3107</v>
      </c>
      <c r="AP634">
        <v>-2.6091966803713999E-2</v>
      </c>
      <c r="AQ634">
        <f>(Table2[[#This Row],[Sharpe Ratio]]-AVERAGE(Table2[Sharpe Ratio]))/_xlfn.STDEV.P(Table2[Sharpe Ratio])</f>
        <v>-1.0218048476551791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-3.1114107722458821</v>
      </c>
      <c r="AS634">
        <f>_xlfn.RANK.AVG(Table2[[#This Row],[1Y Return vs Nifty Z-Score]],Table2[1Y Return vs Nifty Z-Score])</f>
        <v>485</v>
      </c>
      <c r="AT634">
        <f>_xlfn.RANK.AVG(Table2[[#This Row],[6M Return vs Nifty Z-Score]],Table2[6M Return vs Nifty Z-Score])</f>
        <v>647</v>
      </c>
      <c r="AU634">
        <f>_xlfn.RANK.AVG(Table2[[#This Row],[Sharpe Ratio Z-Score]],Table2[Sharpe Ratio Z-Score])</f>
        <v>621</v>
      </c>
      <c r="AV634">
        <f>(Table2[[#This Row],[Rank 1Y]]+Table2[[#This Row],[Rank 6M]]+Table2[[#This Row],[Rank Sharpe]])/3</f>
        <v>584.33333333333337</v>
      </c>
    </row>
    <row r="635" spans="1:48" x14ac:dyDescent="0.3">
      <c r="A635" t="s">
        <v>1878</v>
      </c>
      <c r="B635" t="s">
        <v>1879</v>
      </c>
      <c r="C635" t="s">
        <v>3063</v>
      </c>
      <c r="D635" t="s">
        <v>24</v>
      </c>
      <c r="E635">
        <v>3632.9581578900002</v>
      </c>
      <c r="F635">
        <v>115.98</v>
      </c>
      <c r="G635">
        <v>-22.360190271276</v>
      </c>
      <c r="H635">
        <f>(Table2[[#This Row],[1Y Return vs Nifty]]-AVERAGE(Table2[1Y Return vs Nifty]))/_xlfn.STDEV.P(Table2[1Y Return vs Nifty])</f>
        <v>-0.84164371905508972</v>
      </c>
      <c r="I635">
        <v>-10.290890036909101</v>
      </c>
      <c r="J635">
        <f>(Table2[[#This Row],[1M Return vs Nifty]]-AVERAGE(Table2[1M Return vs Nifty]))/_xlfn.STDEV.P(Table2[1M Return vs Nifty])</f>
        <v>-0.92842624214539493</v>
      </c>
      <c r="K635">
        <v>-23.345045255807399</v>
      </c>
      <c r="L635">
        <f>(Table2[[#This Row],[6M Return vs Nifty]]-AVERAGE(Table2[6M Return vs Nifty]))/_xlfn.STDEV.P(Table2[6M Return vs Nifty])</f>
        <v>-1.0232871166873612</v>
      </c>
      <c r="M635">
        <v>-1.9635407270163301</v>
      </c>
      <c r="N635">
        <f>(Table2[[#This Row],[1W Return vs Nifty]]-AVERAGE(Table2[1W Return vs Nifty]))/_xlfn.STDEV.P(Table2[1W Return vs Nifty])</f>
        <v>-0.45476243876868588</v>
      </c>
      <c r="O635">
        <v>123.42</v>
      </c>
      <c r="P635">
        <v>128.200427661265</v>
      </c>
      <c r="Q635">
        <v>128.155844925472</v>
      </c>
      <c r="R635">
        <v>20.030501383786799</v>
      </c>
      <c r="S635" s="1">
        <f>(Table2[[#This Row],[Close Price]]-Table2[[#This Row],[20D EMA]])/Table2[[#This Row],[20D EMA]]</f>
        <v>-6.0281964025279515E-2</v>
      </c>
      <c r="T635" s="1">
        <f>(Table2[[#This Row],[Close Price]]-Table2[[#This Row],[50D EMA]])/Table2[[#This Row],[50D EMA]]</f>
        <v>-9.5322830697212424E-2</v>
      </c>
      <c r="U635" s="1">
        <f>(Table2[[#This Row],[Close Price]]-Table2[[#This Row],[200D EMA]])/Table2[[#This Row],[200D EMA]]</f>
        <v>-9.5008112447409296E-2</v>
      </c>
      <c r="V635">
        <v>0.74199390494905204</v>
      </c>
      <c r="W635">
        <v>115.31</v>
      </c>
      <c r="X635">
        <v>118.05</v>
      </c>
      <c r="Y635">
        <v>115.31</v>
      </c>
      <c r="Z635">
        <v>119.94</v>
      </c>
      <c r="AA635">
        <v>115.31</v>
      </c>
      <c r="AB635">
        <v>127.1</v>
      </c>
      <c r="AC635" s="1">
        <f>(Table2[[#This Row],[Close Price]]/Table2[[#This Row],[Day Low]])-1</f>
        <v>5.8104240742347102E-3</v>
      </c>
      <c r="AD635" s="1">
        <f>(Table2[[#This Row],[Day High]]/Table2[[#This Row],[Close Price]])-1</f>
        <v>1.7847904811174375E-2</v>
      </c>
      <c r="AE635" s="1">
        <f>(Table2[[#This Row],[Close Price]]/Table2[[#This Row],[Current Week Low]])-1</f>
        <v>5.8104240742347102E-3</v>
      </c>
      <c r="AF635" s="1">
        <f>(Table2[[#This Row],[Current Week High]]/Table2[[#This Row],[Close Price]])-1</f>
        <v>3.4143817899637829E-2</v>
      </c>
      <c r="AG635" s="1">
        <f>(Table2[[#This Row],[Close Price]]/Table2[[#This Row],[Current Month Low]])-1</f>
        <v>5.8104240742347102E-3</v>
      </c>
      <c r="AH635" s="1">
        <f>(Table2[[#This Row],[Current Month High]]/Table2[[#This Row],[Close Price]])-1</f>
        <v>9.5878599758578931E-2</v>
      </c>
      <c r="AI635">
        <v>40.929470598378998</v>
      </c>
      <c r="AJ635">
        <v>5.53230209281163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-0.11</v>
      </c>
      <c r="AM635" t="s">
        <v>3107</v>
      </c>
      <c r="AN635">
        <v>-7.39</v>
      </c>
      <c r="AO635" t="s">
        <v>3107</v>
      </c>
      <c r="AP635">
        <v>1.8268119932756999E-2</v>
      </c>
      <c r="AQ635">
        <f>(Table2[[#This Row],[Sharpe Ratio]]-AVERAGE(Table2[Sharpe Ratio]))/_xlfn.STDEV.P(Table2[Sharpe Ratio])</f>
        <v>-0.51654596723643953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623</v>
      </c>
      <c r="AT635">
        <f>_xlfn.RANK.AVG(Table2[[#This Row],[6M Return vs Nifty Z-Score]],Table2[6M Return vs Nifty Z-Score])</f>
        <v>656</v>
      </c>
      <c r="AU635">
        <f>_xlfn.RANK.AVG(Table2[[#This Row],[Sharpe Ratio Z-Score]],Table2[Sharpe Ratio Z-Score])</f>
        <v>475</v>
      </c>
      <c r="AV635">
        <f>(Table2[[#This Row],[Rank 1Y]]+Table2[[#This Row],[Rank 6M]]+Table2[[#This Row],[Rank Sharpe]])/3</f>
        <v>584.66666666666663</v>
      </c>
    </row>
    <row r="636" spans="1:48" x14ac:dyDescent="0.3">
      <c r="A636" t="s">
        <v>1167</v>
      </c>
      <c r="B636" t="s">
        <v>1168</v>
      </c>
      <c r="C636" t="s">
        <v>3062</v>
      </c>
      <c r="D636" t="s">
        <v>21</v>
      </c>
      <c r="E636">
        <v>10039.303367819901</v>
      </c>
      <c r="F636">
        <v>487.35</v>
      </c>
      <c r="G636">
        <v>1.40697803235956</v>
      </c>
      <c r="H636">
        <f>(Table2[[#This Row],[1Y Return vs Nifty]]-AVERAGE(Table2[1Y Return vs Nifty]))/_xlfn.STDEV.P(Table2[1Y Return vs Nifty])</f>
        <v>-0.47580851643119193</v>
      </c>
      <c r="I636">
        <v>-10.635692760374701</v>
      </c>
      <c r="J636">
        <f>(Table2[[#This Row],[1M Return vs Nifty]]-AVERAGE(Table2[1M Return vs Nifty]))/_xlfn.STDEV.P(Table2[1M Return vs Nifty])</f>
        <v>-0.96130125239761399</v>
      </c>
      <c r="K636">
        <v>-17.024736712428201</v>
      </c>
      <c r="L636">
        <f>(Table2[[#This Row],[6M Return vs Nifty]]-AVERAGE(Table2[6M Return vs Nifty]))/_xlfn.STDEV.P(Table2[6M Return vs Nifty])</f>
        <v>-0.80863127274909052</v>
      </c>
      <c r="M636">
        <v>-3.3530200667144201</v>
      </c>
      <c r="N636">
        <f>(Table2[[#This Row],[1W Return vs Nifty]]-AVERAGE(Table2[1W Return vs Nifty]))/_xlfn.STDEV.P(Table2[1W Return vs Nifty])</f>
        <v>-0.70871541176411845</v>
      </c>
      <c r="O636">
        <v>502.59</v>
      </c>
      <c r="P636">
        <v>506.287492763903</v>
      </c>
      <c r="Q636">
        <v>481.45140919286501</v>
      </c>
      <c r="R636">
        <v>40.911946309920999</v>
      </c>
      <c r="S636" s="1">
        <f>(Table2[[#This Row],[Close Price]]-Table2[[#This Row],[20D EMA]])/Table2[[#This Row],[20D EMA]]</f>
        <v>-3.0322927236912697E-2</v>
      </c>
      <c r="T636" s="1">
        <f>(Table2[[#This Row],[Close Price]]-Table2[[#This Row],[50D EMA]])/Table2[[#This Row],[50D EMA]]</f>
        <v>-3.7404622935716288E-2</v>
      </c>
      <c r="U636" s="1">
        <f>(Table2[[#This Row],[Close Price]]-Table2[[#This Row],[200D EMA]])/Table2[[#This Row],[200D EMA]]</f>
        <v>1.2251684582300365E-2</v>
      </c>
      <c r="V636">
        <v>1.1383301528876799</v>
      </c>
      <c r="W636">
        <v>472</v>
      </c>
      <c r="X636">
        <v>491.95</v>
      </c>
      <c r="Y636">
        <v>470</v>
      </c>
      <c r="Z636">
        <v>497</v>
      </c>
      <c r="AA636">
        <v>470</v>
      </c>
      <c r="AB636">
        <v>523.35</v>
      </c>
      <c r="AC636" s="1">
        <f>(Table2[[#This Row],[Close Price]]/Table2[[#This Row],[Day Low]])-1</f>
        <v>3.2521186440678029E-2</v>
      </c>
      <c r="AD636" s="1">
        <f>(Table2[[#This Row],[Day High]]/Table2[[#This Row],[Close Price]])-1</f>
        <v>9.4388016825688315E-3</v>
      </c>
      <c r="AE636" s="1">
        <f>(Table2[[#This Row],[Close Price]]/Table2[[#This Row],[Current Week Low]])-1</f>
        <v>3.6914893617021383E-2</v>
      </c>
      <c r="AF636" s="1">
        <f>(Table2[[#This Row],[Current Week High]]/Table2[[#This Row],[Close Price]])-1</f>
        <v>1.9800964399302234E-2</v>
      </c>
      <c r="AG636" s="1">
        <f>(Table2[[#This Row],[Close Price]]/Table2[[#This Row],[Current Month Low]])-1</f>
        <v>3.6914893617021383E-2</v>
      </c>
      <c r="AH636" s="1">
        <f>(Table2[[#This Row],[Current Month High]]/Table2[[#This Row],[Close Price]])-1</f>
        <v>7.3868882733148622E-2</v>
      </c>
      <c r="AI636">
        <v>17.9850210321124</v>
      </c>
      <c r="AJ636">
        <v>28.081471747700299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0</v>
      </c>
      <c r="AM636">
        <v>0</v>
      </c>
      <c r="AN636">
        <v>-6.49</v>
      </c>
      <c r="AO636" t="s">
        <v>3107</v>
      </c>
      <c r="AP636">
        <v>-7.8855580515129003E-2</v>
      </c>
      <c r="AQ636">
        <f>(Table2[[#This Row],[Sharpe Ratio]]-AVERAGE(Table2[Sharpe Ratio]))/_xlfn.STDEV.P(Table2[Sharpe Ratio])</f>
        <v>-1.6227794252986054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468</v>
      </c>
      <c r="AT636">
        <f>_xlfn.RANK.AVG(Table2[[#This Row],[6M Return vs Nifty Z-Score]],Table2[6M Return vs Nifty Z-Score])</f>
        <v>591</v>
      </c>
      <c r="AU636">
        <f>_xlfn.RANK.AVG(Table2[[#This Row],[Sharpe Ratio Z-Score]],Table2[Sharpe Ratio Z-Score])</f>
        <v>697</v>
      </c>
      <c r="AV636">
        <f>(Table2[[#This Row],[Rank 1Y]]+Table2[[#This Row],[Rank 6M]]+Table2[[#This Row],[Rank Sharpe]])/3</f>
        <v>585.33333333333337</v>
      </c>
    </row>
    <row r="637" spans="1:48" x14ac:dyDescent="0.3">
      <c r="A637" t="s">
        <v>160</v>
      </c>
      <c r="B637" t="s">
        <v>161</v>
      </c>
      <c r="C637" t="s">
        <v>3062</v>
      </c>
      <c r="D637" t="s">
        <v>21</v>
      </c>
      <c r="E637">
        <v>160700.39351900501</v>
      </c>
      <c r="F637">
        <v>5427.55</v>
      </c>
      <c r="G637">
        <v>-19.720453559737699</v>
      </c>
      <c r="H637">
        <f>(Table2[[#This Row],[1Y Return vs Nifty]]-AVERAGE(Table2[1Y Return vs Nifty]))/_xlfn.STDEV.P(Table2[1Y Return vs Nifty])</f>
        <v>-0.80101167562433595</v>
      </c>
      <c r="I637">
        <v>-2.5326358116752901</v>
      </c>
      <c r="J637">
        <f>(Table2[[#This Row],[1M Return vs Nifty]]-AVERAGE(Table2[1M Return vs Nifty]))/_xlfn.STDEV.P(Table2[1M Return vs Nifty])</f>
        <v>-0.18872011502911856</v>
      </c>
      <c r="K637">
        <v>-11.9576419774417</v>
      </c>
      <c r="L637">
        <f>(Table2[[#This Row],[6M Return vs Nifty]]-AVERAGE(Table2[6M Return vs Nifty]))/_xlfn.STDEV.P(Table2[6M Return vs Nifty])</f>
        <v>-0.63653817172586757</v>
      </c>
      <c r="M637">
        <v>-2.1308768819802602</v>
      </c>
      <c r="N637">
        <f>(Table2[[#This Row],[1W Return vs Nifty]]-AVERAGE(Table2[1W Return vs Nifty]))/_xlfn.STDEV.P(Table2[1W Return vs Nifty])</f>
        <v>-0.4853462069677496</v>
      </c>
      <c r="O637">
        <v>5486.09</v>
      </c>
      <c r="P637">
        <v>5370.9341950883299</v>
      </c>
      <c r="Q637">
        <v>5229.1939353032103</v>
      </c>
      <c r="R637">
        <v>44.364378870309203</v>
      </c>
      <c r="S637" s="1">
        <f>(Table2[[#This Row],[Close Price]]-Table2[[#This Row],[20D EMA]])/Table2[[#This Row],[20D EMA]]</f>
        <v>-1.0670623340120188E-2</v>
      </c>
      <c r="T637" s="1">
        <f>(Table2[[#This Row],[Close Price]]-Table2[[#This Row],[50D EMA]])/Table2[[#This Row],[50D EMA]]</f>
        <v>1.0541146633940306E-2</v>
      </c>
      <c r="U637" s="1">
        <f>(Table2[[#This Row],[Close Price]]-Table2[[#This Row],[200D EMA]])/Table2[[#This Row],[200D EMA]]</f>
        <v>3.7932436079230705E-2</v>
      </c>
      <c r="V637">
        <v>0.79636631260244095</v>
      </c>
      <c r="W637">
        <v>5367</v>
      </c>
      <c r="X637">
        <v>5439.95</v>
      </c>
      <c r="Y637">
        <v>5302.8</v>
      </c>
      <c r="Z637">
        <v>5439.95</v>
      </c>
      <c r="AA637">
        <v>5257.05</v>
      </c>
      <c r="AB637">
        <v>5767.35</v>
      </c>
      <c r="AC637" s="1">
        <f>(Table2[[#This Row],[Close Price]]/Table2[[#This Row],[Day Low]])-1</f>
        <v>1.128190795602757E-2</v>
      </c>
      <c r="AD637" s="1">
        <f>(Table2[[#This Row],[Day High]]/Table2[[#This Row],[Close Price]])-1</f>
        <v>2.2846403994434272E-3</v>
      </c>
      <c r="AE637" s="1">
        <f>(Table2[[#This Row],[Close Price]]/Table2[[#This Row],[Current Week Low]])-1</f>
        <v>2.3525307384777872E-2</v>
      </c>
      <c r="AF637" s="1">
        <f>(Table2[[#This Row],[Current Week High]]/Table2[[#This Row],[Close Price]])-1</f>
        <v>2.2846403994434272E-3</v>
      </c>
      <c r="AG637" s="1">
        <f>(Table2[[#This Row],[Close Price]]/Table2[[#This Row],[Current Month Low]])-1</f>
        <v>3.2432638076487663E-2</v>
      </c>
      <c r="AH637" s="1">
        <f>(Table2[[#This Row],[Current Month High]]/Table2[[#This Row],[Close Price]])-1</f>
        <v>6.260651675249429E-2</v>
      </c>
      <c r="AI637">
        <v>18.690753654963999</v>
      </c>
      <c r="AJ637">
        <v>20.2501357024958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-0.05</v>
      </c>
      <c r="AM637" t="s">
        <v>3107</v>
      </c>
      <c r="AN637">
        <v>-6.2</v>
      </c>
      <c r="AO637" t="s">
        <v>3107</v>
      </c>
      <c r="AP637">
        <v>-2.4302426606947002E-2</v>
      </c>
      <c r="AQ637">
        <f>(Table2[[#This Row],[Sharpe Ratio]]-AVERAGE(Table2[Sharpe Ratio]))/_xlfn.STDEV.P(Table2[Sharpe Ratio])</f>
        <v>-1.0014220859700123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-3.1130382553170839</v>
      </c>
      <c r="AS637">
        <f>_xlfn.RANK.AVG(Table2[[#This Row],[1Y Return vs Nifty Z-Score]],Table2[1Y Return vs Nifty Z-Score])</f>
        <v>610</v>
      </c>
      <c r="AT637">
        <f>_xlfn.RANK.AVG(Table2[[#This Row],[6M Return vs Nifty Z-Score]],Table2[6M Return vs Nifty Z-Score])</f>
        <v>531</v>
      </c>
      <c r="AU637">
        <f>_xlfn.RANK.AVG(Table2[[#This Row],[Sharpe Ratio Z-Score]],Table2[Sharpe Ratio Z-Score])</f>
        <v>615</v>
      </c>
      <c r="AV637">
        <f>(Table2[[#This Row],[Rank 1Y]]+Table2[[#This Row],[Rank 6M]]+Table2[[#This Row],[Rank Sharpe]])/3</f>
        <v>585.33333333333337</v>
      </c>
    </row>
    <row r="638" spans="1:48" x14ac:dyDescent="0.3">
      <c r="A638" t="s">
        <v>1990</v>
      </c>
      <c r="B638" t="s">
        <v>1991</v>
      </c>
      <c r="C638" t="s">
        <v>3065</v>
      </c>
      <c r="D638" t="s">
        <v>1003</v>
      </c>
      <c r="E638">
        <v>3108.4739317150002</v>
      </c>
      <c r="F638">
        <v>384.05</v>
      </c>
      <c r="G638">
        <v>-12.718297169679801</v>
      </c>
      <c r="H638">
        <f>(Table2[[#This Row],[1Y Return vs Nifty]]-AVERAGE(Table2[1Y Return vs Nifty]))/_xlfn.STDEV.P(Table2[1Y Return vs Nifty])</f>
        <v>-0.69323125899938998</v>
      </c>
      <c r="I638">
        <v>-4.1284393102243699</v>
      </c>
      <c r="J638">
        <f>(Table2[[#This Row],[1M Return vs Nifty]]-AVERAGE(Table2[1M Return vs Nifty]))/_xlfn.STDEV.P(Table2[1M Return vs Nifty])</f>
        <v>-0.34087104889655961</v>
      </c>
      <c r="K638">
        <v>-13.393992567167</v>
      </c>
      <c r="L638">
        <f>(Table2[[#This Row],[6M Return vs Nifty]]-AVERAGE(Table2[6M Return vs Nifty]))/_xlfn.STDEV.P(Table2[6M Return vs Nifty])</f>
        <v>-0.6853207661059626</v>
      </c>
      <c r="M638">
        <v>3.9184954360383801</v>
      </c>
      <c r="N638">
        <f>(Table2[[#This Row],[1W Return vs Nifty]]-AVERAGE(Table2[1W Return vs Nifty]))/_xlfn.STDEV.P(Table2[1W Return vs Nifty])</f>
        <v>0.62028814183149694</v>
      </c>
      <c r="O638">
        <v>396.26</v>
      </c>
      <c r="P638">
        <v>398.83168786587601</v>
      </c>
      <c r="Q638">
        <v>396.058846939109</v>
      </c>
      <c r="R638">
        <v>37.725468250884902</v>
      </c>
      <c r="S638" s="1">
        <f>(Table2[[#This Row],[Close Price]]-Table2[[#This Row],[20D EMA]])/Table2[[#This Row],[20D EMA]]</f>
        <v>-3.0813102508453996E-2</v>
      </c>
      <c r="T638" s="1">
        <f>(Table2[[#This Row],[Close Price]]-Table2[[#This Row],[50D EMA]])/Table2[[#This Row],[50D EMA]]</f>
        <v>-3.7062471001168197E-2</v>
      </c>
      <c r="U638" s="1">
        <f>(Table2[[#This Row],[Close Price]]-Table2[[#This Row],[200D EMA]])/Table2[[#This Row],[200D EMA]]</f>
        <v>-3.0320865275243452E-2</v>
      </c>
      <c r="V638">
        <v>0.58426943325199299</v>
      </c>
      <c r="W638">
        <v>381</v>
      </c>
      <c r="X638">
        <v>408.9</v>
      </c>
      <c r="Y638">
        <v>381</v>
      </c>
      <c r="Z638">
        <v>408.9</v>
      </c>
      <c r="AA638">
        <v>376.8</v>
      </c>
      <c r="AB638">
        <v>411.9</v>
      </c>
      <c r="AC638" s="1">
        <f>(Table2[[#This Row],[Close Price]]/Table2[[#This Row],[Day Low]])-1</f>
        <v>8.005249343832066E-3</v>
      </c>
      <c r="AD638" s="1">
        <f>(Table2[[#This Row],[Day High]]/Table2[[#This Row],[Close Price]])-1</f>
        <v>6.4705116521286188E-2</v>
      </c>
      <c r="AE638" s="1">
        <f>(Table2[[#This Row],[Close Price]]/Table2[[#This Row],[Current Week Low]])-1</f>
        <v>8.005249343832066E-3</v>
      </c>
      <c r="AF638" s="1">
        <f>(Table2[[#This Row],[Current Week High]]/Table2[[#This Row],[Close Price]])-1</f>
        <v>6.4705116521286188E-2</v>
      </c>
      <c r="AG638" s="1">
        <f>(Table2[[#This Row],[Close Price]]/Table2[[#This Row],[Current Month Low]])-1</f>
        <v>1.9240976645435337E-2</v>
      </c>
      <c r="AH638" s="1">
        <f>(Table2[[#This Row],[Current Month High]]/Table2[[#This Row],[Close Price]])-1</f>
        <v>7.2516599401119652E-2</v>
      </c>
      <c r="AI638">
        <v>27.5875537039447</v>
      </c>
      <c r="AJ638">
        <v>13.607454518562299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-0.08</v>
      </c>
      <c r="AM638" t="s">
        <v>3107</v>
      </c>
      <c r="AN638">
        <v>-5.97</v>
      </c>
      <c r="AO638" t="s">
        <v>3107</v>
      </c>
      <c r="AP638">
        <v>-3.3034035370542003E-2</v>
      </c>
      <c r="AQ638">
        <f>(Table2[[#This Row],[Sharpe Ratio]]-AVERAGE(Table2[Sharpe Ratio]))/_xlfn.STDEV.P(Table2[Sharpe Ratio])</f>
        <v>-1.1008746162221981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576</v>
      </c>
      <c r="AT638">
        <f>_xlfn.RANK.AVG(Table2[[#This Row],[6M Return vs Nifty Z-Score]],Table2[6M Return vs Nifty Z-Score])</f>
        <v>551</v>
      </c>
      <c r="AU638">
        <f>_xlfn.RANK.AVG(Table2[[#This Row],[Sharpe Ratio Z-Score]],Table2[Sharpe Ratio Z-Score])</f>
        <v>632</v>
      </c>
      <c r="AV638">
        <f>(Table2[[#This Row],[Rank 1Y]]+Table2[[#This Row],[Rank 6M]]+Table2[[#This Row],[Rank Sharpe]])/3</f>
        <v>586.33333333333337</v>
      </c>
    </row>
    <row r="639" spans="1:48" x14ac:dyDescent="0.3">
      <c r="A639" t="s">
        <v>252</v>
      </c>
      <c r="B639" t="s">
        <v>253</v>
      </c>
      <c r="C639" t="s">
        <v>3063</v>
      </c>
      <c r="D639" t="s">
        <v>24</v>
      </c>
      <c r="E639">
        <v>104210.60886112999</v>
      </c>
      <c r="F639">
        <v>1338.1</v>
      </c>
      <c r="G639">
        <v>-27.888643751158</v>
      </c>
      <c r="H639">
        <f>(Table2[[#This Row],[1Y Return vs Nifty]]-AVERAGE(Table2[1Y Return vs Nifty]))/_xlfn.STDEV.P(Table2[1Y Return vs Nifty])</f>
        <v>-0.92674022164097214</v>
      </c>
      <c r="I639">
        <v>-4.8302012128119198</v>
      </c>
      <c r="J639">
        <f>(Table2[[#This Row],[1M Return vs Nifty]]-AVERAGE(Table2[1M Return vs Nifty]))/_xlfn.STDEV.P(Table2[1M Return vs Nifty])</f>
        <v>-0.40778011942333031</v>
      </c>
      <c r="K639">
        <v>-20.2274317823668</v>
      </c>
      <c r="L639">
        <f>(Table2[[#This Row],[6M Return vs Nifty]]-AVERAGE(Table2[6M Return vs Nifty]))/_xlfn.STDEV.P(Table2[6M Return vs Nifty])</f>
        <v>-0.91740400249735121</v>
      </c>
      <c r="M639">
        <v>-2.2750941956375699</v>
      </c>
      <c r="N639">
        <f>(Table2[[#This Row],[1W Return vs Nifty]]-AVERAGE(Table2[1W Return vs Nifty]))/_xlfn.STDEV.P(Table2[1W Return vs Nifty])</f>
        <v>-0.51170458057886536</v>
      </c>
      <c r="O639">
        <v>1386.46</v>
      </c>
      <c r="P639">
        <v>1421.9711796019301</v>
      </c>
      <c r="Q639">
        <v>1446.90330236775</v>
      </c>
      <c r="R639">
        <v>21.1260225732455</v>
      </c>
      <c r="S639" s="1">
        <f>(Table2[[#This Row],[Close Price]]-Table2[[#This Row],[20D EMA]])/Table2[[#This Row],[20D EMA]]</f>
        <v>-3.4880198491121367E-2</v>
      </c>
      <c r="T639" s="1">
        <f>(Table2[[#This Row],[Close Price]]-Table2[[#This Row],[50D EMA]])/Table2[[#This Row],[50D EMA]]</f>
        <v>-5.8982334385574028E-2</v>
      </c>
      <c r="U639" s="1">
        <f>(Table2[[#This Row],[Close Price]]-Table2[[#This Row],[200D EMA]])/Table2[[#This Row],[200D EMA]]</f>
        <v>-7.5197355752593537E-2</v>
      </c>
      <c r="V639">
        <v>1.04862342926088</v>
      </c>
      <c r="W639">
        <v>1335.95</v>
      </c>
      <c r="X639">
        <v>1356.95</v>
      </c>
      <c r="Y639">
        <v>1335.95</v>
      </c>
      <c r="Z639">
        <v>1371.65</v>
      </c>
      <c r="AA639">
        <v>1329.2</v>
      </c>
      <c r="AB639">
        <v>1440</v>
      </c>
      <c r="AC639" s="1">
        <f>(Table2[[#This Row],[Close Price]]/Table2[[#This Row],[Day Low]])-1</f>
        <v>1.6093416669784588E-3</v>
      </c>
      <c r="AD639" s="1">
        <f>(Table2[[#This Row],[Day High]]/Table2[[#This Row],[Close Price]])-1</f>
        <v>1.4087138479934369E-2</v>
      </c>
      <c r="AE639" s="1">
        <f>(Table2[[#This Row],[Close Price]]/Table2[[#This Row],[Current Week Low]])-1</f>
        <v>1.6093416669784588E-3</v>
      </c>
      <c r="AF639" s="1">
        <f>(Table2[[#This Row],[Current Week High]]/Table2[[#This Row],[Close Price]])-1</f>
        <v>2.5072864509379178E-2</v>
      </c>
      <c r="AG639" s="1">
        <f>(Table2[[#This Row],[Close Price]]/Table2[[#This Row],[Current Month Low]])-1</f>
        <v>6.6957568462231443E-3</v>
      </c>
      <c r="AH639" s="1">
        <f>(Table2[[#This Row],[Current Month High]]/Table2[[#This Row],[Close Price]])-1</f>
        <v>7.6152753904790371E-2</v>
      </c>
      <c r="AI639">
        <v>26.634780659143502</v>
      </c>
      <c r="AJ639">
        <v>0.66957568462231398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-0.09</v>
      </c>
      <c r="AM639" t="s">
        <v>3107</v>
      </c>
      <c r="AN639">
        <v>-5.2</v>
      </c>
      <c r="AO639" t="s">
        <v>3107</v>
      </c>
      <c r="AP639">
        <v>1.2111127685973999E-2</v>
      </c>
      <c r="AQ639">
        <f>(Table2[[#This Row],[Sharpe Ratio]]-AVERAGE(Table2[Sharpe Ratio]))/_xlfn.STDEV.P(Table2[Sharpe Ratio])</f>
        <v>-0.58667376089557155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641</v>
      </c>
      <c r="AT639">
        <f>_xlfn.RANK.AVG(Table2[[#This Row],[6M Return vs Nifty Z-Score]],Table2[6M Return vs Nifty Z-Score])</f>
        <v>627</v>
      </c>
      <c r="AU639">
        <f>_xlfn.RANK.AVG(Table2[[#This Row],[Sharpe Ratio Z-Score]],Table2[Sharpe Ratio Z-Score])</f>
        <v>494</v>
      </c>
      <c r="AV639">
        <f>(Table2[[#This Row],[Rank 1Y]]+Table2[[#This Row],[Rank 6M]]+Table2[[#This Row],[Rank Sharpe]])/3</f>
        <v>587.33333333333337</v>
      </c>
    </row>
    <row r="640" spans="1:48" x14ac:dyDescent="0.3">
      <c r="A640" t="s">
        <v>1869</v>
      </c>
      <c r="B640" t="s">
        <v>1870</v>
      </c>
      <c r="C640" t="s">
        <v>3079</v>
      </c>
      <c r="D640" t="s">
        <v>1871</v>
      </c>
      <c r="E640">
        <v>3687.1276735000001</v>
      </c>
      <c r="F640">
        <v>20.83</v>
      </c>
      <c r="G640">
        <v>2.7811221102272499</v>
      </c>
      <c r="H640">
        <f>(Table2[[#This Row],[1Y Return vs Nifty]]-AVERAGE(Table2[1Y Return vs Nifty]))/_xlfn.STDEV.P(Table2[1Y Return vs Nifty])</f>
        <v>-0.45465705779973781</v>
      </c>
      <c r="I640">
        <v>-7.6554219039877802</v>
      </c>
      <c r="J640">
        <f>(Table2[[#This Row],[1M Return vs Nifty]]-AVERAGE(Table2[1M Return vs Nifty]))/_xlfn.STDEV.P(Table2[1M Return vs Nifty])</f>
        <v>-0.67714910309510268</v>
      </c>
      <c r="K640">
        <v>-24.116517504894901</v>
      </c>
      <c r="L640">
        <f>(Table2[[#This Row],[6M Return vs Nifty]]-AVERAGE(Table2[6M Return vs Nifty]))/_xlfn.STDEV.P(Table2[6M Return vs Nifty])</f>
        <v>-1.0494885316287739</v>
      </c>
      <c r="M640">
        <v>-0.66893897984790995</v>
      </c>
      <c r="N640">
        <f>(Table2[[#This Row],[1W Return vs Nifty]]-AVERAGE(Table2[1W Return vs Nifty]))/_xlfn.STDEV.P(Table2[1W Return vs Nifty])</f>
        <v>-0.21815009546465583</v>
      </c>
      <c r="O640">
        <v>22.26</v>
      </c>
      <c r="P640">
        <v>22.374727734596402</v>
      </c>
      <c r="Q640">
        <v>21.363187315951901</v>
      </c>
      <c r="R640">
        <v>28.697212743004499</v>
      </c>
      <c r="S640" s="1">
        <f>(Table2[[#This Row],[Close Price]]-Table2[[#This Row],[20D EMA]])/Table2[[#This Row],[20D EMA]]</f>
        <v>-6.4240790655885144E-2</v>
      </c>
      <c r="T640" s="1">
        <f>(Table2[[#This Row],[Close Price]]-Table2[[#This Row],[50D EMA]])/Table2[[#This Row],[50D EMA]]</f>
        <v>-6.9038951129130569E-2</v>
      </c>
      <c r="U640" s="1">
        <f>(Table2[[#This Row],[Close Price]]-Table2[[#This Row],[200D EMA]])/Table2[[#This Row],[200D EMA]]</f>
        <v>-2.4958228754272612E-2</v>
      </c>
      <c r="V640">
        <v>0.875523031848501</v>
      </c>
      <c r="W640">
        <v>20.7</v>
      </c>
      <c r="X640">
        <v>21.74</v>
      </c>
      <c r="Y640">
        <v>20.7</v>
      </c>
      <c r="Z640">
        <v>21.74</v>
      </c>
      <c r="AA640">
        <v>20.7</v>
      </c>
      <c r="AB640">
        <v>24.28</v>
      </c>
      <c r="AC640" s="1">
        <f>(Table2[[#This Row],[Close Price]]/Table2[[#This Row],[Day Low]])-1</f>
        <v>6.2801932367149149E-3</v>
      </c>
      <c r="AD640" s="1">
        <f>(Table2[[#This Row],[Day High]]/Table2[[#This Row],[Close Price]])-1</f>
        <v>4.3686989918386931E-2</v>
      </c>
      <c r="AE640" s="1">
        <f>(Table2[[#This Row],[Close Price]]/Table2[[#This Row],[Current Week Low]])-1</f>
        <v>6.2801932367149149E-3</v>
      </c>
      <c r="AF640" s="1">
        <f>(Table2[[#This Row],[Current Week High]]/Table2[[#This Row],[Close Price]])-1</f>
        <v>4.3686989918386931E-2</v>
      </c>
      <c r="AG640" s="1">
        <f>(Table2[[#This Row],[Close Price]]/Table2[[#This Row],[Current Month Low]])-1</f>
        <v>6.2801932367149149E-3</v>
      </c>
      <c r="AH640" s="1">
        <f>(Table2[[#This Row],[Current Month High]]/Table2[[#This Row],[Close Price]])-1</f>
        <v>0.16562650024003855</v>
      </c>
      <c r="AI640">
        <v>34.181469035045602</v>
      </c>
      <c r="AJ640">
        <v>29.3788819875776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-7.0000000000000007E-2</v>
      </c>
      <c r="AM640" t="s">
        <v>3107</v>
      </c>
      <c r="AN640">
        <v>-13.46</v>
      </c>
      <c r="AO640" t="s">
        <v>3107</v>
      </c>
      <c r="AP640">
        <v>-4.5283499499412003E-2</v>
      </c>
      <c r="AQ640">
        <f>(Table2[[#This Row],[Sharpe Ratio]]-AVERAGE(Table2[Sharpe Ratio]))/_xlfn.STDEV.P(Table2[Sharpe Ratio])</f>
        <v>-1.2403953202336695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453</v>
      </c>
      <c r="AT640">
        <f>_xlfn.RANK.AVG(Table2[[#This Row],[6M Return vs Nifty Z-Score]],Table2[6M Return vs Nifty Z-Score])</f>
        <v>662</v>
      </c>
      <c r="AU640">
        <f>_xlfn.RANK.AVG(Table2[[#This Row],[Sharpe Ratio Z-Score]],Table2[Sharpe Ratio Z-Score])</f>
        <v>649</v>
      </c>
      <c r="AV640">
        <f>(Table2[[#This Row],[Rank 1Y]]+Table2[[#This Row],[Rank 6M]]+Table2[[#This Row],[Rank Sharpe]])/3</f>
        <v>588</v>
      </c>
    </row>
    <row r="641" spans="1:48" x14ac:dyDescent="0.3">
      <c r="A641" t="s">
        <v>2303</v>
      </c>
      <c r="B641" t="s">
        <v>2304</v>
      </c>
      <c r="C641" t="s">
        <v>3075</v>
      </c>
      <c r="D641" t="s">
        <v>217</v>
      </c>
      <c r="E641">
        <v>2243.0723465249998</v>
      </c>
      <c r="F641">
        <v>290.25</v>
      </c>
      <c r="G641">
        <v>-44.404340338456599</v>
      </c>
      <c r="H641">
        <f>(Table2[[#This Row],[1Y Return vs Nifty]]-AVERAGE(Table2[1Y Return vs Nifty]))/_xlfn.STDEV.P(Table2[1Y Return vs Nifty])</f>
        <v>-1.1809574312933724</v>
      </c>
      <c r="I641">
        <v>-9.1596390243908594</v>
      </c>
      <c r="J641">
        <f>(Table2[[#This Row],[1M Return vs Nifty]]-AVERAGE(Table2[1M Return vs Nifty]))/_xlfn.STDEV.P(Table2[1M Return vs Nifty])</f>
        <v>-0.8205677883009006</v>
      </c>
      <c r="K641">
        <v>-10.616911442189201</v>
      </c>
      <c r="L641">
        <f>(Table2[[#This Row],[6M Return vs Nifty]]-AVERAGE(Table2[6M Return vs Nifty]))/_xlfn.STDEV.P(Table2[6M Return vs Nifty])</f>
        <v>-0.5910031092264405</v>
      </c>
      <c r="M641">
        <v>-6.7686409569803399</v>
      </c>
      <c r="N641">
        <f>(Table2[[#This Row],[1W Return vs Nifty]]-AVERAGE(Table2[1W Return vs Nifty]))/_xlfn.STDEV.P(Table2[1W Return vs Nifty])</f>
        <v>-1.3329831176062283</v>
      </c>
      <c r="O641">
        <v>303.20999999999998</v>
      </c>
      <c r="P641">
        <v>301.51400717477497</v>
      </c>
      <c r="Q641">
        <v>318.91119512934898</v>
      </c>
      <c r="R641">
        <v>31.352390310541399</v>
      </c>
      <c r="S641" s="1">
        <f>(Table2[[#This Row],[Close Price]]-Table2[[#This Row],[20D EMA]])/Table2[[#This Row],[20D EMA]]</f>
        <v>-4.2742653606411336E-2</v>
      </c>
      <c r="T641" s="1">
        <f>(Table2[[#This Row],[Close Price]]-Table2[[#This Row],[50D EMA]])/Table2[[#This Row],[50D EMA]]</f>
        <v>-3.7358155530882863E-2</v>
      </c>
      <c r="U641" s="1">
        <f>(Table2[[#This Row],[Close Price]]-Table2[[#This Row],[200D EMA]])/Table2[[#This Row],[200D EMA]]</f>
        <v>-8.9872025714632334E-2</v>
      </c>
      <c r="V641">
        <v>1.2100614400290299</v>
      </c>
      <c r="W641">
        <v>281.5</v>
      </c>
      <c r="X641">
        <v>292.85000000000002</v>
      </c>
      <c r="Y641">
        <v>281.5</v>
      </c>
      <c r="Z641">
        <v>298.3</v>
      </c>
      <c r="AA641">
        <v>281.5</v>
      </c>
      <c r="AB641">
        <v>329.5</v>
      </c>
      <c r="AC641" s="1">
        <f>(Table2[[#This Row],[Close Price]]/Table2[[#This Row],[Day Low]])-1</f>
        <v>3.1083481349911235E-2</v>
      </c>
      <c r="AD641" s="1">
        <f>(Table2[[#This Row],[Day High]]/Table2[[#This Row],[Close Price]])-1</f>
        <v>8.9577950043067123E-3</v>
      </c>
      <c r="AE641" s="1">
        <f>(Table2[[#This Row],[Close Price]]/Table2[[#This Row],[Current Week Low]])-1</f>
        <v>3.1083481349911235E-2</v>
      </c>
      <c r="AF641" s="1">
        <f>(Table2[[#This Row],[Current Week High]]/Table2[[#This Row],[Close Price]])-1</f>
        <v>2.7734711455641659E-2</v>
      </c>
      <c r="AG641" s="1">
        <f>(Table2[[#This Row],[Close Price]]/Table2[[#This Row],[Current Month Low]])-1</f>
        <v>3.1083481349911235E-2</v>
      </c>
      <c r="AH641" s="1">
        <f>(Table2[[#This Row],[Current Month High]]/Table2[[#This Row],[Close Price]])-1</f>
        <v>0.13522825150732132</v>
      </c>
      <c r="AI641">
        <v>35.779500430663198</v>
      </c>
      <c r="AJ641">
        <v>18.2521898553676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-0.01</v>
      </c>
      <c r="AM641" t="s">
        <v>3107</v>
      </c>
      <c r="AN641">
        <v>-10.88</v>
      </c>
      <c r="AO641" t="s">
        <v>3107</v>
      </c>
      <c r="AQ641">
        <f>(Table2[[#This Row],[Sharpe Ratio]]-AVERAGE(Table2[Sharpe Ratio]))/_xlfn.STDEV.P(Table2[Sharpe Ratio])</f>
        <v>-0.72461882064209882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709</v>
      </c>
      <c r="AT641">
        <f>_xlfn.RANK.AVG(Table2[[#This Row],[6M Return vs Nifty Z-Score]],Table2[6M Return vs Nifty Z-Score])</f>
        <v>512</v>
      </c>
      <c r="AU641">
        <f>_xlfn.RANK.AVG(Table2[[#This Row],[Sharpe Ratio Z-Score]],Table2[Sharpe Ratio Z-Score])</f>
        <v>545.5</v>
      </c>
      <c r="AV641">
        <f>(Table2[[#This Row],[Rank 1Y]]+Table2[[#This Row],[Rank 6M]]+Table2[[#This Row],[Rank Sharpe]])/3</f>
        <v>588.83333333333337</v>
      </c>
    </row>
    <row r="642" spans="1:48" x14ac:dyDescent="0.3">
      <c r="A642" t="s">
        <v>981</v>
      </c>
      <c r="B642" t="s">
        <v>982</v>
      </c>
      <c r="C642" t="s">
        <v>3079</v>
      </c>
      <c r="D642" t="s">
        <v>983</v>
      </c>
      <c r="E642">
        <v>14061.863879839901</v>
      </c>
      <c r="F642">
        <v>1432.9</v>
      </c>
      <c r="G642">
        <v>-40.609352023132999</v>
      </c>
      <c r="H642">
        <f>(Table2[[#This Row],[1Y Return vs Nifty]]-AVERAGE(Table2[1Y Return vs Nifty]))/_xlfn.STDEV.P(Table2[1Y Return vs Nifty])</f>
        <v>-1.1225432230227401</v>
      </c>
      <c r="I642">
        <v>7.5112156685870304E-2</v>
      </c>
      <c r="J642">
        <f>(Table2[[#This Row],[1M Return vs Nifty]]-AVERAGE(Table2[1M Return vs Nifty]))/_xlfn.STDEV.P(Table2[1M Return vs Nifty])</f>
        <v>5.9914061445504325E-2</v>
      </c>
      <c r="K642">
        <v>-5.8612947837368701</v>
      </c>
      <c r="L642">
        <f>(Table2[[#This Row],[6M Return vs Nifty]]-AVERAGE(Table2[6M Return vs Nifty]))/_xlfn.STDEV.P(Table2[6M Return vs Nifty])</f>
        <v>-0.42948869893133895</v>
      </c>
      <c r="M642">
        <v>3.1800574698273398</v>
      </c>
      <c r="N642">
        <f>(Table2[[#This Row],[1W Return vs Nifty]]-AVERAGE(Table2[1W Return vs Nifty]))/_xlfn.STDEV.P(Table2[1W Return vs Nifty])</f>
        <v>0.48532498582462807</v>
      </c>
      <c r="O642">
        <v>1459.98</v>
      </c>
      <c r="P642">
        <v>1439.2516003683199</v>
      </c>
      <c r="Q642">
        <v>1462.43775109081</v>
      </c>
      <c r="R642">
        <v>41.277780997169103</v>
      </c>
      <c r="S642" s="1">
        <f>(Table2[[#This Row],[Close Price]]-Table2[[#This Row],[20D EMA]])/Table2[[#This Row],[20D EMA]]</f>
        <v>-1.8548199290401187E-2</v>
      </c>
      <c r="T642" s="1">
        <f>(Table2[[#This Row],[Close Price]]-Table2[[#This Row],[50D EMA]])/Table2[[#This Row],[50D EMA]]</f>
        <v>-4.4131271882514546E-3</v>
      </c>
      <c r="U642" s="1">
        <f>(Table2[[#This Row],[Close Price]]-Table2[[#This Row],[200D EMA]])/Table2[[#This Row],[200D EMA]]</f>
        <v>-2.0197612560793221E-2</v>
      </c>
      <c r="V642">
        <v>0.53086076996475096</v>
      </c>
      <c r="W642">
        <v>1423</v>
      </c>
      <c r="X642">
        <v>1472</v>
      </c>
      <c r="Y642">
        <v>1423</v>
      </c>
      <c r="Z642">
        <v>1510</v>
      </c>
      <c r="AA642">
        <v>1401.1</v>
      </c>
      <c r="AB642">
        <v>1512</v>
      </c>
      <c r="AC642" s="1">
        <f>(Table2[[#This Row],[Close Price]]/Table2[[#This Row],[Day Low]])-1</f>
        <v>6.9571328179902636E-3</v>
      </c>
      <c r="AD642" s="1">
        <f>(Table2[[#This Row],[Day High]]/Table2[[#This Row],[Close Price]])-1</f>
        <v>2.7287319422150791E-2</v>
      </c>
      <c r="AE642" s="1">
        <f>(Table2[[#This Row],[Close Price]]/Table2[[#This Row],[Current Week Low]])-1</f>
        <v>6.9571328179902636E-3</v>
      </c>
      <c r="AF642" s="1">
        <f>(Table2[[#This Row],[Current Week High]]/Table2[[#This Row],[Close Price]])-1</f>
        <v>5.380696489636394E-2</v>
      </c>
      <c r="AG642" s="1">
        <f>(Table2[[#This Row],[Close Price]]/Table2[[#This Row],[Current Month Low]])-1</f>
        <v>2.2696452787096089E-2</v>
      </c>
      <c r="AH642" s="1">
        <f>(Table2[[#This Row],[Current Month High]]/Table2[[#This Row],[Close Price]])-1</f>
        <v>5.5202735710796258E-2</v>
      </c>
      <c r="AI642">
        <v>30.884918696349999</v>
      </c>
      <c r="AJ642">
        <v>18.991861816973898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0</v>
      </c>
      <c r="AM642" t="s">
        <v>3109</v>
      </c>
      <c r="AN642">
        <v>-5.96</v>
      </c>
      <c r="AO642" t="s">
        <v>3107</v>
      </c>
      <c r="AP642">
        <v>-2.5270598606822001E-2</v>
      </c>
      <c r="AQ642">
        <f>(Table2[[#This Row],[Sharpe Ratio]]-AVERAGE(Table2[Sharpe Ratio]))/_xlfn.STDEV.P(Table2[Sharpe Ratio])</f>
        <v>-1.0124495103214493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696</v>
      </c>
      <c r="AT642">
        <f>_xlfn.RANK.AVG(Table2[[#This Row],[6M Return vs Nifty Z-Score]],Table2[6M Return vs Nifty Z-Score])</f>
        <v>454</v>
      </c>
      <c r="AU642">
        <f>_xlfn.RANK.AVG(Table2[[#This Row],[Sharpe Ratio Z-Score]],Table2[Sharpe Ratio Z-Score])</f>
        <v>619</v>
      </c>
      <c r="AV642">
        <f>(Table2[[#This Row],[Rank 1Y]]+Table2[[#This Row],[Rank 6M]]+Table2[[#This Row],[Rank Sharpe]])/3</f>
        <v>589.66666666666663</v>
      </c>
    </row>
    <row r="643" spans="1:48" x14ac:dyDescent="0.3">
      <c r="A643" t="s">
        <v>741</v>
      </c>
      <c r="B643" t="s">
        <v>742</v>
      </c>
      <c r="C643" t="s">
        <v>3077</v>
      </c>
      <c r="D643" t="s">
        <v>539</v>
      </c>
      <c r="E643">
        <v>21714.781058699999</v>
      </c>
      <c r="F643">
        <v>599</v>
      </c>
      <c r="G643">
        <v>4.8915827330486099</v>
      </c>
      <c r="H643">
        <f>(Table2[[#This Row],[1Y Return vs Nifty]]-AVERAGE(Table2[1Y Return vs Nifty]))/_xlfn.STDEV.P(Table2[1Y Return vs Nifty])</f>
        <v>-0.42217187573193937</v>
      </c>
      <c r="I643">
        <v>-10.5806017203307</v>
      </c>
      <c r="J643">
        <f>(Table2[[#This Row],[1M Return vs Nifty]]-AVERAGE(Table2[1M Return vs Nifty]))/_xlfn.STDEV.P(Table2[1M Return vs Nifty])</f>
        <v>-0.9560486300051676</v>
      </c>
      <c r="K643">
        <v>-20.8505385487883</v>
      </c>
      <c r="L643">
        <f>(Table2[[#This Row],[6M Return vs Nifty]]-AVERAGE(Table2[6M Return vs Nifty]))/_xlfn.STDEV.P(Table2[6M Return vs Nifty])</f>
        <v>-0.93856649921595947</v>
      </c>
      <c r="M643">
        <v>-14.061993278021699</v>
      </c>
      <c r="N643">
        <f>(Table2[[#This Row],[1W Return vs Nifty]]-AVERAGE(Table2[1W Return vs Nifty]))/_xlfn.STDEV.P(Table2[1W Return vs Nifty])</f>
        <v>-2.6659777524411989</v>
      </c>
      <c r="O643">
        <v>702.85</v>
      </c>
      <c r="P643">
        <v>697.39169716139304</v>
      </c>
      <c r="Q643">
        <v>652.56988268699195</v>
      </c>
      <c r="R643">
        <v>19.823895456160699</v>
      </c>
      <c r="S643" s="1">
        <f>(Table2[[#This Row],[Close Price]]-Table2[[#This Row],[20D EMA]])/Table2[[#This Row],[20D EMA]]</f>
        <v>-0.14775556662161204</v>
      </c>
      <c r="T643" s="1">
        <f>(Table2[[#This Row],[Close Price]]-Table2[[#This Row],[50D EMA]])/Table2[[#This Row],[50D EMA]]</f>
        <v>-0.14108527182339375</v>
      </c>
      <c r="U643" s="1">
        <f>(Table2[[#This Row],[Close Price]]-Table2[[#This Row],[200D EMA]])/Table2[[#This Row],[200D EMA]]</f>
        <v>-8.2090645168016396E-2</v>
      </c>
      <c r="V643">
        <v>2.2251415618585</v>
      </c>
      <c r="W643">
        <v>593.04999999999995</v>
      </c>
      <c r="X643">
        <v>625.5</v>
      </c>
      <c r="Y643">
        <v>593.04999999999995</v>
      </c>
      <c r="Z643">
        <v>765</v>
      </c>
      <c r="AA643">
        <v>593.04999999999995</v>
      </c>
      <c r="AB643">
        <v>765.5</v>
      </c>
      <c r="AC643" s="1">
        <f>(Table2[[#This Row],[Close Price]]/Table2[[#This Row],[Day Low]])-1</f>
        <v>1.0032880870078476E-2</v>
      </c>
      <c r="AD643" s="1">
        <f>(Table2[[#This Row],[Day High]]/Table2[[#This Row],[Close Price]])-1</f>
        <v>4.4240400667779678E-2</v>
      </c>
      <c r="AE643" s="1">
        <f>(Table2[[#This Row],[Close Price]]/Table2[[#This Row],[Current Week Low]])-1</f>
        <v>1.0032880870078476E-2</v>
      </c>
      <c r="AF643" s="1">
        <f>(Table2[[#This Row],[Current Week High]]/Table2[[#This Row],[Close Price]])-1</f>
        <v>0.27712854757929883</v>
      </c>
      <c r="AG643" s="1">
        <f>(Table2[[#This Row],[Close Price]]/Table2[[#This Row],[Current Month Low]])-1</f>
        <v>1.0032880870078476E-2</v>
      </c>
      <c r="AH643" s="1">
        <f>(Table2[[#This Row],[Current Month High]]/Table2[[#This Row],[Close Price]])-1</f>
        <v>0.27796327212020033</v>
      </c>
      <c r="AI643">
        <v>28.4223706176961</v>
      </c>
      <c r="AJ643">
        <v>36.757990867579899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-0.02</v>
      </c>
      <c r="AM643" t="s">
        <v>3107</v>
      </c>
      <c r="AN643">
        <v>-16.32</v>
      </c>
      <c r="AO643" t="s">
        <v>3107</v>
      </c>
      <c r="AP643">
        <v>-8.2315634285275996E-2</v>
      </c>
      <c r="AQ643">
        <f>(Table2[[#This Row],[Sharpe Ratio]]-AVERAGE(Table2[Sharpe Ratio]))/_xlfn.STDEV.P(Table2[Sharpe Ratio])</f>
        <v>-1.6621892421566911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-6.6449539995509568</v>
      </c>
      <c r="AS643">
        <f>_xlfn.RANK.AVG(Table2[[#This Row],[1Y Return vs Nifty Z-Score]],Table2[1Y Return vs Nifty Z-Score])</f>
        <v>435</v>
      </c>
      <c r="AT643">
        <f>_xlfn.RANK.AVG(Table2[[#This Row],[6M Return vs Nifty Z-Score]],Table2[6M Return vs Nifty Z-Score])</f>
        <v>632</v>
      </c>
      <c r="AU643">
        <f>_xlfn.RANK.AVG(Table2[[#This Row],[Sharpe Ratio Z-Score]],Table2[Sharpe Ratio Z-Score])</f>
        <v>702</v>
      </c>
      <c r="AV643">
        <f>(Table2[[#This Row],[Rank 1Y]]+Table2[[#This Row],[Rank 6M]]+Table2[[#This Row],[Rank Sharpe]])/3</f>
        <v>589.66666666666663</v>
      </c>
    </row>
    <row r="644" spans="1:48" x14ac:dyDescent="0.3">
      <c r="A644" t="s">
        <v>2214</v>
      </c>
      <c r="B644" t="s">
        <v>2215</v>
      </c>
      <c r="C644" t="s">
        <v>3079</v>
      </c>
      <c r="D644" t="s">
        <v>1871</v>
      </c>
      <c r="E644">
        <v>2433.8899909699999</v>
      </c>
      <c r="F644">
        <v>51.05</v>
      </c>
      <c r="G644">
        <v>-3.6879797413579798</v>
      </c>
      <c r="H644">
        <f>(Table2[[#This Row],[1Y Return vs Nifty]]-AVERAGE(Table2[1Y Return vs Nifty]))/_xlfn.STDEV.P(Table2[1Y Return vs Nifty])</f>
        <v>-0.55423245342258542</v>
      </c>
      <c r="I644">
        <v>-3.63704948956625</v>
      </c>
      <c r="J644">
        <f>(Table2[[#This Row],[1M Return vs Nifty]]-AVERAGE(Table2[1M Return vs Nifty]))/_xlfn.STDEV.P(Table2[1M Return vs Nifty])</f>
        <v>-0.29401977919194699</v>
      </c>
      <c r="K644">
        <v>-24.532888494907699</v>
      </c>
      <c r="L644">
        <f>(Table2[[#This Row],[6M Return vs Nifty]]-AVERAGE(Table2[6M Return vs Nifty]))/_xlfn.STDEV.P(Table2[6M Return vs Nifty])</f>
        <v>-1.0636296871814146</v>
      </c>
      <c r="M644">
        <v>0.57440403415364405</v>
      </c>
      <c r="N644">
        <f>(Table2[[#This Row],[1W Return vs Nifty]]-AVERAGE(Table2[1W Return vs Nifty]))/_xlfn.STDEV.P(Table2[1W Return vs Nifty])</f>
        <v>9.0937690806086862E-3</v>
      </c>
      <c r="O644">
        <v>53.06</v>
      </c>
      <c r="P644">
        <v>53.262988475190497</v>
      </c>
      <c r="Q644">
        <v>51.803382459061403</v>
      </c>
      <c r="R644">
        <v>36.582446429395397</v>
      </c>
      <c r="S644" s="1">
        <f>(Table2[[#This Row],[Close Price]]-Table2[[#This Row],[20D EMA]])/Table2[[#This Row],[20D EMA]]</f>
        <v>-3.7881643422540613E-2</v>
      </c>
      <c r="T644" s="1">
        <f>(Table2[[#This Row],[Close Price]]-Table2[[#This Row],[50D EMA]])/Table2[[#This Row],[50D EMA]]</f>
        <v>-4.1548334754466378E-2</v>
      </c>
      <c r="U644" s="1">
        <f>(Table2[[#This Row],[Close Price]]-Table2[[#This Row],[200D EMA]])/Table2[[#This Row],[200D EMA]]</f>
        <v>-1.4543113273670511E-2</v>
      </c>
      <c r="V644">
        <v>0.85440020907555703</v>
      </c>
      <c r="W644">
        <v>50.42</v>
      </c>
      <c r="X644">
        <v>52.12</v>
      </c>
      <c r="Y644">
        <v>50.42</v>
      </c>
      <c r="Z644">
        <v>52.97</v>
      </c>
      <c r="AA644">
        <v>50.15</v>
      </c>
      <c r="AB644">
        <v>58.14</v>
      </c>
      <c r="AC644" s="1">
        <f>(Table2[[#This Row],[Close Price]]/Table2[[#This Row],[Day Low]])-1</f>
        <v>1.2495041650138816E-2</v>
      </c>
      <c r="AD644" s="1">
        <f>(Table2[[#This Row],[Day High]]/Table2[[#This Row],[Close Price]])-1</f>
        <v>2.0959843290891289E-2</v>
      </c>
      <c r="AE644" s="1">
        <f>(Table2[[#This Row],[Close Price]]/Table2[[#This Row],[Current Week Low]])-1</f>
        <v>1.2495041650138816E-2</v>
      </c>
      <c r="AF644" s="1">
        <f>(Table2[[#This Row],[Current Week High]]/Table2[[#This Row],[Close Price]])-1</f>
        <v>3.7610186092066566E-2</v>
      </c>
      <c r="AG644" s="1">
        <f>(Table2[[#This Row],[Close Price]]/Table2[[#This Row],[Current Month Low]])-1</f>
        <v>1.7946161515453696E-2</v>
      </c>
      <c r="AH644" s="1">
        <f>(Table2[[#This Row],[Current Month High]]/Table2[[#This Row],[Close Price]])-1</f>
        <v>0.13888344760039195</v>
      </c>
      <c r="AI644">
        <v>35.945151811949003</v>
      </c>
      <c r="AJ644">
        <v>25.4299754299754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-0.09</v>
      </c>
      <c r="AM644" t="s">
        <v>3107</v>
      </c>
      <c r="AN644">
        <v>-9.68</v>
      </c>
      <c r="AO644" t="s">
        <v>3107</v>
      </c>
      <c r="AP644">
        <v>-1.2444544868693E-2</v>
      </c>
      <c r="AQ644">
        <f>(Table2[[#This Row],[Sharpe Ratio]]-AVERAGE(Table2[Sharpe Ratio]))/_xlfn.STDEV.P(Table2[Sharpe Ratio])</f>
        <v>-0.86636148325297013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510</v>
      </c>
      <c r="AT644">
        <f>_xlfn.RANK.AVG(Table2[[#This Row],[6M Return vs Nifty Z-Score]],Table2[6M Return vs Nifty Z-Score])</f>
        <v>666</v>
      </c>
      <c r="AU644">
        <f>_xlfn.RANK.AVG(Table2[[#This Row],[Sharpe Ratio Z-Score]],Table2[Sharpe Ratio Z-Score])</f>
        <v>594</v>
      </c>
      <c r="AV644">
        <f>(Table2[[#This Row],[Rank 1Y]]+Table2[[#This Row],[Rank 6M]]+Table2[[#This Row],[Rank Sharpe]])/3</f>
        <v>590</v>
      </c>
    </row>
    <row r="645" spans="1:48" x14ac:dyDescent="0.3">
      <c r="A645" t="s">
        <v>1370</v>
      </c>
      <c r="B645" t="s">
        <v>1371</v>
      </c>
      <c r="C645" t="s">
        <v>3079</v>
      </c>
      <c r="D645" t="s">
        <v>590</v>
      </c>
      <c r="E645">
        <v>7815.7679694399903</v>
      </c>
      <c r="F645">
        <v>45.59</v>
      </c>
      <c r="G645">
        <v>-19.906130219961899</v>
      </c>
      <c r="H645">
        <f>(Table2[[#This Row],[1Y Return vs Nifty]]-AVERAGE(Table2[1Y Return vs Nifty]))/_xlfn.STDEV.P(Table2[1Y Return vs Nifty])</f>
        <v>-0.8038696963084937</v>
      </c>
      <c r="I645">
        <v>5.4088966641553897</v>
      </c>
      <c r="J645">
        <f>(Table2[[#This Row],[1M Return vs Nifty]]-AVERAGE(Table2[1M Return vs Nifty]))/_xlfn.STDEV.P(Table2[1M Return vs Nifty])</f>
        <v>0.5684605677020933</v>
      </c>
      <c r="K645">
        <v>-31.944604498742301</v>
      </c>
      <c r="L645">
        <f>(Table2[[#This Row],[6M Return vs Nifty]]-AVERAGE(Table2[6M Return vs Nifty]))/_xlfn.STDEV.P(Table2[6M Return vs Nifty])</f>
        <v>-1.3153528653956352</v>
      </c>
      <c r="M645">
        <v>2.4651833849609699</v>
      </c>
      <c r="N645">
        <f>(Table2[[#This Row],[1W Return vs Nifty]]-AVERAGE(Table2[1W Return vs Nifty]))/_xlfn.STDEV.P(Table2[1W Return vs Nifty])</f>
        <v>0.35466856367973298</v>
      </c>
      <c r="O645">
        <v>44.96</v>
      </c>
      <c r="P645">
        <v>44.504810370100301</v>
      </c>
      <c r="Q645">
        <v>46.240008220923798</v>
      </c>
      <c r="R645">
        <v>52.460313731683797</v>
      </c>
      <c r="S645" s="1">
        <f>(Table2[[#This Row],[Close Price]]-Table2[[#This Row],[20D EMA]])/Table2[[#This Row],[20D EMA]]</f>
        <v>1.4012455516014292E-2</v>
      </c>
      <c r="T645" s="1">
        <f>(Table2[[#This Row],[Close Price]]-Table2[[#This Row],[50D EMA]])/Table2[[#This Row],[50D EMA]]</f>
        <v>2.4383647989403987E-2</v>
      </c>
      <c r="U645" s="1">
        <f>(Table2[[#This Row],[Close Price]]-Table2[[#This Row],[200D EMA]])/Table2[[#This Row],[200D EMA]]</f>
        <v>-1.4057268714534161E-2</v>
      </c>
      <c r="V645">
        <v>1.5021918894166399</v>
      </c>
      <c r="W645">
        <v>44.89</v>
      </c>
      <c r="X645">
        <v>46.39</v>
      </c>
      <c r="Y645">
        <v>44.89</v>
      </c>
      <c r="Z645">
        <v>48.12</v>
      </c>
      <c r="AA645">
        <v>42.5</v>
      </c>
      <c r="AB645">
        <v>48.12</v>
      </c>
      <c r="AC645" s="1">
        <f>(Table2[[#This Row],[Close Price]]/Table2[[#This Row],[Day Low]])-1</f>
        <v>1.5593673423925258E-2</v>
      </c>
      <c r="AD645" s="1">
        <f>(Table2[[#This Row],[Day High]]/Table2[[#This Row],[Close Price]])-1</f>
        <v>1.7547707830664505E-2</v>
      </c>
      <c r="AE645" s="1">
        <f>(Table2[[#This Row],[Close Price]]/Table2[[#This Row],[Current Week Low]])-1</f>
        <v>1.5593673423925258E-2</v>
      </c>
      <c r="AF645" s="1">
        <f>(Table2[[#This Row],[Current Week High]]/Table2[[#This Row],[Close Price]])-1</f>
        <v>5.5494626014476633E-2</v>
      </c>
      <c r="AG645" s="1">
        <f>(Table2[[#This Row],[Close Price]]/Table2[[#This Row],[Current Month Low]])-1</f>
        <v>7.2705882352941176E-2</v>
      </c>
      <c r="AH645" s="1">
        <f>(Table2[[#This Row],[Current Month High]]/Table2[[#This Row],[Close Price]])-1</f>
        <v>5.5494626014476633E-2</v>
      </c>
      <c r="AI645">
        <v>50.690940995832399</v>
      </c>
      <c r="AJ645">
        <v>17.956015523932699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-0.03</v>
      </c>
      <c r="AM645" t="s">
        <v>3107</v>
      </c>
      <c r="AN645">
        <v>-3.68</v>
      </c>
      <c r="AO645" t="s">
        <v>3107</v>
      </c>
      <c r="AP645">
        <v>2.3821654821028999E-2</v>
      </c>
      <c r="AQ645">
        <f>(Table2[[#This Row],[Sharpe Ratio]]-AVERAGE(Table2[Sharpe Ratio]))/_xlfn.STDEV.P(Table2[Sharpe Ratio])</f>
        <v>-0.45329151877956192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611</v>
      </c>
      <c r="AT645">
        <f>_xlfn.RANK.AVG(Table2[[#This Row],[6M Return vs Nifty Z-Score]],Table2[6M Return vs Nifty Z-Score])</f>
        <v>703</v>
      </c>
      <c r="AU645">
        <f>_xlfn.RANK.AVG(Table2[[#This Row],[Sharpe Ratio Z-Score]],Table2[Sharpe Ratio Z-Score])</f>
        <v>460</v>
      </c>
      <c r="AV645">
        <f>(Table2[[#This Row],[Rank 1Y]]+Table2[[#This Row],[Rank 6M]]+Table2[[#This Row],[Rank Sharpe]])/3</f>
        <v>591.33333333333337</v>
      </c>
    </row>
    <row r="646" spans="1:48" x14ac:dyDescent="0.3">
      <c r="A646" t="s">
        <v>647</v>
      </c>
      <c r="B646" t="s">
        <v>648</v>
      </c>
      <c r="C646" t="s">
        <v>3063</v>
      </c>
      <c r="D646" t="s">
        <v>57</v>
      </c>
      <c r="E646">
        <v>27360.601492595</v>
      </c>
      <c r="F646">
        <v>354.35</v>
      </c>
      <c r="G646">
        <v>-42.696328418995002</v>
      </c>
      <c r="H646">
        <f>(Table2[[#This Row],[1Y Return vs Nifty]]-AVERAGE(Table2[1Y Return vs Nifty]))/_xlfn.STDEV.P(Table2[1Y Return vs Nifty])</f>
        <v>-1.1546669250514199</v>
      </c>
      <c r="I646">
        <v>-11.2027935339165</v>
      </c>
      <c r="J646">
        <f>(Table2[[#This Row],[1M Return vs Nifty]]-AVERAGE(Table2[1M Return vs Nifty]))/_xlfn.STDEV.P(Table2[1M Return vs Nifty])</f>
        <v>-1.0153711378000361</v>
      </c>
      <c r="K646">
        <v>-37.636530140859598</v>
      </c>
      <c r="L646">
        <f>(Table2[[#This Row],[6M Return vs Nifty]]-AVERAGE(Table2[6M Return vs Nifty]))/_xlfn.STDEV.P(Table2[6M Return vs Nifty])</f>
        <v>-1.5086670199114725</v>
      </c>
      <c r="M646">
        <v>2.87190846480665</v>
      </c>
      <c r="N646">
        <f>(Table2[[#This Row],[1W Return vs Nifty]]-AVERAGE(Table2[1W Return vs Nifty]))/_xlfn.STDEV.P(Table2[1W Return vs Nifty])</f>
        <v>0.42900507251984143</v>
      </c>
      <c r="O646">
        <v>371.41</v>
      </c>
      <c r="P646">
        <v>397.87137517829598</v>
      </c>
      <c r="Q646">
        <v>421.23604977882701</v>
      </c>
      <c r="R646">
        <v>37.713468770531897</v>
      </c>
      <c r="S646" s="1">
        <f>(Table2[[#This Row],[Close Price]]-Table2[[#This Row],[20D EMA]])/Table2[[#This Row],[20D EMA]]</f>
        <v>-4.5933065884063436E-2</v>
      </c>
      <c r="T646" s="1">
        <f>(Table2[[#This Row],[Close Price]]-Table2[[#This Row],[50D EMA]])/Table2[[#This Row],[50D EMA]]</f>
        <v>-0.10938553988407171</v>
      </c>
      <c r="U646" s="1">
        <f>(Table2[[#This Row],[Close Price]]-Table2[[#This Row],[200D EMA]])/Table2[[#This Row],[200D EMA]]</f>
        <v>-0.15878519849843331</v>
      </c>
      <c r="V646">
        <v>0.96238104301977501</v>
      </c>
      <c r="W646">
        <v>349.6</v>
      </c>
      <c r="X646">
        <v>357.5</v>
      </c>
      <c r="Y646">
        <v>349.6</v>
      </c>
      <c r="Z646">
        <v>366.35</v>
      </c>
      <c r="AA646">
        <v>341</v>
      </c>
      <c r="AB646">
        <v>376.9</v>
      </c>
      <c r="AC646" s="1">
        <f>(Table2[[#This Row],[Close Price]]/Table2[[#This Row],[Day Low]])-1</f>
        <v>1.3586956521739024E-2</v>
      </c>
      <c r="AD646" s="1">
        <f>(Table2[[#This Row],[Day High]]/Table2[[#This Row],[Close Price]])-1</f>
        <v>8.8895160152391295E-3</v>
      </c>
      <c r="AE646" s="1">
        <f>(Table2[[#This Row],[Close Price]]/Table2[[#This Row],[Current Week Low]])-1</f>
        <v>1.3586956521739024E-2</v>
      </c>
      <c r="AF646" s="1">
        <f>(Table2[[#This Row],[Current Week High]]/Table2[[#This Row],[Close Price]])-1</f>
        <v>3.3864822915196768E-2</v>
      </c>
      <c r="AG646" s="1">
        <f>(Table2[[#This Row],[Close Price]]/Table2[[#This Row],[Current Month Low]])-1</f>
        <v>3.9149560117302196E-2</v>
      </c>
      <c r="AH646" s="1">
        <f>(Table2[[#This Row],[Current Month High]]/Table2[[#This Row],[Close Price]])-1</f>
        <v>6.3637646394807179E-2</v>
      </c>
      <c r="AI646">
        <v>46.6629039085649</v>
      </c>
      <c r="AJ646">
        <v>5.3672316384180796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-0.23</v>
      </c>
      <c r="AM646" t="s">
        <v>3107</v>
      </c>
      <c r="AN646">
        <v>-7.01</v>
      </c>
      <c r="AO646" t="s">
        <v>3107</v>
      </c>
      <c r="AP646">
        <v>6.0347638185334E-2</v>
      </c>
      <c r="AQ646">
        <f>(Table2[[#This Row],[Sharpe Ratio]]-AVERAGE(Table2[Sharpe Ratio]))/_xlfn.STDEV.P(Table2[Sharpe Ratio])</f>
        <v>-3.7262632937252037E-2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703</v>
      </c>
      <c r="AT646">
        <f>_xlfn.RANK.AVG(Table2[[#This Row],[6M Return vs Nifty Z-Score]],Table2[6M Return vs Nifty Z-Score])</f>
        <v>716</v>
      </c>
      <c r="AU646">
        <f>_xlfn.RANK.AVG(Table2[[#This Row],[Sharpe Ratio Z-Score]],Table2[Sharpe Ratio Z-Score])</f>
        <v>359</v>
      </c>
      <c r="AV646">
        <f>(Table2[[#This Row],[Rank 1Y]]+Table2[[#This Row],[Rank 6M]]+Table2[[#This Row],[Rank Sharpe]])/3</f>
        <v>592.66666666666663</v>
      </c>
    </row>
    <row r="647" spans="1:48" x14ac:dyDescent="0.3">
      <c r="A647" t="s">
        <v>515</v>
      </c>
      <c r="B647" t="s">
        <v>516</v>
      </c>
      <c r="C647" t="s">
        <v>3062</v>
      </c>
      <c r="D647" t="s">
        <v>21</v>
      </c>
      <c r="E647">
        <v>39151.248499339999</v>
      </c>
      <c r="F647">
        <v>5870.3</v>
      </c>
      <c r="G647">
        <v>-12.9889964727485</v>
      </c>
      <c r="H647">
        <f>(Table2[[#This Row],[1Y Return vs Nifty]]-AVERAGE(Table2[1Y Return vs Nifty]))/_xlfn.STDEV.P(Table2[1Y Return vs Nifty])</f>
        <v>-0.69739798736698999</v>
      </c>
      <c r="I647">
        <v>-1.2369384403541099</v>
      </c>
      <c r="J647">
        <f>(Table2[[#This Row],[1M Return vs Nifty]]-AVERAGE(Table2[1M Return vs Nifty]))/_xlfn.STDEV.P(Table2[1M Return vs Nifty])</f>
        <v>-6.5182621073660352E-2</v>
      </c>
      <c r="K647">
        <v>-19.8471264981738</v>
      </c>
      <c r="L647">
        <f>(Table2[[#This Row],[6M Return vs Nifty]]-AVERAGE(Table2[6M Return vs Nifty]))/_xlfn.STDEV.P(Table2[6M Return vs Nifty])</f>
        <v>-0.90448774197425574</v>
      </c>
      <c r="M647">
        <v>-0.58765803886508095</v>
      </c>
      <c r="N647">
        <f>(Table2[[#This Row],[1W Return vs Nifty]]-AVERAGE(Table2[1W Return vs Nifty]))/_xlfn.STDEV.P(Table2[1W Return vs Nifty])</f>
        <v>-0.20329450458200132</v>
      </c>
      <c r="O647">
        <v>5960.01</v>
      </c>
      <c r="P647">
        <v>5782.0768300449299</v>
      </c>
      <c r="Q647">
        <v>5546.3480559347499</v>
      </c>
      <c r="R647">
        <v>38.213267198279397</v>
      </c>
      <c r="S647" s="1">
        <f>(Table2[[#This Row],[Close Price]]-Table2[[#This Row],[20D EMA]])/Table2[[#This Row],[20D EMA]]</f>
        <v>-1.5051988167805093E-2</v>
      </c>
      <c r="T647" s="1">
        <f>(Table2[[#This Row],[Close Price]]-Table2[[#This Row],[50D EMA]])/Table2[[#This Row],[50D EMA]]</f>
        <v>1.5258041798518392E-2</v>
      </c>
      <c r="U647" s="1">
        <f>(Table2[[#This Row],[Close Price]]-Table2[[#This Row],[200D EMA]])/Table2[[#This Row],[200D EMA]]</f>
        <v>5.8408152679601935E-2</v>
      </c>
      <c r="V647">
        <v>0.47404112617107103</v>
      </c>
      <c r="W647">
        <v>5790.55</v>
      </c>
      <c r="X647">
        <v>5925</v>
      </c>
      <c r="Y647">
        <v>5766</v>
      </c>
      <c r="Z647">
        <v>5947.8</v>
      </c>
      <c r="AA647">
        <v>5749</v>
      </c>
      <c r="AB647">
        <v>6357</v>
      </c>
      <c r="AC647" s="1">
        <f>(Table2[[#This Row],[Close Price]]/Table2[[#This Row],[Day Low]])-1</f>
        <v>1.3772439578278339E-2</v>
      </c>
      <c r="AD647" s="1">
        <f>(Table2[[#This Row],[Day High]]/Table2[[#This Row],[Close Price]])-1</f>
        <v>9.3180927720899476E-3</v>
      </c>
      <c r="AE647" s="1">
        <f>(Table2[[#This Row],[Close Price]]/Table2[[#This Row],[Current Week Low]])-1</f>
        <v>1.80887963926466E-2</v>
      </c>
      <c r="AF647" s="1">
        <f>(Table2[[#This Row],[Current Week High]]/Table2[[#This Row],[Close Price]])-1</f>
        <v>1.3202051002504156E-2</v>
      </c>
      <c r="AG647" s="1">
        <f>(Table2[[#This Row],[Close Price]]/Table2[[#This Row],[Current Month Low]])-1</f>
        <v>2.1099321621151468E-2</v>
      </c>
      <c r="AH647" s="1">
        <f>(Table2[[#This Row],[Current Month High]]/Table2[[#This Row],[Close Price]])-1</f>
        <v>8.2908880295725851E-2</v>
      </c>
      <c r="AI647">
        <v>16.6456569510927</v>
      </c>
      <c r="AJ647">
        <v>36.924602017610297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-0.05</v>
      </c>
      <c r="AM647" t="s">
        <v>3107</v>
      </c>
      <c r="AN647">
        <v>-7.02</v>
      </c>
      <c r="AO647" t="s">
        <v>3107</v>
      </c>
      <c r="AP647">
        <v>-3.7111440746950002E-3</v>
      </c>
      <c r="AQ647">
        <f>(Table2[[#This Row],[Sharpe Ratio]]-AVERAGE(Table2[Sharpe Ratio]))/_xlfn.STDEV.P(Table2[Sharpe Ratio])</f>
        <v>-0.76688854187579103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-2.6372513968726983</v>
      </c>
      <c r="AS647">
        <f>_xlfn.RANK.AVG(Table2[[#This Row],[1Y Return vs Nifty Z-Score]],Table2[1Y Return vs Nifty Z-Score])</f>
        <v>581</v>
      </c>
      <c r="AT647">
        <f>_xlfn.RANK.AVG(Table2[[#This Row],[6M Return vs Nifty Z-Score]],Table2[6M Return vs Nifty Z-Score])</f>
        <v>622</v>
      </c>
      <c r="AU647">
        <f>_xlfn.RANK.AVG(Table2[[#This Row],[Sharpe Ratio Z-Score]],Table2[Sharpe Ratio Z-Score])</f>
        <v>575</v>
      </c>
      <c r="AV647">
        <f>(Table2[[#This Row],[Rank 1Y]]+Table2[[#This Row],[Rank 6M]]+Table2[[#This Row],[Rank Sharpe]])/3</f>
        <v>592.66666666666663</v>
      </c>
    </row>
    <row r="648" spans="1:48" x14ac:dyDescent="0.3">
      <c r="A648" t="s">
        <v>1415</v>
      </c>
      <c r="B648" t="s">
        <v>1416</v>
      </c>
      <c r="C648" t="s">
        <v>3077</v>
      </c>
      <c r="D648" t="s">
        <v>539</v>
      </c>
      <c r="E648">
        <v>7327.5632594850003</v>
      </c>
      <c r="F648">
        <v>264.95</v>
      </c>
      <c r="G648">
        <v>-22.522819652798798</v>
      </c>
      <c r="H648">
        <f>(Table2[[#This Row],[1Y Return vs Nifty]]-AVERAGE(Table2[1Y Return vs Nifty]))/_xlfn.STDEV.P(Table2[1Y Return vs Nifty])</f>
        <v>-0.8441469854089908</v>
      </c>
      <c r="I648">
        <v>2.0754283724773099</v>
      </c>
      <c r="J648">
        <f>(Table2[[#This Row],[1M Return vs Nifty]]-AVERAGE(Table2[1M Return vs Nifty]))/_xlfn.STDEV.P(Table2[1M Return vs Nifty])</f>
        <v>0.25063301934951387</v>
      </c>
      <c r="K648">
        <v>-7.7745849701048497</v>
      </c>
      <c r="L648">
        <f>(Table2[[#This Row],[6M Return vs Nifty]]-AVERAGE(Table2[6M Return vs Nifty]))/_xlfn.STDEV.P(Table2[6M Return vs Nifty])</f>
        <v>-0.49446953283126854</v>
      </c>
      <c r="M648">
        <v>7.3060094967807903</v>
      </c>
      <c r="N648">
        <f>(Table2[[#This Row],[1W Return vs Nifty]]-AVERAGE(Table2[1W Return vs Nifty]))/_xlfn.STDEV.P(Table2[1W Return vs Nifty])</f>
        <v>1.2394188062545368</v>
      </c>
      <c r="O648">
        <v>262.20999999999998</v>
      </c>
      <c r="P648">
        <v>258.84991838032499</v>
      </c>
      <c r="Q648">
        <v>260.40399253218101</v>
      </c>
      <c r="R648">
        <v>52.102565970993702</v>
      </c>
      <c r="S648" s="1">
        <f>(Table2[[#This Row],[Close Price]]-Table2[[#This Row],[20D EMA]])/Table2[[#This Row],[20D EMA]]</f>
        <v>1.0449639601845884E-2</v>
      </c>
      <c r="T648" s="1">
        <f>(Table2[[#This Row],[Close Price]]-Table2[[#This Row],[50D EMA]])/Table2[[#This Row],[50D EMA]]</f>
        <v>2.3566094429715911E-2</v>
      </c>
      <c r="U648" s="1">
        <f>(Table2[[#This Row],[Close Price]]-Table2[[#This Row],[200D EMA]])/Table2[[#This Row],[200D EMA]]</f>
        <v>1.7457518310734735E-2</v>
      </c>
      <c r="V648">
        <v>1.9511669731494801</v>
      </c>
      <c r="W648">
        <v>264.05</v>
      </c>
      <c r="X648">
        <v>276.95</v>
      </c>
      <c r="Y648">
        <v>261.7</v>
      </c>
      <c r="Z648">
        <v>287.89999999999998</v>
      </c>
      <c r="AA648">
        <v>240.05</v>
      </c>
      <c r="AB648">
        <v>287.89999999999998</v>
      </c>
      <c r="AC648" s="1">
        <f>(Table2[[#This Row],[Close Price]]/Table2[[#This Row],[Day Low]])-1</f>
        <v>3.4084453701950235E-3</v>
      </c>
      <c r="AD648" s="1">
        <f>(Table2[[#This Row],[Day High]]/Table2[[#This Row],[Close Price]])-1</f>
        <v>4.5291564446121813E-2</v>
      </c>
      <c r="AE648" s="1">
        <f>(Table2[[#This Row],[Close Price]]/Table2[[#This Row],[Current Week Low]])-1</f>
        <v>1.2418800152846687E-2</v>
      </c>
      <c r="AF648" s="1">
        <f>(Table2[[#This Row],[Current Week High]]/Table2[[#This Row],[Close Price]])-1</f>
        <v>8.6620117003208152E-2</v>
      </c>
      <c r="AG648" s="1">
        <f>(Table2[[#This Row],[Close Price]]/Table2[[#This Row],[Current Month Low]])-1</f>
        <v>0.10372838991876687</v>
      </c>
      <c r="AH648" s="1">
        <f>(Table2[[#This Row],[Current Month High]]/Table2[[#This Row],[Close Price]])-1</f>
        <v>8.6620117003208152E-2</v>
      </c>
      <c r="AI648">
        <v>21.1360634081902</v>
      </c>
      <c r="AJ648">
        <v>20.431818181818102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7.0000000000000007E-2</v>
      </c>
      <c r="AM648" t="s">
        <v>3108</v>
      </c>
      <c r="AN648">
        <v>2.91</v>
      </c>
      <c r="AO648" t="s">
        <v>3108</v>
      </c>
      <c r="AP648">
        <v>-6.4007843490077002E-2</v>
      </c>
      <c r="AQ648">
        <f>(Table2[[#This Row],[Sharpe Ratio]]-AVERAGE(Table2[Sharpe Ratio]))/_xlfn.STDEV.P(Table2[Sharpe Ratio])</f>
        <v>-1.4536645398702626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626</v>
      </c>
      <c r="AT648">
        <f>_xlfn.RANK.AVG(Table2[[#This Row],[6M Return vs Nifty Z-Score]],Table2[6M Return vs Nifty Z-Score])</f>
        <v>477</v>
      </c>
      <c r="AU648">
        <f>_xlfn.RANK.AVG(Table2[[#This Row],[Sharpe Ratio Z-Score]],Table2[Sharpe Ratio Z-Score])</f>
        <v>677</v>
      </c>
      <c r="AV648">
        <f>(Table2[[#This Row],[Rank 1Y]]+Table2[[#This Row],[Rank 6M]]+Table2[[#This Row],[Rank Sharpe]])/3</f>
        <v>593.33333333333337</v>
      </c>
    </row>
    <row r="649" spans="1:48" x14ac:dyDescent="0.3">
      <c r="A649" t="s">
        <v>819</v>
      </c>
      <c r="B649" t="s">
        <v>820</v>
      </c>
      <c r="C649" t="s">
        <v>3063</v>
      </c>
      <c r="D649" t="s">
        <v>57</v>
      </c>
      <c r="E649">
        <v>18777.1618407149</v>
      </c>
      <c r="F649">
        <v>1177.6500000000001</v>
      </c>
      <c r="G649">
        <v>-39.3951402955189</v>
      </c>
      <c r="H649">
        <f>(Table2[[#This Row],[1Y Return vs Nifty]]-AVERAGE(Table2[1Y Return vs Nifty]))/_xlfn.STDEV.P(Table2[1Y Return vs Nifty])</f>
        <v>-1.1038535167975325</v>
      </c>
      <c r="I649">
        <v>-6.6739646134816297</v>
      </c>
      <c r="J649">
        <f>(Table2[[#This Row],[1M Return vs Nifty]]-AVERAGE(Table2[1M Return vs Nifty]))/_xlfn.STDEV.P(Table2[1M Return vs Nifty])</f>
        <v>-0.58357264243607343</v>
      </c>
      <c r="K649">
        <v>-36.697991632661001</v>
      </c>
      <c r="L649">
        <f>(Table2[[#This Row],[6M Return vs Nifty]]-AVERAGE(Table2[6M Return vs Nifty]))/_xlfn.STDEV.P(Table2[6M Return vs Nifty])</f>
        <v>-1.4767915546294845</v>
      </c>
      <c r="M649">
        <v>-6.8219251619426799</v>
      </c>
      <c r="N649">
        <f>(Table2[[#This Row],[1W Return vs Nifty]]-AVERAGE(Table2[1W Return vs Nifty]))/_xlfn.STDEV.P(Table2[1W Return vs Nifty])</f>
        <v>-1.3427217886877463</v>
      </c>
      <c r="O649">
        <v>1274.57</v>
      </c>
      <c r="P649">
        <v>1321.9790769372401</v>
      </c>
      <c r="Q649">
        <v>1396.7974035755601</v>
      </c>
      <c r="R649">
        <v>19.113527777306199</v>
      </c>
      <c r="S649" s="1">
        <f>(Table2[[#This Row],[Close Price]]-Table2[[#This Row],[20D EMA]])/Table2[[#This Row],[20D EMA]]</f>
        <v>-7.6041331586338801E-2</v>
      </c>
      <c r="T649" s="1">
        <f>(Table2[[#This Row],[Close Price]]-Table2[[#This Row],[50D EMA]])/Table2[[#This Row],[50D EMA]]</f>
        <v>-0.10917652136493827</v>
      </c>
      <c r="U649" s="1">
        <f>(Table2[[#This Row],[Close Price]]-Table2[[#This Row],[200D EMA]])/Table2[[#This Row],[200D EMA]]</f>
        <v>-0.15689276269742522</v>
      </c>
      <c r="V649">
        <v>0.75890382537909995</v>
      </c>
      <c r="W649">
        <v>1153.3</v>
      </c>
      <c r="X649">
        <v>1226</v>
      </c>
      <c r="Y649">
        <v>1153.3</v>
      </c>
      <c r="Z649">
        <v>1256.7</v>
      </c>
      <c r="AA649">
        <v>1153.3</v>
      </c>
      <c r="AB649">
        <v>1334.85</v>
      </c>
      <c r="AC649" s="1">
        <f>(Table2[[#This Row],[Close Price]]/Table2[[#This Row],[Day Low]])-1</f>
        <v>2.1113326974768087E-2</v>
      </c>
      <c r="AD649" s="1">
        <f>(Table2[[#This Row],[Day High]]/Table2[[#This Row],[Close Price]])-1</f>
        <v>4.1056341018129272E-2</v>
      </c>
      <c r="AE649" s="1">
        <f>(Table2[[#This Row],[Close Price]]/Table2[[#This Row],[Current Week Low]])-1</f>
        <v>2.1113326974768087E-2</v>
      </c>
      <c r="AF649" s="1">
        <f>(Table2[[#This Row],[Current Week High]]/Table2[[#This Row],[Close Price]])-1</f>
        <v>6.7125206980002572E-2</v>
      </c>
      <c r="AG649" s="1">
        <f>(Table2[[#This Row],[Close Price]]/Table2[[#This Row],[Current Month Low]])-1</f>
        <v>2.1113326974768087E-2</v>
      </c>
      <c r="AH649" s="1">
        <f>(Table2[[#This Row],[Current Month High]]/Table2[[#This Row],[Close Price]])-1</f>
        <v>0.13348618010444513</v>
      </c>
      <c r="AI649">
        <v>52.507111620600298</v>
      </c>
      <c r="AJ649">
        <v>2.1113326974767999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-0.17</v>
      </c>
      <c r="AM649" t="s">
        <v>3107</v>
      </c>
      <c r="AN649">
        <v>-10.47</v>
      </c>
      <c r="AO649" t="s">
        <v>3107</v>
      </c>
      <c r="AP649">
        <v>5.4321109087076998E-2</v>
      </c>
      <c r="AQ649">
        <f>(Table2[[#This Row],[Sharpe Ratio]]-AVERAGE(Table2[Sharpe Ratio]))/_xlfn.STDEV.P(Table2[Sharpe Ratio])</f>
        <v>-0.10590445870926647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688</v>
      </c>
      <c r="AT649">
        <f>_xlfn.RANK.AVG(Table2[[#This Row],[6M Return vs Nifty Z-Score]],Table2[6M Return vs Nifty Z-Score])</f>
        <v>714</v>
      </c>
      <c r="AU649">
        <f>_xlfn.RANK.AVG(Table2[[#This Row],[Sharpe Ratio Z-Score]],Table2[Sharpe Ratio Z-Score])</f>
        <v>378</v>
      </c>
      <c r="AV649">
        <f>(Table2[[#This Row],[Rank 1Y]]+Table2[[#This Row],[Rank 6M]]+Table2[[#This Row],[Rank Sharpe]])/3</f>
        <v>593.33333333333337</v>
      </c>
    </row>
    <row r="650" spans="1:48" x14ac:dyDescent="0.3">
      <c r="A650" t="s">
        <v>1455</v>
      </c>
      <c r="B650" t="s">
        <v>1456</v>
      </c>
      <c r="C650" t="s">
        <v>3071</v>
      </c>
      <c r="D650" t="s">
        <v>858</v>
      </c>
      <c r="E650">
        <v>6923.3626945259903</v>
      </c>
      <c r="F650">
        <v>39.07</v>
      </c>
      <c r="G650">
        <v>-27.9995459181279</v>
      </c>
      <c r="H650">
        <f>(Table2[[#This Row],[1Y Return vs Nifty]]-AVERAGE(Table2[1Y Return vs Nifty]))/_xlfn.STDEV.P(Table2[1Y Return vs Nifty])</f>
        <v>-0.92844727888088141</v>
      </c>
      <c r="I650">
        <v>-2.0635358104959498</v>
      </c>
      <c r="J650">
        <f>(Table2[[#This Row],[1M Return vs Nifty]]-AVERAGE(Table2[1M Return vs Nifty]))/_xlfn.STDEV.P(Table2[1M Return vs Nifty])</f>
        <v>-0.14399405488352532</v>
      </c>
      <c r="K650">
        <v>-31.298559873995899</v>
      </c>
      <c r="L650">
        <f>(Table2[[#This Row],[6M Return vs Nifty]]-AVERAGE(Table2[6M Return vs Nifty]))/_xlfn.STDEV.P(Table2[6M Return vs Nifty])</f>
        <v>-1.2934113330804142</v>
      </c>
      <c r="M650">
        <v>0.96156213160888804</v>
      </c>
      <c r="N650">
        <f>(Table2[[#This Row],[1W Return vs Nifty]]-AVERAGE(Table2[1W Return vs Nifty]))/_xlfn.STDEV.P(Table2[1W Return vs Nifty])</f>
        <v>7.985405105024046E-2</v>
      </c>
      <c r="O650">
        <v>40.29</v>
      </c>
      <c r="P650">
        <v>41.364530922635502</v>
      </c>
      <c r="Q650">
        <v>43.143507918416702</v>
      </c>
      <c r="R650">
        <v>35.088457751603102</v>
      </c>
      <c r="S650" s="1">
        <f>(Table2[[#This Row],[Close Price]]-Table2[[#This Row],[20D EMA]])/Table2[[#This Row],[20D EMA]]</f>
        <v>-3.028046661702653E-2</v>
      </c>
      <c r="T650" s="1">
        <f>(Table2[[#This Row],[Close Price]]-Table2[[#This Row],[50D EMA]])/Table2[[#This Row],[50D EMA]]</f>
        <v>-5.5470976497400307E-2</v>
      </c>
      <c r="U650" s="1">
        <f>(Table2[[#This Row],[Close Price]]-Table2[[#This Row],[200D EMA]])/Table2[[#This Row],[200D EMA]]</f>
        <v>-9.4417633497016609E-2</v>
      </c>
      <c r="V650">
        <v>1.4514924598719501</v>
      </c>
      <c r="W650">
        <v>38.869999999999997</v>
      </c>
      <c r="X650">
        <v>40.49</v>
      </c>
      <c r="Y650">
        <v>38.869999999999997</v>
      </c>
      <c r="Z650">
        <v>40.56</v>
      </c>
      <c r="AA650">
        <v>38.81</v>
      </c>
      <c r="AB650">
        <v>42.75</v>
      </c>
      <c r="AC650" s="1">
        <f>(Table2[[#This Row],[Close Price]]/Table2[[#This Row],[Day Low]])-1</f>
        <v>5.1453563159249427E-3</v>
      </c>
      <c r="AD650" s="1">
        <f>(Table2[[#This Row],[Day High]]/Table2[[#This Row],[Close Price]])-1</f>
        <v>3.6345021755822993E-2</v>
      </c>
      <c r="AE650" s="1">
        <f>(Table2[[#This Row],[Close Price]]/Table2[[#This Row],[Current Week Low]])-1</f>
        <v>5.1453563159249427E-3</v>
      </c>
      <c r="AF650" s="1">
        <f>(Table2[[#This Row],[Current Week High]]/Table2[[#This Row],[Close Price]])-1</f>
        <v>3.8136677757870441E-2</v>
      </c>
      <c r="AG650" s="1">
        <f>(Table2[[#This Row],[Close Price]]/Table2[[#This Row],[Current Month Low]])-1</f>
        <v>6.6993043030145749E-3</v>
      </c>
      <c r="AH650" s="1">
        <f>(Table2[[#This Row],[Current Month High]]/Table2[[#This Row],[Close Price]])-1</f>
        <v>9.4189915536217139E-2</v>
      </c>
      <c r="AI650">
        <v>38.213463015100999</v>
      </c>
      <c r="AJ650">
        <v>5.5945945945945903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-0.17</v>
      </c>
      <c r="AM650" t="s">
        <v>3107</v>
      </c>
      <c r="AN650">
        <v>-6.84</v>
      </c>
      <c r="AO650" t="s">
        <v>3107</v>
      </c>
      <c r="AP650">
        <v>3.3381066921770002E-2</v>
      </c>
      <c r="AQ650">
        <f>(Table2[[#This Row],[Sharpe Ratio]]-AVERAGE(Table2[Sharpe Ratio]))/_xlfn.STDEV.P(Table2[Sharpe Ratio])</f>
        <v>-0.34441035530990743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642</v>
      </c>
      <c r="AT650">
        <f>_xlfn.RANK.AVG(Table2[[#This Row],[6M Return vs Nifty Z-Score]],Table2[6M Return vs Nifty Z-Score])</f>
        <v>702</v>
      </c>
      <c r="AU650">
        <f>_xlfn.RANK.AVG(Table2[[#This Row],[Sharpe Ratio Z-Score]],Table2[Sharpe Ratio Z-Score])</f>
        <v>438</v>
      </c>
      <c r="AV650">
        <f>(Table2[[#This Row],[Rank 1Y]]+Table2[[#This Row],[Rank 6M]]+Table2[[#This Row],[Rank Sharpe]])/3</f>
        <v>594</v>
      </c>
    </row>
    <row r="651" spans="1:48" x14ac:dyDescent="0.3">
      <c r="A651" t="s">
        <v>1571</v>
      </c>
      <c r="B651" t="s">
        <v>1572</v>
      </c>
      <c r="C651" t="s">
        <v>3073</v>
      </c>
      <c r="D651" t="s">
        <v>397</v>
      </c>
      <c r="E651">
        <v>5921.2621283999997</v>
      </c>
      <c r="F651">
        <v>60.25</v>
      </c>
      <c r="G651">
        <v>-39.461463444365499</v>
      </c>
      <c r="H651">
        <f>(Table2[[#This Row],[1Y Return vs Nifty]]-AVERAGE(Table2[1Y Return vs Nifty]))/_xlfn.STDEV.P(Table2[1Y Return vs Nifty])</f>
        <v>-1.1048743932556353</v>
      </c>
      <c r="I651">
        <v>-5.28507587165217</v>
      </c>
      <c r="J651">
        <f>(Table2[[#This Row],[1M Return vs Nifty]]-AVERAGE(Table2[1M Return vs Nifty]))/_xlfn.STDEV.P(Table2[1M Return vs Nifty])</f>
        <v>-0.45114987277836666</v>
      </c>
      <c r="K651">
        <v>-27.041469268020901</v>
      </c>
      <c r="L651">
        <f>(Table2[[#This Row],[6M Return vs Nifty]]-AVERAGE(Table2[6M Return vs Nifty]))/_xlfn.STDEV.P(Table2[6M Return vs Nifty])</f>
        <v>-1.1488283003889954</v>
      </c>
      <c r="M651">
        <v>-1.32705040134418</v>
      </c>
      <c r="N651">
        <f>(Table2[[#This Row],[1W Return vs Nifty]]-AVERAGE(Table2[1W Return vs Nifty]))/_xlfn.STDEV.P(Table2[1W Return vs Nifty])</f>
        <v>-0.33843209410706981</v>
      </c>
      <c r="O651">
        <v>62.11</v>
      </c>
      <c r="P651">
        <v>63.884933259827498</v>
      </c>
      <c r="Q651">
        <v>68.970835062063102</v>
      </c>
      <c r="R651">
        <v>30.003096017139601</v>
      </c>
      <c r="S651" s="1">
        <f>(Table2[[#This Row],[Close Price]]-Table2[[#This Row],[20D EMA]])/Table2[[#This Row],[20D EMA]]</f>
        <v>-2.9946868459185306E-2</v>
      </c>
      <c r="T651" s="1">
        <f>(Table2[[#This Row],[Close Price]]-Table2[[#This Row],[50D EMA]])/Table2[[#This Row],[50D EMA]]</f>
        <v>-5.6898130347006852E-2</v>
      </c>
      <c r="U651" s="1">
        <f>(Table2[[#This Row],[Close Price]]-Table2[[#This Row],[200D EMA]])/Table2[[#This Row],[200D EMA]]</f>
        <v>-0.12644235863195941</v>
      </c>
      <c r="V651">
        <v>0.63466522944283599</v>
      </c>
      <c r="W651">
        <v>58.63</v>
      </c>
      <c r="X651">
        <v>60.53</v>
      </c>
      <c r="Y651">
        <v>58.63</v>
      </c>
      <c r="Z651">
        <v>61.71</v>
      </c>
      <c r="AA651">
        <v>58.63</v>
      </c>
      <c r="AB651">
        <v>65.680000000000007</v>
      </c>
      <c r="AC651" s="1">
        <f>(Table2[[#This Row],[Close Price]]/Table2[[#This Row],[Day Low]])-1</f>
        <v>2.763090567968618E-2</v>
      </c>
      <c r="AD651" s="1">
        <f>(Table2[[#This Row],[Day High]]/Table2[[#This Row],[Close Price]])-1</f>
        <v>4.6473029045643877E-3</v>
      </c>
      <c r="AE651" s="1">
        <f>(Table2[[#This Row],[Close Price]]/Table2[[#This Row],[Current Week Low]])-1</f>
        <v>2.763090567968618E-2</v>
      </c>
      <c r="AF651" s="1">
        <f>(Table2[[#This Row],[Current Week High]]/Table2[[#This Row],[Close Price]])-1</f>
        <v>2.4232365145228307E-2</v>
      </c>
      <c r="AG651" s="1">
        <f>(Table2[[#This Row],[Close Price]]/Table2[[#This Row],[Current Month Low]])-1</f>
        <v>2.763090567968618E-2</v>
      </c>
      <c r="AH651" s="1">
        <f>(Table2[[#This Row],[Current Month High]]/Table2[[#This Row],[Close Price]])-1</f>
        <v>9.0124481327801043E-2</v>
      </c>
      <c r="AI651">
        <v>62.655601659750999</v>
      </c>
      <c r="AJ651">
        <v>2.76309056796861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-0.14000000000000001</v>
      </c>
      <c r="AM651" t="s">
        <v>3107</v>
      </c>
      <c r="AN651">
        <v>-6.62</v>
      </c>
      <c r="AO651" t="s">
        <v>3107</v>
      </c>
      <c r="AP651">
        <v>3.8008717881174998E-2</v>
      </c>
      <c r="AQ651">
        <f>(Table2[[#This Row],[Sharpe Ratio]]-AVERAGE(Table2[Sharpe Ratio]))/_xlfn.STDEV.P(Table2[Sharpe Ratio])</f>
        <v>-0.29170167246607209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689</v>
      </c>
      <c r="AT651">
        <f>_xlfn.RANK.AVG(Table2[[#This Row],[6M Return vs Nifty Z-Score]],Table2[6M Return vs Nifty Z-Score])</f>
        <v>683</v>
      </c>
      <c r="AU651">
        <f>_xlfn.RANK.AVG(Table2[[#This Row],[Sharpe Ratio Z-Score]],Table2[Sharpe Ratio Z-Score])</f>
        <v>420</v>
      </c>
      <c r="AV651">
        <f>(Table2[[#This Row],[Rank 1Y]]+Table2[[#This Row],[Rank 6M]]+Table2[[#This Row],[Rank Sharpe]])/3</f>
        <v>597.33333333333337</v>
      </c>
    </row>
    <row r="652" spans="1:48" x14ac:dyDescent="0.3">
      <c r="A652" t="s">
        <v>1442</v>
      </c>
      <c r="B652" t="s">
        <v>1443</v>
      </c>
      <c r="C652" t="s">
        <v>3063</v>
      </c>
      <c r="D652" t="s">
        <v>24</v>
      </c>
      <c r="E652">
        <v>7079.8935083399901</v>
      </c>
      <c r="F652">
        <v>447.1</v>
      </c>
      <c r="G652">
        <v>-30.371515963335099</v>
      </c>
      <c r="H652">
        <f>(Table2[[#This Row],[1Y Return vs Nifty]]-AVERAGE(Table2[1Y Return vs Nifty]))/_xlfn.STDEV.P(Table2[1Y Return vs Nifty])</f>
        <v>-0.96495773443958821</v>
      </c>
      <c r="I652">
        <v>-5.9763081570128502</v>
      </c>
      <c r="J652">
        <f>(Table2[[#This Row],[1M Return vs Nifty]]-AVERAGE(Table2[1M Return vs Nifty]))/_xlfn.STDEV.P(Table2[1M Return vs Nifty])</f>
        <v>-0.51705500322367282</v>
      </c>
      <c r="K652">
        <v>-17.343966887591701</v>
      </c>
      <c r="L652">
        <f>(Table2[[#This Row],[6M Return vs Nifty]]-AVERAGE(Table2[6M Return vs Nifty]))/_xlfn.STDEV.P(Table2[6M Return vs Nifty])</f>
        <v>-0.81947324702771418</v>
      </c>
      <c r="M652">
        <v>-1.37157614815083</v>
      </c>
      <c r="N652">
        <f>(Table2[[#This Row],[1W Return vs Nifty]]-AVERAGE(Table2[1W Return vs Nifty]))/_xlfn.STDEV.P(Table2[1W Return vs Nifty])</f>
        <v>-0.34656999544416173</v>
      </c>
      <c r="O652">
        <v>456.05</v>
      </c>
      <c r="P652">
        <v>464.120532034365</v>
      </c>
      <c r="Q652">
        <v>480.17076723055698</v>
      </c>
      <c r="R652">
        <v>31.397618546356</v>
      </c>
      <c r="S652" s="1">
        <f>(Table2[[#This Row],[Close Price]]-Table2[[#This Row],[20D EMA]])/Table2[[#This Row],[20D EMA]]</f>
        <v>-1.9625041113912924E-2</v>
      </c>
      <c r="T652" s="1">
        <f>(Table2[[#This Row],[Close Price]]-Table2[[#This Row],[50D EMA]])/Table2[[#This Row],[50D EMA]]</f>
        <v>-3.6672654751470295E-2</v>
      </c>
      <c r="U652" s="1">
        <f>(Table2[[#This Row],[Close Price]]-Table2[[#This Row],[200D EMA]])/Table2[[#This Row],[200D EMA]]</f>
        <v>-6.8872929148304063E-2</v>
      </c>
      <c r="V652">
        <v>2.9578191465827901</v>
      </c>
      <c r="W652">
        <v>445.1</v>
      </c>
      <c r="X652">
        <v>452.4</v>
      </c>
      <c r="Y652">
        <v>444</v>
      </c>
      <c r="Z652">
        <v>454</v>
      </c>
      <c r="AA652">
        <v>438.05</v>
      </c>
      <c r="AB652">
        <v>485</v>
      </c>
      <c r="AC652" s="1">
        <f>(Table2[[#This Row],[Close Price]]/Table2[[#This Row],[Day Low]])-1</f>
        <v>4.4933722758930816E-3</v>
      </c>
      <c r="AD652" s="1">
        <f>(Table2[[#This Row],[Day High]]/Table2[[#This Row],[Close Price]])-1</f>
        <v>1.1854171326325158E-2</v>
      </c>
      <c r="AE652" s="1">
        <f>(Table2[[#This Row],[Close Price]]/Table2[[#This Row],[Current Week Low]])-1</f>
        <v>6.9819819819820772E-3</v>
      </c>
      <c r="AF652" s="1">
        <f>(Table2[[#This Row],[Current Week High]]/Table2[[#This Row],[Close Price]])-1</f>
        <v>1.5432789085215726E-2</v>
      </c>
      <c r="AG652" s="1">
        <f>(Table2[[#This Row],[Close Price]]/Table2[[#This Row],[Current Month Low]])-1</f>
        <v>2.065974203858012E-2</v>
      </c>
      <c r="AH652" s="1">
        <f>(Table2[[#This Row],[Current Month High]]/Table2[[#This Row],[Close Price]])-1</f>
        <v>8.4768508163721723E-2</v>
      </c>
      <c r="AI652">
        <v>36.736747931111601</v>
      </c>
      <c r="AJ652">
        <v>2.0659742038580098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-0.06</v>
      </c>
      <c r="AM652" t="s">
        <v>3107</v>
      </c>
      <c r="AN652">
        <v>-2.37</v>
      </c>
      <c r="AO652" t="s">
        <v>3107</v>
      </c>
      <c r="AQ652">
        <f>(Table2[[#This Row],[Sharpe Ratio]]-AVERAGE(Table2[Sharpe Ratio]))/_xlfn.STDEV.P(Table2[Sharpe Ratio])</f>
        <v>-0.72461882064209882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651</v>
      </c>
      <c r="AT652">
        <f>_xlfn.RANK.AVG(Table2[[#This Row],[6M Return vs Nifty Z-Score]],Table2[6M Return vs Nifty Z-Score])</f>
        <v>597</v>
      </c>
      <c r="AU652">
        <f>_xlfn.RANK.AVG(Table2[[#This Row],[Sharpe Ratio Z-Score]],Table2[Sharpe Ratio Z-Score])</f>
        <v>545.5</v>
      </c>
      <c r="AV652">
        <f>(Table2[[#This Row],[Rank 1Y]]+Table2[[#This Row],[Rank 6M]]+Table2[[#This Row],[Rank Sharpe]])/3</f>
        <v>597.83333333333337</v>
      </c>
    </row>
    <row r="653" spans="1:48" x14ac:dyDescent="0.3">
      <c r="A653" t="s">
        <v>1698</v>
      </c>
      <c r="B653" t="s">
        <v>1699</v>
      </c>
      <c r="C653" t="s">
        <v>3073</v>
      </c>
      <c r="D653" t="s">
        <v>397</v>
      </c>
      <c r="E653">
        <v>4573.7276035499999</v>
      </c>
      <c r="F653">
        <v>522.9</v>
      </c>
      <c r="G653">
        <v>-45.725368190229602</v>
      </c>
      <c r="H653">
        <f>(Table2[[#This Row],[1Y Return vs Nifty]]-AVERAGE(Table2[1Y Return vs Nifty]))/_xlfn.STDEV.P(Table2[1Y Return vs Nifty])</f>
        <v>-1.20129130050535</v>
      </c>
      <c r="I653">
        <v>-8.1252671498802798</v>
      </c>
      <c r="J653">
        <f>(Table2[[#This Row],[1M Return vs Nifty]]-AVERAGE(Table2[1M Return vs Nifty]))/_xlfn.STDEV.P(Table2[1M Return vs Nifty])</f>
        <v>-0.72194621815389171</v>
      </c>
      <c r="K653">
        <v>-25.099895245394499</v>
      </c>
      <c r="L653">
        <f>(Table2[[#This Row],[6M Return vs Nifty]]-AVERAGE(Table2[6M Return vs Nifty]))/_xlfn.STDEV.P(Table2[6M Return vs Nifty])</f>
        <v>-1.0828868661164428</v>
      </c>
      <c r="M653">
        <v>-0.62636152165070103</v>
      </c>
      <c r="N653">
        <f>(Table2[[#This Row],[1W Return vs Nifty]]-AVERAGE(Table2[1W Return vs Nifty]))/_xlfn.STDEV.P(Table2[1W Return vs Nifty])</f>
        <v>-0.21036827979971806</v>
      </c>
      <c r="O653">
        <v>550.32000000000005</v>
      </c>
      <c r="P653">
        <v>562.21330765999301</v>
      </c>
      <c r="Q653">
        <v>600.63393746780196</v>
      </c>
      <c r="R653">
        <v>31.058162033948602</v>
      </c>
      <c r="S653" s="1">
        <f>(Table2[[#This Row],[Close Price]]-Table2[[#This Row],[20D EMA]])/Table2[[#This Row],[20D EMA]]</f>
        <v>-4.9825556040122239E-2</v>
      </c>
      <c r="T653" s="1">
        <f>(Table2[[#This Row],[Close Price]]-Table2[[#This Row],[50D EMA]])/Table2[[#This Row],[50D EMA]]</f>
        <v>-6.9925964263671161E-2</v>
      </c>
      <c r="U653" s="1">
        <f>(Table2[[#This Row],[Close Price]]-Table2[[#This Row],[200D EMA]])/Table2[[#This Row],[200D EMA]]</f>
        <v>-0.12941982232225938</v>
      </c>
      <c r="V653">
        <v>1.4660262236321899</v>
      </c>
      <c r="W653">
        <v>511.3</v>
      </c>
      <c r="X653">
        <v>534.9</v>
      </c>
      <c r="Y653">
        <v>511.3</v>
      </c>
      <c r="Z653">
        <v>552.75</v>
      </c>
      <c r="AA653">
        <v>511.3</v>
      </c>
      <c r="AB653">
        <v>583.79999999999995</v>
      </c>
      <c r="AC653" s="1">
        <f>(Table2[[#This Row],[Close Price]]/Table2[[#This Row],[Day Low]])-1</f>
        <v>2.2687267748875417E-2</v>
      </c>
      <c r="AD653" s="1">
        <f>(Table2[[#This Row],[Day High]]/Table2[[#This Row],[Close Price]])-1</f>
        <v>2.2948938611589309E-2</v>
      </c>
      <c r="AE653" s="1">
        <f>(Table2[[#This Row],[Close Price]]/Table2[[#This Row],[Current Week Low]])-1</f>
        <v>2.2687267748875417E-2</v>
      </c>
      <c r="AF653" s="1">
        <f>(Table2[[#This Row],[Current Week High]]/Table2[[#This Row],[Close Price]])-1</f>
        <v>5.7085484796328245E-2</v>
      </c>
      <c r="AG653" s="1">
        <f>(Table2[[#This Row],[Close Price]]/Table2[[#This Row],[Current Month Low]])-1</f>
        <v>2.2687267748875417E-2</v>
      </c>
      <c r="AH653" s="1">
        <f>(Table2[[#This Row],[Current Month High]]/Table2[[#This Row],[Close Price]])-1</f>
        <v>0.11646586345381515</v>
      </c>
      <c r="AI653">
        <v>52.801682922164801</v>
      </c>
      <c r="AJ653">
        <v>2.2787286063569598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-0.09</v>
      </c>
      <c r="AM653" t="s">
        <v>3107</v>
      </c>
      <c r="AN653">
        <v>-8.3000000000000007</v>
      </c>
      <c r="AO653" t="s">
        <v>3107</v>
      </c>
      <c r="AP653">
        <v>4.0724182671637001E-2</v>
      </c>
      <c r="AQ653">
        <f>(Table2[[#This Row],[Sharpe Ratio]]-AVERAGE(Table2[Sharpe Ratio]))/_xlfn.STDEV.P(Table2[Sharpe Ratio])</f>
        <v>-0.26077268199777059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713</v>
      </c>
      <c r="AT653">
        <f>_xlfn.RANK.AVG(Table2[[#This Row],[6M Return vs Nifty Z-Score]],Table2[6M Return vs Nifty Z-Score])</f>
        <v>671</v>
      </c>
      <c r="AU653">
        <f>_xlfn.RANK.AVG(Table2[[#This Row],[Sharpe Ratio Z-Score]],Table2[Sharpe Ratio Z-Score])</f>
        <v>410</v>
      </c>
      <c r="AV653">
        <f>(Table2[[#This Row],[Rank 1Y]]+Table2[[#This Row],[Rank 6M]]+Table2[[#This Row],[Rank Sharpe]])/3</f>
        <v>598</v>
      </c>
    </row>
    <row r="654" spans="1:48" x14ac:dyDescent="0.3">
      <c r="A654" t="s">
        <v>438</v>
      </c>
      <c r="B654" t="s">
        <v>439</v>
      </c>
      <c r="C654" t="s">
        <v>3074</v>
      </c>
      <c r="D654" t="s">
        <v>440</v>
      </c>
      <c r="E654">
        <v>50043.868641654997</v>
      </c>
      <c r="F654">
        <v>1862.95</v>
      </c>
      <c r="G654">
        <v>-30.589614317109799</v>
      </c>
      <c r="H654">
        <f>(Table2[[#This Row],[1Y Return vs Nifty]]-AVERAGE(Table2[1Y Return vs Nifty]))/_xlfn.STDEV.P(Table2[1Y Return vs Nifty])</f>
        <v>-0.96831480476558507</v>
      </c>
      <c r="I654">
        <v>-15.1158738391436</v>
      </c>
      <c r="J654">
        <f>(Table2[[#This Row],[1M Return vs Nifty]]-AVERAGE(Table2[1M Return vs Nifty]))/_xlfn.STDEV.P(Table2[1M Return vs Nifty])</f>
        <v>-1.3884614482799407</v>
      </c>
      <c r="K654">
        <v>-15.029299730279</v>
      </c>
      <c r="L654">
        <f>(Table2[[#This Row],[6M Return vs Nifty]]-AVERAGE(Table2[6M Return vs Nifty]))/_xlfn.STDEV.P(Table2[6M Return vs Nifty])</f>
        <v>-0.7408604975584443</v>
      </c>
      <c r="M654">
        <v>-8.84217501704547</v>
      </c>
      <c r="N654">
        <f>(Table2[[#This Row],[1W Return vs Nifty]]-AVERAGE(Table2[1W Return vs Nifty]))/_xlfn.STDEV.P(Table2[1W Return vs Nifty])</f>
        <v>-1.7119597055382565</v>
      </c>
      <c r="O654">
        <v>2102.48</v>
      </c>
      <c r="P654">
        <v>2166.7791656642398</v>
      </c>
      <c r="Q654">
        <v>2055.19236570885</v>
      </c>
      <c r="R654">
        <v>10.0718062513955</v>
      </c>
      <c r="S654" s="1">
        <f>(Table2[[#This Row],[Close Price]]-Table2[[#This Row],[20D EMA]])/Table2[[#This Row],[20D EMA]]</f>
        <v>-0.11392736197252767</v>
      </c>
      <c r="T654" s="1">
        <f>(Table2[[#This Row],[Close Price]]-Table2[[#This Row],[50D EMA]])/Table2[[#This Row],[50D EMA]]</f>
        <v>-0.14022156502095545</v>
      </c>
      <c r="U654" s="1">
        <f>(Table2[[#This Row],[Close Price]]-Table2[[#This Row],[200D EMA]])/Table2[[#This Row],[200D EMA]]</f>
        <v>-9.3539840316867018E-2</v>
      </c>
      <c r="V654">
        <v>0.89297652876090405</v>
      </c>
      <c r="W654">
        <v>1859</v>
      </c>
      <c r="X654">
        <v>1927</v>
      </c>
      <c r="Y654">
        <v>1859</v>
      </c>
      <c r="Z654">
        <v>2030</v>
      </c>
      <c r="AA654">
        <v>1859</v>
      </c>
      <c r="AB654">
        <v>2209</v>
      </c>
      <c r="AC654" s="1">
        <f>(Table2[[#This Row],[Close Price]]/Table2[[#This Row],[Day Low]])-1</f>
        <v>2.1247982786445352E-3</v>
      </c>
      <c r="AD654" s="1">
        <f>(Table2[[#This Row],[Day High]]/Table2[[#This Row],[Close Price]])-1</f>
        <v>3.4380954937062169E-2</v>
      </c>
      <c r="AE654" s="1">
        <f>(Table2[[#This Row],[Close Price]]/Table2[[#This Row],[Current Week Low]])-1</f>
        <v>2.1247982786445352E-3</v>
      </c>
      <c r="AF654" s="1">
        <f>(Table2[[#This Row],[Current Week High]]/Table2[[#This Row],[Close Price]])-1</f>
        <v>8.9669610027107494E-2</v>
      </c>
      <c r="AG654" s="1">
        <f>(Table2[[#This Row],[Close Price]]/Table2[[#This Row],[Current Month Low]])-1</f>
        <v>2.1247982786445352E-3</v>
      </c>
      <c r="AH654" s="1">
        <f>(Table2[[#This Row],[Current Month High]]/Table2[[#This Row],[Close Price]])-1</f>
        <v>0.18575377761077849</v>
      </c>
      <c r="AI654">
        <v>31.726562709680799</v>
      </c>
      <c r="AJ654">
        <v>7.0660919540229896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-0.21</v>
      </c>
      <c r="AM654" t="s">
        <v>3107</v>
      </c>
      <c r="AN654">
        <v>-15.43</v>
      </c>
      <c r="AO654" t="s">
        <v>3107</v>
      </c>
      <c r="AP654">
        <v>-6.4886142027490001E-3</v>
      </c>
      <c r="AQ654">
        <f>(Table2[[#This Row],[Sharpe Ratio]]-AVERAGE(Table2[Sharpe Ratio]))/_xlfn.STDEV.P(Table2[Sharpe Ratio])</f>
        <v>-0.7985237696343358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655</v>
      </c>
      <c r="AT654">
        <f>_xlfn.RANK.AVG(Table2[[#This Row],[6M Return vs Nifty Z-Score]],Table2[6M Return vs Nifty Z-Score])</f>
        <v>569</v>
      </c>
      <c r="AU654">
        <f>_xlfn.RANK.AVG(Table2[[#This Row],[Sharpe Ratio Z-Score]],Table2[Sharpe Ratio Z-Score])</f>
        <v>586</v>
      </c>
      <c r="AV654">
        <f>(Table2[[#This Row],[Rank 1Y]]+Table2[[#This Row],[Rank 6M]]+Table2[[#This Row],[Rank Sharpe]])/3</f>
        <v>603.33333333333337</v>
      </c>
    </row>
    <row r="655" spans="1:48" x14ac:dyDescent="0.3">
      <c r="A655" t="s">
        <v>107</v>
      </c>
      <c r="B655" t="s">
        <v>108</v>
      </c>
      <c r="C655" t="s">
        <v>3062</v>
      </c>
      <c r="D655" t="s">
        <v>21</v>
      </c>
      <c r="E655">
        <v>258707.40684566999</v>
      </c>
      <c r="F655">
        <v>495.15</v>
      </c>
      <c r="G655">
        <v>-6.0810067706062902</v>
      </c>
      <c r="H655">
        <f>(Table2[[#This Row],[1Y Return vs Nifty]]-AVERAGE(Table2[1Y Return vs Nifty]))/_xlfn.STDEV.P(Table2[1Y Return vs Nifty])</f>
        <v>-0.59106702777932973</v>
      </c>
      <c r="I655">
        <v>-11.584603252383699</v>
      </c>
      <c r="J655">
        <f>(Table2[[#This Row],[1M Return vs Nifty]]-AVERAGE(Table2[1M Return vs Nifty]))/_xlfn.STDEV.P(Table2[1M Return vs Nifty])</f>
        <v>-1.0517745579437239</v>
      </c>
      <c r="K655">
        <v>-14.308985719210799</v>
      </c>
      <c r="L655">
        <f>(Table2[[#This Row],[6M Return vs Nifty]]-AVERAGE(Table2[6M Return vs Nifty]))/_xlfn.STDEV.P(Table2[6M Return vs Nifty])</f>
        <v>-0.71639656341896674</v>
      </c>
      <c r="M655">
        <v>-0.92266290386555605</v>
      </c>
      <c r="N655">
        <f>(Table2[[#This Row],[1W Return vs Nifty]]-AVERAGE(Table2[1W Return vs Nifty]))/_xlfn.STDEV.P(Table2[1W Return vs Nifty])</f>
        <v>-0.26452282155236351</v>
      </c>
      <c r="O655">
        <v>504.61</v>
      </c>
      <c r="P655">
        <v>503.55775210470199</v>
      </c>
      <c r="Q655">
        <v>475.04392225128697</v>
      </c>
      <c r="R655">
        <v>43.362905287593499</v>
      </c>
      <c r="S655" s="1">
        <f>(Table2[[#This Row],[Close Price]]-Table2[[#This Row],[20D EMA]])/Table2[[#This Row],[20D EMA]]</f>
        <v>-1.8747151265333696E-2</v>
      </c>
      <c r="T655" s="1">
        <f>(Table2[[#This Row],[Close Price]]-Table2[[#This Row],[50D EMA]])/Table2[[#This Row],[50D EMA]]</f>
        <v>-1.6696698778959192E-2</v>
      </c>
      <c r="U655" s="1">
        <f>(Table2[[#This Row],[Close Price]]-Table2[[#This Row],[200D EMA]])/Table2[[#This Row],[200D EMA]]</f>
        <v>4.2324671060789548E-2</v>
      </c>
      <c r="V655">
        <v>0.61430828393470904</v>
      </c>
      <c r="W655">
        <v>490.45</v>
      </c>
      <c r="X655">
        <v>496.85</v>
      </c>
      <c r="Y655">
        <v>487.15</v>
      </c>
      <c r="Z655">
        <v>496.85</v>
      </c>
      <c r="AA655">
        <v>480.25</v>
      </c>
      <c r="AB655">
        <v>526.79999999999995</v>
      </c>
      <c r="AC655" s="1">
        <f>(Table2[[#This Row],[Close Price]]/Table2[[#This Row],[Day Low]])-1</f>
        <v>9.5830359873585458E-3</v>
      </c>
      <c r="AD655" s="1">
        <f>(Table2[[#This Row],[Day High]]/Table2[[#This Row],[Close Price]])-1</f>
        <v>3.4333030394830821E-3</v>
      </c>
      <c r="AE655" s="1">
        <f>(Table2[[#This Row],[Close Price]]/Table2[[#This Row],[Current Week Low]])-1</f>
        <v>1.6422046597557305E-2</v>
      </c>
      <c r="AF655" s="1">
        <f>(Table2[[#This Row],[Current Week High]]/Table2[[#This Row],[Close Price]])-1</f>
        <v>3.4333030394830821E-3</v>
      </c>
      <c r="AG655" s="1">
        <f>(Table2[[#This Row],[Close Price]]/Table2[[#This Row],[Current Month Low]])-1</f>
        <v>3.1025507548152031E-2</v>
      </c>
      <c r="AH655" s="1">
        <f>(Table2[[#This Row],[Current Month High]]/Table2[[#This Row],[Close Price]])-1</f>
        <v>6.3920024235080142E-2</v>
      </c>
      <c r="AI655">
        <v>17.1160254468343</v>
      </c>
      <c r="AJ655">
        <v>32.0223970137314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-0.06</v>
      </c>
      <c r="AM655" t="s">
        <v>3107</v>
      </c>
      <c r="AN655">
        <v>-5.58</v>
      </c>
      <c r="AO655" t="s">
        <v>3107</v>
      </c>
      <c r="AP655">
        <v>-0.117914392521593</v>
      </c>
      <c r="AQ655">
        <f>(Table2[[#This Row],[Sharpe Ratio]]-AVERAGE(Table2[Sharpe Ratio]))/_xlfn.STDEV.P(Table2[Sharpe Ratio])</f>
        <v>-2.0676570862037833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-4.6914180568981676</v>
      </c>
      <c r="AS655">
        <f>_xlfn.RANK.AVG(Table2[[#This Row],[1Y Return vs Nifty Z-Score]],Table2[1Y Return vs Nifty Z-Score])</f>
        <v>528</v>
      </c>
      <c r="AT655">
        <f>_xlfn.RANK.AVG(Table2[[#This Row],[6M Return vs Nifty Z-Score]],Table2[6M Return vs Nifty Z-Score])</f>
        <v>560</v>
      </c>
      <c r="AU655">
        <f>_xlfn.RANK.AVG(Table2[[#This Row],[Sharpe Ratio Z-Score]],Table2[Sharpe Ratio Z-Score])</f>
        <v>728</v>
      </c>
      <c r="AV655">
        <f>(Table2[[#This Row],[Rank 1Y]]+Table2[[#This Row],[Rank 6M]]+Table2[[#This Row],[Rank Sharpe]])/3</f>
        <v>605.33333333333337</v>
      </c>
    </row>
    <row r="656" spans="1:48" x14ac:dyDescent="0.3">
      <c r="A656" t="s">
        <v>1034</v>
      </c>
      <c r="B656" t="s">
        <v>1035</v>
      </c>
      <c r="C656" t="s">
        <v>3063</v>
      </c>
      <c r="D656" t="s">
        <v>24</v>
      </c>
      <c r="E656">
        <v>12479.759085561</v>
      </c>
      <c r="F656">
        <v>205.67</v>
      </c>
      <c r="G656">
        <v>-32.270420206000701</v>
      </c>
      <c r="H656">
        <f>(Table2[[#This Row],[1Y Return vs Nifty]]-AVERAGE(Table2[1Y Return vs Nifty]))/_xlfn.STDEV.P(Table2[1Y Return vs Nifty])</f>
        <v>-0.99418654325282363</v>
      </c>
      <c r="I656">
        <v>-11.690899107179501</v>
      </c>
      <c r="J656">
        <f>(Table2[[#This Row],[1M Return vs Nifty]]-AVERAGE(Table2[1M Return vs Nifty]))/_xlfn.STDEV.P(Table2[1M Return vs Nifty])</f>
        <v>-1.061909272893355</v>
      </c>
      <c r="K656">
        <v>-29.495836025835899</v>
      </c>
      <c r="L656">
        <f>(Table2[[#This Row],[6M Return vs Nifty]]-AVERAGE(Table2[6M Return vs Nifty]))/_xlfn.STDEV.P(Table2[6M Return vs Nifty])</f>
        <v>-1.2321856498153474</v>
      </c>
      <c r="M656">
        <v>7.1191992243717597E-2</v>
      </c>
      <c r="N656">
        <f>(Table2[[#This Row],[1W Return vs Nifty]]-AVERAGE(Table2[1W Return vs Nifty]))/_xlfn.STDEV.P(Table2[1W Return vs Nifty])</f>
        <v>-8.2877511412050575E-2</v>
      </c>
      <c r="O656">
        <v>225.36</v>
      </c>
      <c r="P656">
        <v>237.72862364486301</v>
      </c>
      <c r="Q656">
        <v>241.671972211671</v>
      </c>
      <c r="R656">
        <v>18.0480483399345</v>
      </c>
      <c r="S656" s="1">
        <f>(Table2[[#This Row],[Close Price]]-Table2[[#This Row],[20D EMA]])/Table2[[#This Row],[20D EMA]]</f>
        <v>-8.7371317003904977E-2</v>
      </c>
      <c r="T656" s="1">
        <f>(Table2[[#This Row],[Close Price]]-Table2[[#This Row],[50D EMA]])/Table2[[#This Row],[50D EMA]]</f>
        <v>-0.13485386468545166</v>
      </c>
      <c r="U656" s="1">
        <f>(Table2[[#This Row],[Close Price]]-Table2[[#This Row],[200D EMA]])/Table2[[#This Row],[200D EMA]]</f>
        <v>-0.14897040762400987</v>
      </c>
      <c r="V656">
        <v>0.92223800295561698</v>
      </c>
      <c r="W656">
        <v>205.25</v>
      </c>
      <c r="X656">
        <v>214.95</v>
      </c>
      <c r="Y656">
        <v>205.25</v>
      </c>
      <c r="Z656">
        <v>218.45</v>
      </c>
      <c r="AA656">
        <v>205.25</v>
      </c>
      <c r="AB656">
        <v>236.95</v>
      </c>
      <c r="AC656" s="1">
        <f>(Table2[[#This Row],[Close Price]]/Table2[[#This Row],[Day Low]])-1</f>
        <v>2.0462850182703107E-3</v>
      </c>
      <c r="AD656" s="1">
        <f>(Table2[[#This Row],[Day High]]/Table2[[#This Row],[Close Price]])-1</f>
        <v>4.5120824621967204E-2</v>
      </c>
      <c r="AE656" s="1">
        <f>(Table2[[#This Row],[Close Price]]/Table2[[#This Row],[Current Week Low]])-1</f>
        <v>2.0462850182703107E-3</v>
      </c>
      <c r="AF656" s="1">
        <f>(Table2[[#This Row],[Current Week High]]/Table2[[#This Row],[Close Price]])-1</f>
        <v>6.2138377011717871E-2</v>
      </c>
      <c r="AG656" s="1">
        <f>(Table2[[#This Row],[Close Price]]/Table2[[#This Row],[Current Month Low]])-1</f>
        <v>2.0462850182703107E-3</v>
      </c>
      <c r="AH656" s="1">
        <f>(Table2[[#This Row],[Current Month High]]/Table2[[#This Row],[Close Price]])-1</f>
        <v>0.15208829678611369</v>
      </c>
      <c r="AI656">
        <v>46.205085817085603</v>
      </c>
      <c r="AJ656">
        <v>0.20462850182703099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-0.2</v>
      </c>
      <c r="AM656" t="s">
        <v>3107</v>
      </c>
      <c r="AN656">
        <v>-12.59</v>
      </c>
      <c r="AO656" t="s">
        <v>3107</v>
      </c>
      <c r="AP656">
        <v>2.2531877782369002E-2</v>
      </c>
      <c r="AQ656">
        <f>(Table2[[#This Row],[Sharpe Ratio]]-AVERAGE(Table2[Sharpe Ratio]))/_xlfn.STDEV.P(Table2[Sharpe Ratio])</f>
        <v>-0.46798200634363091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661</v>
      </c>
      <c r="AT656">
        <f>_xlfn.RANK.AVG(Table2[[#This Row],[6M Return vs Nifty Z-Score]],Table2[6M Return vs Nifty Z-Score])</f>
        <v>696</v>
      </c>
      <c r="AU656">
        <f>_xlfn.RANK.AVG(Table2[[#This Row],[Sharpe Ratio Z-Score]],Table2[Sharpe Ratio Z-Score])</f>
        <v>462</v>
      </c>
      <c r="AV656">
        <f>(Table2[[#This Row],[Rank 1Y]]+Table2[[#This Row],[Rank 6M]]+Table2[[#This Row],[Rank Sharpe]])/3</f>
        <v>606.33333333333337</v>
      </c>
    </row>
    <row r="657" spans="1:48" x14ac:dyDescent="0.3">
      <c r="A657" t="s">
        <v>2125</v>
      </c>
      <c r="B657" t="s">
        <v>2126</v>
      </c>
      <c r="C657" t="s">
        <v>3067</v>
      </c>
      <c r="D657" t="s">
        <v>212</v>
      </c>
      <c r="E657">
        <v>2691.02504258</v>
      </c>
      <c r="F657">
        <v>171.64</v>
      </c>
      <c r="G657">
        <v>-15.7011963123879</v>
      </c>
      <c r="H657">
        <f>(Table2[[#This Row],[1Y Return vs Nifty]]-AVERAGE(Table2[1Y Return vs Nifty]))/_xlfn.STDEV.P(Table2[1Y Return vs Nifty])</f>
        <v>-0.73914541664484845</v>
      </c>
      <c r="I657">
        <v>16.8741118537835</v>
      </c>
      <c r="J657">
        <f>(Table2[[#This Row],[1M Return vs Nifty]]-AVERAGE(Table2[1M Return vs Nifty]))/_xlfn.STDEV.P(Table2[1M Return vs Nifty])</f>
        <v>1.6616046795423993</v>
      </c>
      <c r="K657">
        <v>-21.407569783173599</v>
      </c>
      <c r="L657">
        <f>(Table2[[#This Row],[6M Return vs Nifty]]-AVERAGE(Table2[6M Return vs Nifty]))/_xlfn.STDEV.P(Table2[6M Return vs Nifty])</f>
        <v>-0.95748488095259288</v>
      </c>
      <c r="M657">
        <v>4.6349071136512396</v>
      </c>
      <c r="N657">
        <f>(Table2[[#This Row],[1W Return vs Nifty]]-AVERAGE(Table2[1W Return vs Nifty]))/_xlfn.STDEV.P(Table2[1W Return vs Nifty])</f>
        <v>0.75122558740586753</v>
      </c>
      <c r="O657">
        <v>182.86</v>
      </c>
      <c r="P657">
        <v>181.297135816978</v>
      </c>
      <c r="Q657">
        <v>184.09428360260301</v>
      </c>
      <c r="R657">
        <v>36.029822158680901</v>
      </c>
      <c r="S657" s="1">
        <f>(Table2[[#This Row],[Close Price]]-Table2[[#This Row],[20D EMA]])/Table2[[#This Row],[20D EMA]]</f>
        <v>-6.135841627474585E-2</v>
      </c>
      <c r="T657" s="1">
        <f>(Table2[[#This Row],[Close Price]]-Table2[[#This Row],[50D EMA]])/Table2[[#This Row],[50D EMA]]</f>
        <v>-5.326689676293081E-2</v>
      </c>
      <c r="U657" s="1">
        <f>(Table2[[#This Row],[Close Price]]-Table2[[#This Row],[200D EMA]])/Table2[[#This Row],[200D EMA]]</f>
        <v>-6.7651658481083496E-2</v>
      </c>
      <c r="V657">
        <v>2.62407074219891</v>
      </c>
      <c r="W657">
        <v>170.01</v>
      </c>
      <c r="X657">
        <v>184.96</v>
      </c>
      <c r="Y657">
        <v>170.01</v>
      </c>
      <c r="Z657">
        <v>203.99</v>
      </c>
      <c r="AA657">
        <v>170.01</v>
      </c>
      <c r="AB657">
        <v>207.45</v>
      </c>
      <c r="AC657" s="1">
        <f>(Table2[[#This Row],[Close Price]]/Table2[[#This Row],[Day Low]])-1</f>
        <v>9.5876713134521729E-3</v>
      </c>
      <c r="AD657" s="1">
        <f>(Table2[[#This Row],[Day High]]/Table2[[#This Row],[Close Price]])-1</f>
        <v>7.7604288044744951E-2</v>
      </c>
      <c r="AE657" s="1">
        <f>(Table2[[#This Row],[Close Price]]/Table2[[#This Row],[Current Week Low]])-1</f>
        <v>9.5876713134521729E-3</v>
      </c>
      <c r="AF657" s="1">
        <f>(Table2[[#This Row],[Current Week High]]/Table2[[#This Row],[Close Price]])-1</f>
        <v>0.18847587974831059</v>
      </c>
      <c r="AG657" s="1">
        <f>(Table2[[#This Row],[Close Price]]/Table2[[#This Row],[Current Month Low]])-1</f>
        <v>9.5876713134521729E-3</v>
      </c>
      <c r="AH657" s="1">
        <f>(Table2[[#This Row],[Current Month High]]/Table2[[#This Row],[Close Price]])-1</f>
        <v>0.20863435096714045</v>
      </c>
      <c r="AI657">
        <v>64.879981356327093</v>
      </c>
      <c r="AJ657">
        <v>29.052631578947299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-0.23</v>
      </c>
      <c r="AM657" t="s">
        <v>3107</v>
      </c>
      <c r="AN657">
        <v>1.56</v>
      </c>
      <c r="AO657" t="s">
        <v>3108</v>
      </c>
      <c r="AP657">
        <v>-9.5464702030300004E-3</v>
      </c>
      <c r="AQ657">
        <f>(Table2[[#This Row],[Sharpe Ratio]]-AVERAGE(Table2[Sharpe Ratio]))/_xlfn.STDEV.P(Table2[Sharpe Ratio])</f>
        <v>-0.83335257662838202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591</v>
      </c>
      <c r="AT657">
        <f>_xlfn.RANK.AVG(Table2[[#This Row],[6M Return vs Nifty Z-Score]],Table2[6M Return vs Nifty Z-Score])</f>
        <v>639</v>
      </c>
      <c r="AU657">
        <f>_xlfn.RANK.AVG(Table2[[#This Row],[Sharpe Ratio Z-Score]],Table2[Sharpe Ratio Z-Score])</f>
        <v>590</v>
      </c>
      <c r="AV657">
        <f>(Table2[[#This Row],[Rank 1Y]]+Table2[[#This Row],[Rank 6M]]+Table2[[#This Row],[Rank Sharpe]])/3</f>
        <v>606.66666666666663</v>
      </c>
    </row>
    <row r="658" spans="1:48" x14ac:dyDescent="0.3">
      <c r="A658" t="s">
        <v>2109</v>
      </c>
      <c r="B658" t="s">
        <v>2110</v>
      </c>
      <c r="C658" t="s">
        <v>3076</v>
      </c>
      <c r="D658" t="s">
        <v>141</v>
      </c>
      <c r="E658">
        <v>2736.5387460450002</v>
      </c>
      <c r="F658">
        <v>360.05</v>
      </c>
      <c r="G658">
        <v>-43.429906045835203</v>
      </c>
      <c r="H658">
        <f>(Table2[[#This Row],[1Y Return vs Nifty]]-AVERAGE(Table2[1Y Return vs Nifty]))/_xlfn.STDEV.P(Table2[1Y Return vs Nifty])</f>
        <v>-1.1659584897985082</v>
      </c>
      <c r="I658">
        <v>-13.686227919092399</v>
      </c>
      <c r="J658">
        <f>(Table2[[#This Row],[1M Return vs Nifty]]-AVERAGE(Table2[1M Return vs Nifty]))/_xlfn.STDEV.P(Table2[1M Return vs Nifty])</f>
        <v>-1.2521527097458167</v>
      </c>
      <c r="K658">
        <v>-35.910822260508198</v>
      </c>
      <c r="L658">
        <f>(Table2[[#This Row],[6M Return vs Nifty]]-AVERAGE(Table2[6M Return vs Nifty]))/_xlfn.STDEV.P(Table2[6M Return vs Nifty])</f>
        <v>-1.450057020272167</v>
      </c>
      <c r="M658">
        <v>-6.0648315817713803</v>
      </c>
      <c r="N658">
        <f>(Table2[[#This Row],[1W Return vs Nifty]]-AVERAGE(Table2[1W Return vs Nifty]))/_xlfn.STDEV.P(Table2[1W Return vs Nifty])</f>
        <v>-1.2043489751977423</v>
      </c>
      <c r="O658">
        <v>384.86</v>
      </c>
      <c r="P658">
        <v>414.66978545327402</v>
      </c>
      <c r="Q658">
        <v>449.57517460926499</v>
      </c>
      <c r="R658">
        <v>30.2057971259234</v>
      </c>
      <c r="S658" s="1">
        <f>(Table2[[#This Row],[Close Price]]-Table2[[#This Row],[20D EMA]])/Table2[[#This Row],[20D EMA]]</f>
        <v>-6.4465000259834745E-2</v>
      </c>
      <c r="T658" s="1">
        <f>(Table2[[#This Row],[Close Price]]-Table2[[#This Row],[50D EMA]])/Table2[[#This Row],[50D EMA]]</f>
        <v>-0.1317187491574032</v>
      </c>
      <c r="U658" s="1">
        <f>(Table2[[#This Row],[Close Price]]-Table2[[#This Row],[200D EMA]])/Table2[[#This Row],[200D EMA]]</f>
        <v>-0.1991328250877579</v>
      </c>
      <c r="V658">
        <v>1.4172289823766899</v>
      </c>
      <c r="W658">
        <v>345</v>
      </c>
      <c r="X658">
        <v>362.4</v>
      </c>
      <c r="Y658">
        <v>345</v>
      </c>
      <c r="Z658">
        <v>372.9</v>
      </c>
      <c r="AA658">
        <v>345</v>
      </c>
      <c r="AB658">
        <v>393.3</v>
      </c>
      <c r="AC658" s="1">
        <f>(Table2[[#This Row],[Close Price]]/Table2[[#This Row],[Day Low]])-1</f>
        <v>4.3623188405797153E-2</v>
      </c>
      <c r="AD658" s="1">
        <f>(Table2[[#This Row],[Day High]]/Table2[[#This Row],[Close Price]])-1</f>
        <v>6.5268712678794305E-3</v>
      </c>
      <c r="AE658" s="1">
        <f>(Table2[[#This Row],[Close Price]]/Table2[[#This Row],[Current Week Low]])-1</f>
        <v>4.3623188405797153E-2</v>
      </c>
      <c r="AF658" s="1">
        <f>(Table2[[#This Row],[Current Week High]]/Table2[[#This Row],[Close Price]])-1</f>
        <v>3.5689487571170631E-2</v>
      </c>
      <c r="AG658" s="1">
        <f>(Table2[[#This Row],[Close Price]]/Table2[[#This Row],[Current Month Low]])-1</f>
        <v>4.3623188405797153E-2</v>
      </c>
      <c r="AH658" s="1">
        <f>(Table2[[#This Row],[Current Month High]]/Table2[[#This Row],[Close Price]])-1</f>
        <v>9.2348284960422244E-2</v>
      </c>
      <c r="AI658">
        <v>62.477433689765299</v>
      </c>
      <c r="AJ658">
        <v>4.36231884057971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-0.24</v>
      </c>
      <c r="AM658" t="s">
        <v>3107</v>
      </c>
      <c r="AN658">
        <v>-9.8699999999999992</v>
      </c>
      <c r="AO658" t="s">
        <v>3107</v>
      </c>
      <c r="AP658">
        <v>4.3745025050205E-2</v>
      </c>
      <c r="AQ658">
        <f>(Table2[[#This Row],[Sharpe Ratio]]-AVERAGE(Table2[Sharpe Ratio]))/_xlfn.STDEV.P(Table2[Sharpe Ratio])</f>
        <v>-0.22636545806279385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705</v>
      </c>
      <c r="AT658">
        <f>_xlfn.RANK.AVG(Table2[[#This Row],[6M Return vs Nifty Z-Score]],Table2[6M Return vs Nifty Z-Score])</f>
        <v>712</v>
      </c>
      <c r="AU658">
        <f>_xlfn.RANK.AVG(Table2[[#This Row],[Sharpe Ratio Z-Score]],Table2[Sharpe Ratio Z-Score])</f>
        <v>404</v>
      </c>
      <c r="AV658">
        <f>(Table2[[#This Row],[Rank 1Y]]+Table2[[#This Row],[Rank 6M]]+Table2[[#This Row],[Rank Sharpe]])/3</f>
        <v>607</v>
      </c>
    </row>
    <row r="659" spans="1:48" x14ac:dyDescent="0.3">
      <c r="A659" t="s">
        <v>476</v>
      </c>
      <c r="B659" t="s">
        <v>477</v>
      </c>
      <c r="C659" t="s">
        <v>3072</v>
      </c>
      <c r="D659" t="s">
        <v>80</v>
      </c>
      <c r="E659">
        <v>42852.114480284901</v>
      </c>
      <c r="F659">
        <v>2281.9499999999998</v>
      </c>
      <c r="G659">
        <v>-4.7791401198455201</v>
      </c>
      <c r="H659">
        <f>(Table2[[#This Row],[1Y Return vs Nifty]]-AVERAGE(Table2[1Y Return vs Nifty]))/_xlfn.STDEV.P(Table2[1Y Return vs Nifty])</f>
        <v>-0.57102809659973652</v>
      </c>
      <c r="I659">
        <v>-13.186952747718699</v>
      </c>
      <c r="J659">
        <f>(Table2[[#This Row],[1M Return vs Nifty]]-AVERAGE(Table2[1M Return vs Nifty]))/_xlfn.STDEV.P(Table2[1M Return vs Nifty])</f>
        <v>-1.2045496159749336</v>
      </c>
      <c r="K659">
        <v>-23.4374251978751</v>
      </c>
      <c r="L659">
        <f>(Table2[[#This Row],[6M Return vs Nifty]]-AVERAGE(Table2[6M Return vs Nifty]))/_xlfn.STDEV.P(Table2[6M Return vs Nifty])</f>
        <v>-1.0264246050380341</v>
      </c>
      <c r="M659">
        <v>-2.1326332399557901</v>
      </c>
      <c r="N659">
        <f>(Table2[[#This Row],[1W Return vs Nifty]]-AVERAGE(Table2[1W Return vs Nifty]))/_xlfn.STDEV.P(Table2[1W Return vs Nifty])</f>
        <v>-0.48566721377712541</v>
      </c>
      <c r="O659">
        <v>2453.3200000000002</v>
      </c>
      <c r="P659">
        <v>2526.65286874088</v>
      </c>
      <c r="Q659">
        <v>2418.2674548480099</v>
      </c>
      <c r="R659">
        <v>17.686959344839</v>
      </c>
      <c r="S659" s="1">
        <f>(Table2[[#This Row],[Close Price]]-Table2[[#This Row],[20D EMA]])/Table2[[#This Row],[20D EMA]]</f>
        <v>-6.9852281805879518E-2</v>
      </c>
      <c r="T659" s="1">
        <f>(Table2[[#This Row],[Close Price]]-Table2[[#This Row],[50D EMA]])/Table2[[#This Row],[50D EMA]]</f>
        <v>-9.6848629967449459E-2</v>
      </c>
      <c r="U659" s="1">
        <f>(Table2[[#This Row],[Close Price]]-Table2[[#This Row],[200D EMA]])/Table2[[#This Row],[200D EMA]]</f>
        <v>-5.6369883560533546E-2</v>
      </c>
      <c r="V659">
        <v>0.92407076793864995</v>
      </c>
      <c r="W659">
        <v>2267.6999999999998</v>
      </c>
      <c r="X659">
        <v>2322</v>
      </c>
      <c r="Y659">
        <v>2267.6999999999998</v>
      </c>
      <c r="Z659">
        <v>2366.1999999999998</v>
      </c>
      <c r="AA659">
        <v>2267.6999999999998</v>
      </c>
      <c r="AB659">
        <v>2590.5500000000002</v>
      </c>
      <c r="AC659" s="1">
        <f>(Table2[[#This Row],[Close Price]]/Table2[[#This Row],[Day Low]])-1</f>
        <v>6.2838999867707024E-3</v>
      </c>
      <c r="AD659" s="1">
        <f>(Table2[[#This Row],[Day High]]/Table2[[#This Row],[Close Price]])-1</f>
        <v>1.7550778939065426E-2</v>
      </c>
      <c r="AE659" s="1">
        <f>(Table2[[#This Row],[Close Price]]/Table2[[#This Row],[Current Week Low]])-1</f>
        <v>6.2838999867707024E-3</v>
      </c>
      <c r="AF659" s="1">
        <f>(Table2[[#This Row],[Current Week High]]/Table2[[#This Row],[Close Price]])-1</f>
        <v>3.6920177918008834E-2</v>
      </c>
      <c r="AG659" s="1">
        <f>(Table2[[#This Row],[Close Price]]/Table2[[#This Row],[Current Month Low]])-1</f>
        <v>6.2838999867707024E-3</v>
      </c>
      <c r="AH659" s="1">
        <f>(Table2[[#This Row],[Current Month High]]/Table2[[#This Row],[Close Price]])-1</f>
        <v>0.13523521549551942</v>
      </c>
      <c r="AI659">
        <v>24.630250443699399</v>
      </c>
      <c r="AJ659">
        <v>26.564059900166299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-0.13</v>
      </c>
      <c r="AM659" t="s">
        <v>3107</v>
      </c>
      <c r="AN659">
        <v>-12.38</v>
      </c>
      <c r="AO659" t="s">
        <v>3107</v>
      </c>
      <c r="AP659">
        <v>-4.4159712964768998E-2</v>
      </c>
      <c r="AQ659">
        <f>(Table2[[#This Row],[Sharpe Ratio]]-AVERAGE(Table2[Sharpe Ratio]))/_xlfn.STDEV.P(Table2[Sharpe Ratio])</f>
        <v>-1.2275954551275321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518</v>
      </c>
      <c r="AT659">
        <f>_xlfn.RANK.AVG(Table2[[#This Row],[6M Return vs Nifty Z-Score]],Table2[6M Return vs Nifty Z-Score])</f>
        <v>658</v>
      </c>
      <c r="AU659">
        <f>_xlfn.RANK.AVG(Table2[[#This Row],[Sharpe Ratio Z-Score]],Table2[Sharpe Ratio Z-Score])</f>
        <v>646</v>
      </c>
      <c r="AV659">
        <f>(Table2[[#This Row],[Rank 1Y]]+Table2[[#This Row],[Rank 6M]]+Table2[[#This Row],[Rank Sharpe]])/3</f>
        <v>607.33333333333337</v>
      </c>
    </row>
    <row r="660" spans="1:48" x14ac:dyDescent="0.3">
      <c r="A660" t="s">
        <v>96</v>
      </c>
      <c r="B660" t="s">
        <v>97</v>
      </c>
      <c r="C660" t="s">
        <v>3075</v>
      </c>
      <c r="D660" t="s">
        <v>98</v>
      </c>
      <c r="E660">
        <v>290078.73802841501</v>
      </c>
      <c r="F660">
        <v>3025.85</v>
      </c>
      <c r="G660">
        <v>-29.7500263621267</v>
      </c>
      <c r="H660">
        <f>(Table2[[#This Row],[1Y Return vs Nifty]]-AVERAGE(Table2[1Y Return vs Nifty]))/_xlfn.STDEV.P(Table2[1Y Return vs Nifty])</f>
        <v>-0.95539148021518661</v>
      </c>
      <c r="I660">
        <v>2.8305940059877202</v>
      </c>
      <c r="J660">
        <f>(Table2[[#This Row],[1M Return vs Nifty]]-AVERAGE(Table2[1M Return vs Nifty]))/_xlfn.STDEV.P(Table2[1M Return vs Nifty])</f>
        <v>0.32263383678579227</v>
      </c>
      <c r="K660">
        <v>-8.8866497373782796</v>
      </c>
      <c r="L660">
        <f>(Table2[[#This Row],[6M Return vs Nifty]]-AVERAGE(Table2[6M Return vs Nifty]))/_xlfn.STDEV.P(Table2[6M Return vs Nifty])</f>
        <v>-0.53223844861990599</v>
      </c>
      <c r="M660">
        <v>-2.1375825503543999</v>
      </c>
      <c r="N660">
        <f>(Table2[[#This Row],[1W Return vs Nifty]]-AVERAGE(Table2[1W Return vs Nifty]))/_xlfn.STDEV.P(Table2[1W Return vs Nifty])</f>
        <v>-0.48657179152369145</v>
      </c>
      <c r="O660">
        <v>3018.96</v>
      </c>
      <c r="P660">
        <v>2972.0262909662001</v>
      </c>
      <c r="Q660">
        <v>2988.6484541469199</v>
      </c>
      <c r="R660">
        <v>48.166016948275399</v>
      </c>
      <c r="S660" s="1">
        <f>(Table2[[#This Row],[Close Price]]-Table2[[#This Row],[20D EMA]])/Table2[[#This Row],[20D EMA]]</f>
        <v>2.2822428915917643E-3</v>
      </c>
      <c r="T660" s="1">
        <f>(Table2[[#This Row],[Close Price]]-Table2[[#This Row],[50D EMA]])/Table2[[#This Row],[50D EMA]]</f>
        <v>1.8110105283187721E-2</v>
      </c>
      <c r="U660" s="1">
        <f>(Table2[[#This Row],[Close Price]]-Table2[[#This Row],[200D EMA]])/Table2[[#This Row],[200D EMA]]</f>
        <v>1.244761517583667E-2</v>
      </c>
      <c r="V660">
        <v>1.07391481481132</v>
      </c>
      <c r="W660">
        <v>2994.05</v>
      </c>
      <c r="X660">
        <v>3034.8</v>
      </c>
      <c r="Y660">
        <v>2994.05</v>
      </c>
      <c r="Z660">
        <v>3084</v>
      </c>
      <c r="AA660">
        <v>2966</v>
      </c>
      <c r="AB660">
        <v>3145</v>
      </c>
      <c r="AC660" s="1">
        <f>(Table2[[#This Row],[Close Price]]/Table2[[#This Row],[Day Low]])-1</f>
        <v>1.062106511247296E-2</v>
      </c>
      <c r="AD660" s="1">
        <f>(Table2[[#This Row],[Day High]]/Table2[[#This Row],[Close Price]])-1</f>
        <v>2.9578465555133437E-3</v>
      </c>
      <c r="AE660" s="1">
        <f>(Table2[[#This Row],[Close Price]]/Table2[[#This Row],[Current Week Low]])-1</f>
        <v>1.062106511247296E-2</v>
      </c>
      <c r="AF660" s="1">
        <f>(Table2[[#This Row],[Current Week High]]/Table2[[#This Row],[Close Price]])-1</f>
        <v>1.9217740469620104E-2</v>
      </c>
      <c r="AG660" s="1">
        <f>(Table2[[#This Row],[Close Price]]/Table2[[#This Row],[Current Month Low]])-1</f>
        <v>2.0178691840863072E-2</v>
      </c>
      <c r="AH660" s="1">
        <f>(Table2[[#This Row],[Current Month High]]/Table2[[#This Row],[Close Price]])-1</f>
        <v>3.9377365037923218E-2</v>
      </c>
      <c r="AI660">
        <v>13.1235851083166</v>
      </c>
      <c r="AJ660">
        <v>13.3234710310475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0.06</v>
      </c>
      <c r="AM660" t="s">
        <v>3108</v>
      </c>
      <c r="AN660">
        <v>2.41</v>
      </c>
      <c r="AO660" t="s">
        <v>3108</v>
      </c>
      <c r="AP660">
        <v>-6.8391420071898995E-2</v>
      </c>
      <c r="AQ660">
        <f>(Table2[[#This Row],[Sharpe Ratio]]-AVERAGE(Table2[Sharpe Ratio]))/_xlfn.STDEV.P(Table2[Sharpe Ratio])</f>
        <v>-1.5035932293500385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649</v>
      </c>
      <c r="AT660">
        <f>_xlfn.RANK.AVG(Table2[[#This Row],[6M Return vs Nifty Z-Score]],Table2[6M Return vs Nifty Z-Score])</f>
        <v>489</v>
      </c>
      <c r="AU660">
        <f>_xlfn.RANK.AVG(Table2[[#This Row],[Sharpe Ratio Z-Score]],Table2[Sharpe Ratio Z-Score])</f>
        <v>685</v>
      </c>
      <c r="AV660">
        <f>(Table2[[#This Row],[Rank 1Y]]+Table2[[#This Row],[Rank 6M]]+Table2[[#This Row],[Rank Sharpe]])/3</f>
        <v>607.66666666666663</v>
      </c>
    </row>
    <row r="661" spans="1:48" x14ac:dyDescent="0.3">
      <c r="A661" t="s">
        <v>468</v>
      </c>
      <c r="B661" t="s">
        <v>469</v>
      </c>
      <c r="C661" t="s">
        <v>3063</v>
      </c>
      <c r="D661" t="s">
        <v>57</v>
      </c>
      <c r="E661">
        <v>44822.913330825002</v>
      </c>
      <c r="F661">
        <v>603.04999999999995</v>
      </c>
      <c r="G661">
        <v>-38.885757415912998</v>
      </c>
      <c r="H661">
        <f>(Table2[[#This Row],[1Y Return vs Nifty]]-AVERAGE(Table2[1Y Return vs Nifty]))/_xlfn.STDEV.P(Table2[1Y Return vs Nifty])</f>
        <v>-1.0960128608728104</v>
      </c>
      <c r="I661">
        <v>-4.1005428239945401</v>
      </c>
      <c r="J661">
        <f>(Table2[[#This Row],[1M Return vs Nifty]]-AVERAGE(Table2[1M Return vs Nifty]))/_xlfn.STDEV.P(Table2[1M Return vs Nifty])</f>
        <v>-0.33821127503633935</v>
      </c>
      <c r="K661">
        <v>-8.4659537479434395</v>
      </c>
      <c r="L661">
        <f>(Table2[[#This Row],[6M Return vs Nifty]]-AVERAGE(Table2[6M Return vs Nifty]))/_xlfn.STDEV.P(Table2[6M Return vs Nifty])</f>
        <v>-0.51795040365599687</v>
      </c>
      <c r="M661">
        <v>-3.8992001289270499</v>
      </c>
      <c r="N661">
        <f>(Table2[[#This Row],[1W Return vs Nifty]]-AVERAGE(Table2[1W Return vs Nifty]))/_xlfn.STDEV.P(Table2[1W Return vs Nifty])</f>
        <v>-0.80853989034892826</v>
      </c>
      <c r="O661">
        <v>632.19000000000005</v>
      </c>
      <c r="P661">
        <v>640.25391793798406</v>
      </c>
      <c r="Q661">
        <v>653.89470728313097</v>
      </c>
      <c r="R661">
        <v>21.179212364158399</v>
      </c>
      <c r="S661" s="1">
        <f>(Table2[[#This Row],[Close Price]]-Table2[[#This Row],[20D EMA]])/Table2[[#This Row],[20D EMA]]</f>
        <v>-4.6093737642164692E-2</v>
      </c>
      <c r="T661" s="1">
        <f>(Table2[[#This Row],[Close Price]]-Table2[[#This Row],[50D EMA]])/Table2[[#This Row],[50D EMA]]</f>
        <v>-5.8108067589502405E-2</v>
      </c>
      <c r="U661" s="1">
        <f>(Table2[[#This Row],[Close Price]]-Table2[[#This Row],[200D EMA]])/Table2[[#This Row],[200D EMA]]</f>
        <v>-7.7756719418002079E-2</v>
      </c>
      <c r="V661">
        <v>0.65881302880563897</v>
      </c>
      <c r="W661">
        <v>600.25</v>
      </c>
      <c r="X661">
        <v>615.85</v>
      </c>
      <c r="Y661">
        <v>600.25</v>
      </c>
      <c r="Z661">
        <v>621.4</v>
      </c>
      <c r="AA661">
        <v>600.25</v>
      </c>
      <c r="AB661">
        <v>659.85</v>
      </c>
      <c r="AC661" s="1">
        <f>(Table2[[#This Row],[Close Price]]/Table2[[#This Row],[Day Low]])-1</f>
        <v>4.6647230320699951E-3</v>
      </c>
      <c r="AD661" s="1">
        <f>(Table2[[#This Row],[Day High]]/Table2[[#This Row],[Close Price]])-1</f>
        <v>2.1225437360086419E-2</v>
      </c>
      <c r="AE661" s="1">
        <f>(Table2[[#This Row],[Close Price]]/Table2[[#This Row],[Current Week Low]])-1</f>
        <v>4.6647230320699951E-3</v>
      </c>
      <c r="AF661" s="1">
        <f>(Table2[[#This Row],[Current Week High]]/Table2[[#This Row],[Close Price]])-1</f>
        <v>3.0428654340436179E-2</v>
      </c>
      <c r="AG661" s="1">
        <f>(Table2[[#This Row],[Close Price]]/Table2[[#This Row],[Current Month Low]])-1</f>
        <v>4.6647230320699951E-3</v>
      </c>
      <c r="AH661" s="1">
        <f>(Table2[[#This Row],[Current Month High]]/Table2[[#This Row],[Close Price]])-1</f>
        <v>9.4187878285382665E-2</v>
      </c>
      <c r="AI661">
        <v>34.881021474172897</v>
      </c>
      <c r="AJ661">
        <v>8.9127686472818901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-0.06</v>
      </c>
      <c r="AM661" t="s">
        <v>3107</v>
      </c>
      <c r="AN661">
        <v>-7.23</v>
      </c>
      <c r="AO661" t="s">
        <v>3107</v>
      </c>
      <c r="AP661">
        <v>-4.7906264272674998E-2</v>
      </c>
      <c r="AQ661">
        <f>(Table2[[#This Row],[Sharpe Ratio]]-AVERAGE(Table2[Sharpe Ratio]))/_xlfn.STDEV.P(Table2[Sharpe Ratio])</f>
        <v>-1.2702684627460592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686</v>
      </c>
      <c r="AT661">
        <f>_xlfn.RANK.AVG(Table2[[#This Row],[6M Return vs Nifty Z-Score]],Table2[6M Return vs Nifty Z-Score])</f>
        <v>484</v>
      </c>
      <c r="AU661">
        <f>_xlfn.RANK.AVG(Table2[[#This Row],[Sharpe Ratio Z-Score]],Table2[Sharpe Ratio Z-Score])</f>
        <v>654</v>
      </c>
      <c r="AV661">
        <f>(Table2[[#This Row],[Rank 1Y]]+Table2[[#This Row],[Rank 6M]]+Table2[[#This Row],[Rank Sharpe]])/3</f>
        <v>608</v>
      </c>
    </row>
    <row r="662" spans="1:48" x14ac:dyDescent="0.3">
      <c r="A662" t="s">
        <v>774</v>
      </c>
      <c r="B662" t="s">
        <v>775</v>
      </c>
      <c r="C662" t="s">
        <v>3063</v>
      </c>
      <c r="D662" t="s">
        <v>57</v>
      </c>
      <c r="E662">
        <v>20257.419564725002</v>
      </c>
      <c r="F662">
        <v>692.65</v>
      </c>
      <c r="G662">
        <v>-36.281101581338497</v>
      </c>
      <c r="H662">
        <f>(Table2[[#This Row],[1Y Return vs Nifty]]-AVERAGE(Table2[1Y Return vs Nifty]))/_xlfn.STDEV.P(Table2[1Y Return vs Nifty])</f>
        <v>-1.0559207984599175</v>
      </c>
      <c r="I662">
        <v>-11.071006234433099</v>
      </c>
      <c r="J662">
        <f>(Table2[[#This Row],[1M Return vs Nifty]]-AVERAGE(Table2[1M Return vs Nifty]))/_xlfn.STDEV.P(Table2[1M Return vs Nifty])</f>
        <v>-1.0028059562432226</v>
      </c>
      <c r="K662">
        <v>-17.879646861165401</v>
      </c>
      <c r="L662">
        <f>(Table2[[#This Row],[6M Return vs Nifty]]-AVERAGE(Table2[6M Return vs Nifty]))/_xlfn.STDEV.P(Table2[6M Return vs Nifty])</f>
        <v>-0.83766647857947862</v>
      </c>
      <c r="M662">
        <v>-4.6740069178963202</v>
      </c>
      <c r="N662">
        <f>(Table2[[#This Row],[1W Return vs Nifty]]-AVERAGE(Table2[1W Return vs Nifty]))/_xlfn.STDEV.P(Table2[1W Return vs Nifty])</f>
        <v>-0.95015011939957716</v>
      </c>
      <c r="O662">
        <v>736.26</v>
      </c>
      <c r="P662">
        <v>754.37052063020997</v>
      </c>
      <c r="Q662">
        <v>732.725225335711</v>
      </c>
      <c r="R662">
        <v>27.448045694821101</v>
      </c>
      <c r="S662" s="1">
        <f>(Table2[[#This Row],[Close Price]]-Table2[[#This Row],[20D EMA]])/Table2[[#This Row],[20D EMA]]</f>
        <v>-5.9231793116562105E-2</v>
      </c>
      <c r="T662" s="1">
        <f>(Table2[[#This Row],[Close Price]]-Table2[[#This Row],[50D EMA]])/Table2[[#This Row],[50D EMA]]</f>
        <v>-8.1817248874794232E-2</v>
      </c>
      <c r="U662" s="1">
        <f>(Table2[[#This Row],[Close Price]]-Table2[[#This Row],[200D EMA]])/Table2[[#This Row],[200D EMA]]</f>
        <v>-5.4693388394469224E-2</v>
      </c>
      <c r="V662">
        <v>0.91522772951757903</v>
      </c>
      <c r="W662">
        <v>687.05</v>
      </c>
      <c r="X662">
        <v>701.95</v>
      </c>
      <c r="Y662">
        <v>687.05</v>
      </c>
      <c r="Z662">
        <v>710</v>
      </c>
      <c r="AA662">
        <v>687.05</v>
      </c>
      <c r="AB662">
        <v>785</v>
      </c>
      <c r="AC662" s="1">
        <f>(Table2[[#This Row],[Close Price]]/Table2[[#This Row],[Day Low]])-1</f>
        <v>8.1507896077432918E-3</v>
      </c>
      <c r="AD662" s="1">
        <f>(Table2[[#This Row],[Day High]]/Table2[[#This Row],[Close Price]])-1</f>
        <v>1.3426694578791754E-2</v>
      </c>
      <c r="AE662" s="1">
        <f>(Table2[[#This Row],[Close Price]]/Table2[[#This Row],[Current Week Low]])-1</f>
        <v>8.1507896077432918E-3</v>
      </c>
      <c r="AF662" s="1">
        <f>(Table2[[#This Row],[Current Week High]]/Table2[[#This Row],[Close Price]])-1</f>
        <v>2.504872590774565E-2</v>
      </c>
      <c r="AG662" s="1">
        <f>(Table2[[#This Row],[Close Price]]/Table2[[#This Row],[Current Month Low]])-1</f>
        <v>8.1507896077432918E-3</v>
      </c>
      <c r="AH662" s="1">
        <f>(Table2[[#This Row],[Current Month High]]/Table2[[#This Row],[Close Price]])-1</f>
        <v>0.1333285208980004</v>
      </c>
      <c r="AI662">
        <v>24.557857503789801</v>
      </c>
      <c r="AJ662">
        <v>15.432047329389199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-0.04</v>
      </c>
      <c r="AM662" t="s">
        <v>3107</v>
      </c>
      <c r="AN662">
        <v>-10.050000000000001</v>
      </c>
      <c r="AO662" t="s">
        <v>3107</v>
      </c>
      <c r="AQ662">
        <f>(Table2[[#This Row],[Sharpe Ratio]]-AVERAGE(Table2[Sharpe Ratio]))/_xlfn.STDEV.P(Table2[Sharpe Ratio])</f>
        <v>-0.72461882064209882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676</v>
      </c>
      <c r="AT662">
        <f>_xlfn.RANK.AVG(Table2[[#This Row],[6M Return vs Nifty Z-Score]],Table2[6M Return vs Nifty Z-Score])</f>
        <v>603</v>
      </c>
      <c r="AU662">
        <f>_xlfn.RANK.AVG(Table2[[#This Row],[Sharpe Ratio Z-Score]],Table2[Sharpe Ratio Z-Score])</f>
        <v>545.5</v>
      </c>
      <c r="AV662">
        <f>(Table2[[#This Row],[Rank 1Y]]+Table2[[#This Row],[Rank 6M]]+Table2[[#This Row],[Rank Sharpe]])/3</f>
        <v>608.16666666666663</v>
      </c>
    </row>
    <row r="663" spans="1:48" x14ac:dyDescent="0.3">
      <c r="A663" t="s">
        <v>112</v>
      </c>
      <c r="B663" t="s">
        <v>113</v>
      </c>
      <c r="C663" t="s">
        <v>3063</v>
      </c>
      <c r="D663" t="s">
        <v>37</v>
      </c>
      <c r="E663">
        <v>243695.08881420401</v>
      </c>
      <c r="F663">
        <v>1529.15</v>
      </c>
      <c r="G663">
        <v>-21.0530425809017</v>
      </c>
      <c r="H663">
        <f>(Table2[[#This Row],[1Y Return vs Nifty]]-AVERAGE(Table2[1Y Return vs Nifty]))/_xlfn.STDEV.P(Table2[1Y Return vs Nifty])</f>
        <v>-0.82152349968111027</v>
      </c>
      <c r="I663">
        <v>-1.9360131212250999</v>
      </c>
      <c r="J663">
        <f>(Table2[[#This Row],[1M Return vs Nifty]]-AVERAGE(Table2[1M Return vs Nifty]))/_xlfn.STDEV.P(Table2[1M Return vs Nifty])</f>
        <v>-0.13183548004678103</v>
      </c>
      <c r="K663">
        <v>-13.748027453340899</v>
      </c>
      <c r="L663">
        <f>(Table2[[#This Row],[6M Return vs Nifty]]-AVERAGE(Table2[6M Return vs Nifty]))/_xlfn.STDEV.P(Table2[6M Return vs Nifty])</f>
        <v>-0.69734480840605839</v>
      </c>
      <c r="M663">
        <v>-1.6187863967023099</v>
      </c>
      <c r="N663">
        <f>(Table2[[#This Row],[1W Return vs Nifty]]-AVERAGE(Table2[1W Return vs Nifty]))/_xlfn.STDEV.P(Table2[1W Return vs Nifty])</f>
        <v>-0.39175222722043929</v>
      </c>
      <c r="O663">
        <v>1578.74</v>
      </c>
      <c r="P663">
        <v>1587.7963957765301</v>
      </c>
      <c r="Q663">
        <v>1589.2070773181799</v>
      </c>
      <c r="R663">
        <v>29.999507450289801</v>
      </c>
      <c r="S663" s="1">
        <f>(Table2[[#This Row],[Close Price]]-Table2[[#This Row],[20D EMA]])/Table2[[#This Row],[20D EMA]]</f>
        <v>-3.1411125327792999E-2</v>
      </c>
      <c r="T663" s="1">
        <f>(Table2[[#This Row],[Close Price]]-Table2[[#This Row],[50D EMA]])/Table2[[#This Row],[50D EMA]]</f>
        <v>-3.6935715393061008E-2</v>
      </c>
      <c r="U663" s="1">
        <f>(Table2[[#This Row],[Close Price]]-Table2[[#This Row],[200D EMA]])/Table2[[#This Row],[200D EMA]]</f>
        <v>-3.7790592664316225E-2</v>
      </c>
      <c r="V663">
        <v>0.83927920437043702</v>
      </c>
      <c r="W663">
        <v>1526.8</v>
      </c>
      <c r="X663">
        <v>1546.45</v>
      </c>
      <c r="Y663">
        <v>1526.8</v>
      </c>
      <c r="Z663">
        <v>1570.85</v>
      </c>
      <c r="AA663">
        <v>1526.8</v>
      </c>
      <c r="AB663">
        <v>1659</v>
      </c>
      <c r="AC663" s="1">
        <f>(Table2[[#This Row],[Close Price]]/Table2[[#This Row],[Day Low]])-1</f>
        <v>1.5391668849882301E-3</v>
      </c>
      <c r="AD663" s="1">
        <f>(Table2[[#This Row],[Day High]]/Table2[[#This Row],[Close Price]])-1</f>
        <v>1.1313474806264878E-2</v>
      </c>
      <c r="AE663" s="1">
        <f>(Table2[[#This Row],[Close Price]]/Table2[[#This Row],[Current Week Low]])-1</f>
        <v>1.5391668849882301E-3</v>
      </c>
      <c r="AF663" s="1">
        <f>(Table2[[#This Row],[Current Week High]]/Table2[[#This Row],[Close Price]])-1</f>
        <v>2.7270051989667365E-2</v>
      </c>
      <c r="AG663" s="1">
        <f>(Table2[[#This Row],[Close Price]]/Table2[[#This Row],[Current Month Low]])-1</f>
        <v>1.5391668849882301E-3</v>
      </c>
      <c r="AH663" s="1">
        <f>(Table2[[#This Row],[Current Month High]]/Table2[[#This Row],[Close Price]])-1</f>
        <v>8.4916456855115507E-2</v>
      </c>
      <c r="AI663">
        <v>13.8541019520648</v>
      </c>
      <c r="AJ663">
        <v>7.75871181424192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-7.0000000000000007E-2</v>
      </c>
      <c r="AM663" t="s">
        <v>3107</v>
      </c>
      <c r="AN663">
        <v>-5.44</v>
      </c>
      <c r="AO663" t="s">
        <v>3107</v>
      </c>
      <c r="AP663">
        <v>-5.2888153012865001E-2</v>
      </c>
      <c r="AQ663">
        <f>(Table2[[#This Row],[Sharpe Ratio]]-AVERAGE(Table2[Sharpe Ratio]))/_xlfn.STDEV.P(Table2[Sharpe Ratio])</f>
        <v>-1.3270118938892999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617</v>
      </c>
      <c r="AT663">
        <f>_xlfn.RANK.AVG(Table2[[#This Row],[6M Return vs Nifty Z-Score]],Table2[6M Return vs Nifty Z-Score])</f>
        <v>553</v>
      </c>
      <c r="AU663">
        <f>_xlfn.RANK.AVG(Table2[[#This Row],[Sharpe Ratio Z-Score]],Table2[Sharpe Ratio Z-Score])</f>
        <v>662</v>
      </c>
      <c r="AV663">
        <f>(Table2[[#This Row],[Rank 1Y]]+Table2[[#This Row],[Rank 6M]]+Table2[[#This Row],[Rank Sharpe]])/3</f>
        <v>610.66666666666663</v>
      </c>
    </row>
    <row r="664" spans="1:48" x14ac:dyDescent="0.3">
      <c r="A664" t="s">
        <v>833</v>
      </c>
      <c r="B664" t="s">
        <v>834</v>
      </c>
      <c r="C664" t="s">
        <v>3061</v>
      </c>
      <c r="D664" t="s">
        <v>174</v>
      </c>
      <c r="E664">
        <v>18023.732406319999</v>
      </c>
      <c r="F664">
        <v>319.45</v>
      </c>
      <c r="G664">
        <v>-7.34486737689046</v>
      </c>
      <c r="H664">
        <f>(Table2[[#This Row],[1Y Return vs Nifty]]-AVERAGE(Table2[1Y Return vs Nifty]))/_xlfn.STDEV.P(Table2[1Y Return vs Nifty])</f>
        <v>-0.61052095241525728</v>
      </c>
      <c r="I664">
        <v>1.9477858925068501</v>
      </c>
      <c r="J664">
        <f>(Table2[[#This Row],[1M Return vs Nifty]]-AVERAGE(Table2[1M Return vs Nifty]))/_xlfn.STDEV.P(Table2[1M Return vs Nifty])</f>
        <v>0.23846302313988077</v>
      </c>
      <c r="K664">
        <v>-20.269686235110299</v>
      </c>
      <c r="L664">
        <f>(Table2[[#This Row],[6M Return vs Nifty]]-AVERAGE(Table2[6M Return vs Nifty]))/_xlfn.STDEV.P(Table2[6M Return vs Nifty])</f>
        <v>-0.91883908516009671</v>
      </c>
      <c r="M664">
        <v>-5.47832996078699</v>
      </c>
      <c r="N664">
        <f>(Table2[[#This Row],[1W Return vs Nifty]]-AVERAGE(Table2[1W Return vs Nifty]))/_xlfn.STDEV.P(Table2[1W Return vs Nifty])</f>
        <v>-1.0971549881694869</v>
      </c>
      <c r="O664">
        <v>327.48</v>
      </c>
      <c r="P664">
        <v>320.58076625130701</v>
      </c>
      <c r="Q664">
        <v>315.21591659036602</v>
      </c>
      <c r="R664">
        <v>32.178463524230303</v>
      </c>
      <c r="S664" s="1">
        <f>(Table2[[#This Row],[Close Price]]-Table2[[#This Row],[20D EMA]])/Table2[[#This Row],[20D EMA]]</f>
        <v>-2.4520581409551816E-2</v>
      </c>
      <c r="T664" s="1">
        <f>(Table2[[#This Row],[Close Price]]-Table2[[#This Row],[50D EMA]])/Table2[[#This Row],[50D EMA]]</f>
        <v>-3.5272429613590786E-3</v>
      </c>
      <c r="U664" s="1">
        <f>(Table2[[#This Row],[Close Price]]-Table2[[#This Row],[200D EMA]])/Table2[[#This Row],[200D EMA]]</f>
        <v>1.3432327451714013E-2</v>
      </c>
      <c r="V664">
        <v>0.74983987685984899</v>
      </c>
      <c r="W664">
        <v>315.39999999999998</v>
      </c>
      <c r="X664">
        <v>322.45</v>
      </c>
      <c r="Y664">
        <v>315.39999999999998</v>
      </c>
      <c r="Z664">
        <v>329</v>
      </c>
      <c r="AA664">
        <v>315.39999999999998</v>
      </c>
      <c r="AB664">
        <v>348.05</v>
      </c>
      <c r="AC664" s="1">
        <f>(Table2[[#This Row],[Close Price]]/Table2[[#This Row],[Day Low]])-1</f>
        <v>1.2840837032339847E-2</v>
      </c>
      <c r="AD664" s="1">
        <f>(Table2[[#This Row],[Day High]]/Table2[[#This Row],[Close Price]])-1</f>
        <v>9.391141023634475E-3</v>
      </c>
      <c r="AE664" s="1">
        <f>(Table2[[#This Row],[Close Price]]/Table2[[#This Row],[Current Week Low]])-1</f>
        <v>1.2840837032339847E-2</v>
      </c>
      <c r="AF664" s="1">
        <f>(Table2[[#This Row],[Current Week High]]/Table2[[#This Row],[Close Price]])-1</f>
        <v>2.9895132258569435E-2</v>
      </c>
      <c r="AG664" s="1">
        <f>(Table2[[#This Row],[Close Price]]/Table2[[#This Row],[Current Month Low]])-1</f>
        <v>1.2840837032339847E-2</v>
      </c>
      <c r="AH664" s="1">
        <f>(Table2[[#This Row],[Current Month High]]/Table2[[#This Row],[Close Price]])-1</f>
        <v>8.9528877758647818E-2</v>
      </c>
      <c r="AI664">
        <v>27.328220378775999</v>
      </c>
      <c r="AJ664">
        <v>25.520628683693499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7.0000000000000007E-2</v>
      </c>
      <c r="AM664" t="s">
        <v>3108</v>
      </c>
      <c r="AN664">
        <v>-4.76</v>
      </c>
      <c r="AO664" t="s">
        <v>3107</v>
      </c>
      <c r="AP664">
        <v>-6.0157878894083999E-2</v>
      </c>
      <c r="AQ664">
        <f>(Table2[[#This Row],[Sharpe Ratio]]-AVERAGE(Table2[Sharpe Ratio]))/_xlfn.STDEV.P(Table2[Sharpe Ratio])</f>
        <v>-1.4098136607459906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-3.7978656633509509</v>
      </c>
      <c r="AS664">
        <f>_xlfn.RANK.AVG(Table2[[#This Row],[1Y Return vs Nifty Z-Score]],Table2[1Y Return vs Nifty Z-Score])</f>
        <v>533</v>
      </c>
      <c r="AT664">
        <f>_xlfn.RANK.AVG(Table2[[#This Row],[6M Return vs Nifty Z-Score]],Table2[6M Return vs Nifty Z-Score])</f>
        <v>628</v>
      </c>
      <c r="AU664">
        <f>_xlfn.RANK.AVG(Table2[[#This Row],[Sharpe Ratio Z-Score]],Table2[Sharpe Ratio Z-Score])</f>
        <v>673</v>
      </c>
      <c r="AV664">
        <f>(Table2[[#This Row],[Rank 1Y]]+Table2[[#This Row],[Rank 6M]]+Table2[[#This Row],[Rank Sharpe]])/3</f>
        <v>611.33333333333337</v>
      </c>
    </row>
    <row r="665" spans="1:48" x14ac:dyDescent="0.3">
      <c r="A665" t="s">
        <v>2250</v>
      </c>
      <c r="B665" t="s">
        <v>2251</v>
      </c>
      <c r="C665" t="s">
        <v>3072</v>
      </c>
      <c r="D665" t="s">
        <v>80</v>
      </c>
      <c r="E665">
        <v>2334.7503879999999</v>
      </c>
      <c r="F665">
        <v>90.38</v>
      </c>
      <c r="G665">
        <v>-42.142063020806603</v>
      </c>
      <c r="H665">
        <f>(Table2[[#This Row],[1Y Return vs Nifty]]-AVERAGE(Table2[1Y Return vs Nifty]))/_xlfn.STDEV.P(Table2[1Y Return vs Nifty])</f>
        <v>-1.1461354167260192</v>
      </c>
      <c r="I665">
        <v>-7.0087071428854104</v>
      </c>
      <c r="J665">
        <f>(Table2[[#This Row],[1M Return vs Nifty]]-AVERAGE(Table2[1M Return vs Nifty]))/_xlfn.STDEV.P(Table2[1M Return vs Nifty])</f>
        <v>-0.61548846947884028</v>
      </c>
      <c r="K665">
        <v>-28.5707285115659</v>
      </c>
      <c r="L665">
        <f>(Table2[[#This Row],[6M Return vs Nifty]]-AVERAGE(Table2[6M Return vs Nifty]))/_xlfn.STDEV.P(Table2[6M Return vs Nifty])</f>
        <v>-1.2007663396904826</v>
      </c>
      <c r="M665">
        <v>-3.75431562386943</v>
      </c>
      <c r="N665">
        <f>(Table2[[#This Row],[1W Return vs Nifty]]-AVERAGE(Table2[1W Return vs Nifty]))/_xlfn.STDEV.P(Table2[1W Return vs Nifty])</f>
        <v>-0.78205957520559621</v>
      </c>
      <c r="O665">
        <v>93.61</v>
      </c>
      <c r="P665">
        <v>95.420665803854106</v>
      </c>
      <c r="Q665">
        <v>99.461478338137397</v>
      </c>
      <c r="R665">
        <v>35.509034175390397</v>
      </c>
      <c r="S665" s="1">
        <f>(Table2[[#This Row],[Close Price]]-Table2[[#This Row],[20D EMA]])/Table2[[#This Row],[20D EMA]]</f>
        <v>-3.4504860591817156E-2</v>
      </c>
      <c r="T665" s="1">
        <f>(Table2[[#This Row],[Close Price]]-Table2[[#This Row],[50D EMA]])/Table2[[#This Row],[50D EMA]]</f>
        <v>-5.2825724505168092E-2</v>
      </c>
      <c r="U665" s="1">
        <f>(Table2[[#This Row],[Close Price]]-Table2[[#This Row],[200D EMA]])/Table2[[#This Row],[200D EMA]]</f>
        <v>-9.130648860117746E-2</v>
      </c>
      <c r="V665">
        <v>0.50611975111109597</v>
      </c>
      <c r="W665">
        <v>88.69</v>
      </c>
      <c r="X665">
        <v>90.8</v>
      </c>
      <c r="Y665">
        <v>88.69</v>
      </c>
      <c r="Z665">
        <v>91.87</v>
      </c>
      <c r="AA665">
        <v>88.69</v>
      </c>
      <c r="AB665">
        <v>96.44</v>
      </c>
      <c r="AC665" s="1">
        <f>(Table2[[#This Row],[Close Price]]/Table2[[#This Row],[Day Low]])-1</f>
        <v>1.9055135866501205E-2</v>
      </c>
      <c r="AD665" s="1">
        <f>(Table2[[#This Row],[Day High]]/Table2[[#This Row],[Close Price]])-1</f>
        <v>4.6470458065943632E-3</v>
      </c>
      <c r="AE665" s="1">
        <f>(Table2[[#This Row],[Close Price]]/Table2[[#This Row],[Current Week Low]])-1</f>
        <v>1.9055135866501205E-2</v>
      </c>
      <c r="AF665" s="1">
        <f>(Table2[[#This Row],[Current Week High]]/Table2[[#This Row],[Close Price]])-1</f>
        <v>1.6485948218632585E-2</v>
      </c>
      <c r="AG665" s="1">
        <f>(Table2[[#This Row],[Close Price]]/Table2[[#This Row],[Current Month Low]])-1</f>
        <v>1.9055135866501205E-2</v>
      </c>
      <c r="AH665" s="1">
        <f>(Table2[[#This Row],[Current Month High]]/Table2[[#This Row],[Close Price]])-1</f>
        <v>6.7050232352290351E-2</v>
      </c>
      <c r="AI665">
        <v>72.604558530648305</v>
      </c>
      <c r="AJ665">
        <v>9.0229191797346093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-0.05</v>
      </c>
      <c r="AM665" t="s">
        <v>3107</v>
      </c>
      <c r="AN665">
        <v>-7.17</v>
      </c>
      <c r="AO665" t="s">
        <v>3107</v>
      </c>
      <c r="AP665">
        <v>2.8860114645160001E-2</v>
      </c>
      <c r="AQ665">
        <f>(Table2[[#This Row],[Sharpe Ratio]]-AVERAGE(Table2[Sharpe Ratio]))/_xlfn.STDEV.P(Table2[Sharpe Ratio])</f>
        <v>-0.39590374618798491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702</v>
      </c>
      <c r="AT665">
        <f>_xlfn.RANK.AVG(Table2[[#This Row],[6M Return vs Nifty Z-Score]],Table2[6M Return vs Nifty Z-Score])</f>
        <v>691</v>
      </c>
      <c r="AU665">
        <f>_xlfn.RANK.AVG(Table2[[#This Row],[Sharpe Ratio Z-Score]],Table2[Sharpe Ratio Z-Score])</f>
        <v>446</v>
      </c>
      <c r="AV665">
        <f>(Table2[[#This Row],[Rank 1Y]]+Table2[[#This Row],[Rank 6M]]+Table2[[#This Row],[Rank Sharpe]])/3</f>
        <v>613</v>
      </c>
    </row>
    <row r="666" spans="1:48" x14ac:dyDescent="0.3">
      <c r="A666" t="s">
        <v>2069</v>
      </c>
      <c r="B666" t="s">
        <v>2070</v>
      </c>
      <c r="C666" t="s">
        <v>3074</v>
      </c>
      <c r="D666" t="s">
        <v>86</v>
      </c>
      <c r="E666">
        <v>2874.7086935000002</v>
      </c>
      <c r="F666">
        <v>668.15</v>
      </c>
      <c r="G666">
        <v>-54.794855812451402</v>
      </c>
      <c r="H666">
        <f>(Table2[[#This Row],[1Y Return vs Nifty]]-AVERAGE(Table2[1Y Return vs Nifty]))/_xlfn.STDEV.P(Table2[1Y Return vs Nifty])</f>
        <v>-1.3408930317499981</v>
      </c>
      <c r="I666">
        <v>-16.9878318714517</v>
      </c>
      <c r="J666">
        <f>(Table2[[#This Row],[1M Return vs Nifty]]-AVERAGE(Table2[1M Return vs Nifty]))/_xlfn.STDEV.P(Table2[1M Return vs Nifty])</f>
        <v>-1.5669421716492626</v>
      </c>
      <c r="K666">
        <v>-14.913614930190199</v>
      </c>
      <c r="L666">
        <f>(Table2[[#This Row],[6M Return vs Nifty]]-AVERAGE(Table2[6M Return vs Nifty]))/_xlfn.STDEV.P(Table2[6M Return vs Nifty])</f>
        <v>-0.73693150924664663</v>
      </c>
      <c r="M666">
        <v>-4.0222945647628299</v>
      </c>
      <c r="N666">
        <f>(Table2[[#This Row],[1W Return vs Nifty]]-AVERAGE(Table2[1W Return vs Nifty]))/_xlfn.STDEV.P(Table2[1W Return vs Nifty])</f>
        <v>-0.83103766850695693</v>
      </c>
      <c r="O666">
        <v>733.83</v>
      </c>
      <c r="P666">
        <v>749.23153836656604</v>
      </c>
      <c r="Q666">
        <v>795.09341238239904</v>
      </c>
      <c r="R666">
        <v>23.7988271924572</v>
      </c>
      <c r="S666" s="1">
        <f>(Table2[[#This Row],[Close Price]]-Table2[[#This Row],[20D EMA]])/Table2[[#This Row],[20D EMA]]</f>
        <v>-8.9503018410258595E-2</v>
      </c>
      <c r="T666" s="1">
        <f>(Table2[[#This Row],[Close Price]]-Table2[[#This Row],[50D EMA]])/Table2[[#This Row],[50D EMA]]</f>
        <v>-0.10821960130420516</v>
      </c>
      <c r="U666" s="1">
        <f>(Table2[[#This Row],[Close Price]]-Table2[[#This Row],[200D EMA]])/Table2[[#This Row],[200D EMA]]</f>
        <v>-0.15965848843097422</v>
      </c>
      <c r="V666">
        <v>0.57437882882367697</v>
      </c>
      <c r="W666">
        <v>665</v>
      </c>
      <c r="X666">
        <v>687</v>
      </c>
      <c r="Y666">
        <v>665</v>
      </c>
      <c r="Z666">
        <v>704.95</v>
      </c>
      <c r="AA666">
        <v>665</v>
      </c>
      <c r="AB666">
        <v>757.95</v>
      </c>
      <c r="AC666" s="1">
        <f>(Table2[[#This Row],[Close Price]]/Table2[[#This Row],[Day Low]])-1</f>
        <v>4.7368421052631504E-3</v>
      </c>
      <c r="AD666" s="1">
        <f>(Table2[[#This Row],[Day High]]/Table2[[#This Row],[Close Price]])-1</f>
        <v>2.8212227793160238E-2</v>
      </c>
      <c r="AE666" s="1">
        <f>(Table2[[#This Row],[Close Price]]/Table2[[#This Row],[Current Week Low]])-1</f>
        <v>4.7368421052631504E-3</v>
      </c>
      <c r="AF666" s="1">
        <f>(Table2[[#This Row],[Current Week High]]/Table2[[#This Row],[Close Price]])-1</f>
        <v>5.5077452667814164E-2</v>
      </c>
      <c r="AG666" s="1">
        <f>(Table2[[#This Row],[Close Price]]/Table2[[#This Row],[Current Month Low]])-1</f>
        <v>4.7368421052631504E-3</v>
      </c>
      <c r="AH666" s="1">
        <f>(Table2[[#This Row],[Current Month High]]/Table2[[#This Row],[Close Price]])-1</f>
        <v>0.13440095786874218</v>
      </c>
      <c r="AI666">
        <v>59.9940133203622</v>
      </c>
      <c r="AJ666">
        <v>7.9751131221719396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-0.06</v>
      </c>
      <c r="AM666" t="s">
        <v>3107</v>
      </c>
      <c r="AN666">
        <v>-22.14</v>
      </c>
      <c r="AO666" t="s">
        <v>3107</v>
      </c>
      <c r="AQ666">
        <f>(Table2[[#This Row],[Sharpe Ratio]]-AVERAGE(Table2[Sharpe Ratio]))/_xlfn.STDEV.P(Table2[Sharpe Ratio])</f>
        <v>-0.72461882064209882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726</v>
      </c>
      <c r="AT666">
        <f>_xlfn.RANK.AVG(Table2[[#This Row],[6M Return vs Nifty Z-Score]],Table2[6M Return vs Nifty Z-Score])</f>
        <v>568</v>
      </c>
      <c r="AU666">
        <f>_xlfn.RANK.AVG(Table2[[#This Row],[Sharpe Ratio Z-Score]],Table2[Sharpe Ratio Z-Score])</f>
        <v>545.5</v>
      </c>
      <c r="AV666">
        <f>(Table2[[#This Row],[Rank 1Y]]+Table2[[#This Row],[Rank 6M]]+Table2[[#This Row],[Rank Sharpe]])/3</f>
        <v>613.16666666666663</v>
      </c>
    </row>
    <row r="667" spans="1:48" x14ac:dyDescent="0.3">
      <c r="A667" t="s">
        <v>68</v>
      </c>
      <c r="B667" t="s">
        <v>69</v>
      </c>
      <c r="C667" t="s">
        <v>3063</v>
      </c>
      <c r="D667" t="s">
        <v>24</v>
      </c>
      <c r="E667">
        <v>347503.49689747998</v>
      </c>
      <c r="F667">
        <v>1747.9</v>
      </c>
      <c r="G667">
        <v>-26.8061803078613</v>
      </c>
      <c r="H667">
        <f>(Table2[[#This Row],[1Y Return vs Nifty]]-AVERAGE(Table2[1Y Return vs Nifty]))/_xlfn.STDEV.P(Table2[1Y Return vs Nifty])</f>
        <v>-0.91007844569642948</v>
      </c>
      <c r="I667">
        <v>-3.05770718635873</v>
      </c>
      <c r="J667">
        <f>(Table2[[#This Row],[1M Return vs Nifty]]-AVERAGE(Table2[1M Return vs Nifty]))/_xlfn.STDEV.P(Table2[1M Return vs Nifty])</f>
        <v>-0.23878273243645179</v>
      </c>
      <c r="K667">
        <v>-10.6080887962174</v>
      </c>
      <c r="L667">
        <f>(Table2[[#This Row],[6M Return vs Nifty]]-AVERAGE(Table2[6M Return vs Nifty]))/_xlfn.STDEV.P(Table2[6M Return vs Nifty])</f>
        <v>-0.59070346681122499</v>
      </c>
      <c r="M667">
        <v>-1.3010596646316701</v>
      </c>
      <c r="N667">
        <f>(Table2[[#This Row],[1W Return vs Nifty]]-AVERAGE(Table2[1W Return vs Nifty]))/_xlfn.STDEV.P(Table2[1W Return vs Nifty])</f>
        <v>-0.33368180767249961</v>
      </c>
      <c r="O667">
        <v>1779.23</v>
      </c>
      <c r="P667">
        <v>1774.2969159925201</v>
      </c>
      <c r="Q667">
        <v>1768.7151360028399</v>
      </c>
      <c r="R667">
        <v>32.870184718320303</v>
      </c>
      <c r="S667" s="1">
        <f>(Table2[[#This Row],[Close Price]]-Table2[[#This Row],[20D EMA]])/Table2[[#This Row],[20D EMA]]</f>
        <v>-1.7608740859810103E-2</v>
      </c>
      <c r="T667" s="1">
        <f>(Table2[[#This Row],[Close Price]]-Table2[[#This Row],[50D EMA]])/Table2[[#This Row],[50D EMA]]</f>
        <v>-1.4877394958303184E-2</v>
      </c>
      <c r="U667" s="1">
        <f>(Table2[[#This Row],[Close Price]]-Table2[[#This Row],[200D EMA]])/Table2[[#This Row],[200D EMA]]</f>
        <v>-1.176850674206387E-2</v>
      </c>
      <c r="V667">
        <v>0.60823797829493798</v>
      </c>
      <c r="W667">
        <v>1744.55</v>
      </c>
      <c r="X667">
        <v>1760</v>
      </c>
      <c r="Y667">
        <v>1744.55</v>
      </c>
      <c r="Z667">
        <v>1791.5</v>
      </c>
      <c r="AA667">
        <v>1744.55</v>
      </c>
      <c r="AB667">
        <v>1818.25</v>
      </c>
      <c r="AC667" s="1">
        <f>(Table2[[#This Row],[Close Price]]/Table2[[#This Row],[Day Low]])-1</f>
        <v>1.9202659711674563E-3</v>
      </c>
      <c r="AD667" s="1">
        <f>(Table2[[#This Row],[Day High]]/Table2[[#This Row],[Close Price]])-1</f>
        <v>6.9225928256764213E-3</v>
      </c>
      <c r="AE667" s="1">
        <f>(Table2[[#This Row],[Close Price]]/Table2[[#This Row],[Current Week Low]])-1</f>
        <v>1.9202659711674563E-3</v>
      </c>
      <c r="AF667" s="1">
        <f>(Table2[[#This Row],[Current Week High]]/Table2[[#This Row],[Close Price]])-1</f>
        <v>2.494421877681785E-2</v>
      </c>
      <c r="AG667" s="1">
        <f>(Table2[[#This Row],[Close Price]]/Table2[[#This Row],[Current Month Low]])-1</f>
        <v>1.9202659711674563E-3</v>
      </c>
      <c r="AH667" s="1">
        <f>(Table2[[#This Row],[Current Month High]]/Table2[[#This Row],[Close Price]])-1</f>
        <v>4.0248297957548917E-2</v>
      </c>
      <c r="AI667">
        <v>10.217975856742299</v>
      </c>
      <c r="AJ667">
        <v>13.216957605985</v>
      </c>
      <c r="AK667" t="str">
        <f>IF(AND(Table2[[#This Row],[20D EMA]]&gt;Table2[[#This Row],[50D EMA]],Table2[[#This Row],[50D EMA]]&gt;Table2[[#This Row],[200D EMA]]),"Uptrend","Downtrend/NoTrend")</f>
        <v>Uptrend</v>
      </c>
      <c r="AL667">
        <v>0.01</v>
      </c>
      <c r="AM667" t="s">
        <v>3108</v>
      </c>
      <c r="AN667">
        <v>-2.56</v>
      </c>
      <c r="AO667" t="s">
        <v>3107</v>
      </c>
      <c r="AP667">
        <v>-7.5398606279541994E-2</v>
      </c>
      <c r="AQ667">
        <f>(Table2[[#This Row],[Sharpe Ratio]]-AVERAGE(Table2[Sharpe Ratio]))/_xlfn.STDEV.P(Table2[Sharpe Ratio])</f>
        <v>-1.5834046841650837</v>
      </c>
      <c r="AR6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-3.6566511367816896</v>
      </c>
      <c r="AS667">
        <f>_xlfn.RANK.AVG(Table2[[#This Row],[1Y Return vs Nifty Z-Score]],Table2[1Y Return vs Nifty Z-Score])</f>
        <v>636</v>
      </c>
      <c r="AT667">
        <f>_xlfn.RANK.AVG(Table2[[#This Row],[6M Return vs Nifty Z-Score]],Table2[6M Return vs Nifty Z-Score])</f>
        <v>511</v>
      </c>
      <c r="AU667">
        <f>_xlfn.RANK.AVG(Table2[[#This Row],[Sharpe Ratio Z-Score]],Table2[Sharpe Ratio Z-Score])</f>
        <v>694</v>
      </c>
      <c r="AV667">
        <f>(Table2[[#This Row],[Rank 1Y]]+Table2[[#This Row],[Rank 6M]]+Table2[[#This Row],[Rank Sharpe]])/3</f>
        <v>613.66666666666663</v>
      </c>
    </row>
    <row r="668" spans="1:48" x14ac:dyDescent="0.3">
      <c r="A668" t="s">
        <v>570</v>
      </c>
      <c r="B668" t="s">
        <v>571</v>
      </c>
      <c r="C668" t="s">
        <v>3063</v>
      </c>
      <c r="D668" t="s">
        <v>37</v>
      </c>
      <c r="E668">
        <v>33549.827572499998</v>
      </c>
      <c r="F668">
        <v>573</v>
      </c>
      <c r="G668">
        <v>-33.401240246407298</v>
      </c>
      <c r="H668">
        <f>(Table2[[#This Row],[1Y Return vs Nifty]]-AVERAGE(Table2[1Y Return vs Nifty]))/_xlfn.STDEV.P(Table2[1Y Return vs Nifty])</f>
        <v>-1.011592646215036</v>
      </c>
      <c r="I668">
        <v>-0.98717861087307701</v>
      </c>
      <c r="J668">
        <f>(Table2[[#This Row],[1M Return vs Nifty]]-AVERAGE(Table2[1M Return vs Nifty]))/_xlfn.STDEV.P(Table2[1M Return vs Nifty])</f>
        <v>-4.1369418926489328E-2</v>
      </c>
      <c r="K668">
        <v>-6.5930455177104097</v>
      </c>
      <c r="L668">
        <f>(Table2[[#This Row],[6M Return vs Nifty]]-AVERAGE(Table2[6M Return vs Nifty]))/_xlfn.STDEV.P(Table2[6M Return vs Nifty])</f>
        <v>-0.45434105705206423</v>
      </c>
      <c r="M668">
        <v>1.20564808895791</v>
      </c>
      <c r="N668">
        <f>(Table2[[#This Row],[1W Return vs Nifty]]-AVERAGE(Table2[1W Return vs Nifty]))/_xlfn.STDEV.P(Table2[1W Return vs Nifty])</f>
        <v>0.12446526099359163</v>
      </c>
      <c r="O668">
        <v>584.78</v>
      </c>
      <c r="P668">
        <v>573.20649655434295</v>
      </c>
      <c r="Q668">
        <v>565.45204020991298</v>
      </c>
      <c r="R668">
        <v>35.407983660890302</v>
      </c>
      <c r="S668" s="1">
        <f>(Table2[[#This Row],[Close Price]]-Table2[[#This Row],[20D EMA]])/Table2[[#This Row],[20D EMA]]</f>
        <v>-2.0144327781387826E-2</v>
      </c>
      <c r="T668" s="1">
        <f>(Table2[[#This Row],[Close Price]]-Table2[[#This Row],[50D EMA]])/Table2[[#This Row],[50D EMA]]</f>
        <v>-3.6024810532371744E-4</v>
      </c>
      <c r="U668" s="1">
        <f>(Table2[[#This Row],[Close Price]]-Table2[[#This Row],[200D EMA]])/Table2[[#This Row],[200D EMA]]</f>
        <v>1.3348541084554206E-2</v>
      </c>
      <c r="V668">
        <v>0.66181773672700905</v>
      </c>
      <c r="W668">
        <v>567.4</v>
      </c>
      <c r="X668">
        <v>584.5</v>
      </c>
      <c r="Y668">
        <v>567.4</v>
      </c>
      <c r="Z668">
        <v>590.95000000000005</v>
      </c>
      <c r="AA668">
        <v>564.29999999999995</v>
      </c>
      <c r="AB668">
        <v>617.5</v>
      </c>
      <c r="AC668" s="1">
        <f>(Table2[[#This Row],[Close Price]]/Table2[[#This Row],[Day Low]])-1</f>
        <v>9.86958054282705E-3</v>
      </c>
      <c r="AD668" s="1">
        <f>(Table2[[#This Row],[Day High]]/Table2[[#This Row],[Close Price]])-1</f>
        <v>2.0069808027923131E-2</v>
      </c>
      <c r="AE668" s="1">
        <f>(Table2[[#This Row],[Close Price]]/Table2[[#This Row],[Current Week Low]])-1</f>
        <v>9.86958054282705E-3</v>
      </c>
      <c r="AF668" s="1">
        <f>(Table2[[#This Row],[Current Week High]]/Table2[[#This Row],[Close Price]])-1</f>
        <v>3.1326352530541168E-2</v>
      </c>
      <c r="AG668" s="1">
        <f>(Table2[[#This Row],[Close Price]]/Table2[[#This Row],[Current Month Low]])-1</f>
        <v>1.5417331206804885E-2</v>
      </c>
      <c r="AH668" s="1">
        <f>(Table2[[#This Row],[Current Month High]]/Table2[[#This Row],[Close Price]])-1</f>
        <v>7.7661431064572461E-2</v>
      </c>
      <c r="AI668">
        <v>17.801047120418801</v>
      </c>
      <c r="AJ668">
        <v>25.9894459102902</v>
      </c>
      <c r="AK668" t="str">
        <f>IF(AND(Table2[[#This Row],[20D EMA]]&gt;Table2[[#This Row],[50D EMA]],Table2[[#This Row],[50D EMA]]&gt;Table2[[#This Row],[200D EMA]]),"Uptrend","Downtrend/NoTrend")</f>
        <v>Uptrend</v>
      </c>
      <c r="AL668">
        <v>0.04</v>
      </c>
      <c r="AM668" t="s">
        <v>3108</v>
      </c>
      <c r="AN668">
        <v>-6.97</v>
      </c>
      <c r="AO668" t="s">
        <v>3107</v>
      </c>
      <c r="AP668">
        <v>-9.0875761667320004E-2</v>
      </c>
      <c r="AQ668">
        <f>(Table2[[#This Row],[Sharpe Ratio]]-AVERAGE(Table2[Sharpe Ratio]))/_xlfn.STDEV.P(Table2[Sharpe Ratio])</f>
        <v>-1.7596886091662114</v>
      </c>
      <c r="AR6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-3.1425264703662097</v>
      </c>
      <c r="AS668">
        <f>_xlfn.RANK.AVG(Table2[[#This Row],[1Y Return vs Nifty Z-Score]],Table2[1Y Return vs Nifty Z-Score])</f>
        <v>668</v>
      </c>
      <c r="AT668">
        <f>_xlfn.RANK.AVG(Table2[[#This Row],[6M Return vs Nifty Z-Score]],Table2[6M Return vs Nifty Z-Score])</f>
        <v>469</v>
      </c>
      <c r="AU668">
        <f>_xlfn.RANK.AVG(Table2[[#This Row],[Sharpe Ratio Z-Score]],Table2[Sharpe Ratio Z-Score])</f>
        <v>710</v>
      </c>
      <c r="AV668">
        <f>(Table2[[#This Row],[Rank 1Y]]+Table2[[#This Row],[Rank 6M]]+Table2[[#This Row],[Rank Sharpe]])/3</f>
        <v>615.66666666666663</v>
      </c>
    </row>
    <row r="669" spans="1:48" x14ac:dyDescent="0.3">
      <c r="A669" t="s">
        <v>1239</v>
      </c>
      <c r="B669" t="s">
        <v>1240</v>
      </c>
      <c r="C669" t="s">
        <v>3063</v>
      </c>
      <c r="D669" t="s">
        <v>24</v>
      </c>
      <c r="E669">
        <v>8935.6402043390008</v>
      </c>
      <c r="F669">
        <v>78.53</v>
      </c>
      <c r="G669">
        <v>-32.650898084610198</v>
      </c>
      <c r="H669">
        <f>(Table2[[#This Row],[1Y Return vs Nifty]]-AVERAGE(Table2[1Y Return vs Nifty]))/_xlfn.STDEV.P(Table2[1Y Return vs Nifty])</f>
        <v>-1.0000430340234858</v>
      </c>
      <c r="I669">
        <v>-17.197299360630002</v>
      </c>
      <c r="J669">
        <f>(Table2[[#This Row],[1M Return vs Nifty]]-AVERAGE(Table2[1M Return vs Nifty]))/_xlfn.STDEV.P(Table2[1M Return vs Nifty])</f>
        <v>-1.5869137246144767</v>
      </c>
      <c r="K669">
        <v>-32.2138881860757</v>
      </c>
      <c r="L669">
        <f>(Table2[[#This Row],[6M Return vs Nifty]]-AVERAGE(Table2[6M Return vs Nifty]))/_xlfn.STDEV.P(Table2[6M Return vs Nifty])</f>
        <v>-1.3244985133915566</v>
      </c>
      <c r="M669">
        <v>-5.97837828797587</v>
      </c>
      <c r="N669">
        <f>(Table2[[#This Row],[1W Return vs Nifty]]-AVERAGE(Table2[1W Return vs Nifty]))/_xlfn.STDEV.P(Table2[1W Return vs Nifty])</f>
        <v>-1.1885480414541807</v>
      </c>
      <c r="O669">
        <v>82.46</v>
      </c>
      <c r="P669">
        <v>88.304610575203398</v>
      </c>
      <c r="Q669">
        <v>92.985350609734098</v>
      </c>
      <c r="R669">
        <v>38.607948999855097</v>
      </c>
      <c r="S669" s="1">
        <f>(Table2[[#This Row],[Close Price]]-Table2[[#This Row],[20D EMA]])/Table2[[#This Row],[20D EMA]]</f>
        <v>-4.7659471258792059E-2</v>
      </c>
      <c r="T669" s="1">
        <f>(Table2[[#This Row],[Close Price]]-Table2[[#This Row],[50D EMA]])/Table2[[#This Row],[50D EMA]]</f>
        <v>-0.11069196173940414</v>
      </c>
      <c r="U669" s="1">
        <f>(Table2[[#This Row],[Close Price]]-Table2[[#This Row],[200D EMA]])/Table2[[#This Row],[200D EMA]]</f>
        <v>-0.15545836537632896</v>
      </c>
      <c r="V669">
        <v>1.3250462296277099</v>
      </c>
      <c r="W669">
        <v>74.599999999999994</v>
      </c>
      <c r="X669">
        <v>79.25</v>
      </c>
      <c r="Y669">
        <v>74.599999999999994</v>
      </c>
      <c r="Z669">
        <v>79.45</v>
      </c>
      <c r="AA669">
        <v>74.599999999999994</v>
      </c>
      <c r="AB669">
        <v>82.36</v>
      </c>
      <c r="AC669" s="1">
        <f>(Table2[[#This Row],[Close Price]]/Table2[[#This Row],[Day Low]])-1</f>
        <v>5.2680965147453129E-2</v>
      </c>
      <c r="AD669" s="1">
        <f>(Table2[[#This Row],[Day High]]/Table2[[#This Row],[Close Price]])-1</f>
        <v>9.1684706481598433E-3</v>
      </c>
      <c r="AE669" s="1">
        <f>(Table2[[#This Row],[Close Price]]/Table2[[#This Row],[Current Week Low]])-1</f>
        <v>5.2680965147453129E-2</v>
      </c>
      <c r="AF669" s="1">
        <f>(Table2[[#This Row],[Current Week High]]/Table2[[#This Row],[Close Price]])-1</f>
        <v>1.1715268050426664E-2</v>
      </c>
      <c r="AG669" s="1">
        <f>(Table2[[#This Row],[Close Price]]/Table2[[#This Row],[Current Month Low]])-1</f>
        <v>5.2680965147453129E-2</v>
      </c>
      <c r="AH669" s="1">
        <f>(Table2[[#This Row],[Current Month High]]/Table2[[#This Row],[Close Price]])-1</f>
        <v>4.8771170253406382E-2</v>
      </c>
      <c r="AI669">
        <v>48.350948682032303</v>
      </c>
      <c r="AJ669">
        <v>5.2680965147453103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-0.19</v>
      </c>
      <c r="AM669" t="s">
        <v>3107</v>
      </c>
      <c r="AN669">
        <v>-4.74</v>
      </c>
      <c r="AO669" t="s">
        <v>3107</v>
      </c>
      <c r="AP669">
        <v>1.2726537473867001E-2</v>
      </c>
      <c r="AQ669">
        <f>(Table2[[#This Row],[Sharpe Ratio]]-AVERAGE(Table2[Sharpe Ratio]))/_xlfn.STDEV.P(Table2[Sharpe Ratio])</f>
        <v>-0.57966427819828215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664</v>
      </c>
      <c r="AT669">
        <f>_xlfn.RANK.AVG(Table2[[#This Row],[6M Return vs Nifty Z-Score]],Table2[6M Return vs Nifty Z-Score])</f>
        <v>705</v>
      </c>
      <c r="AU669">
        <f>_xlfn.RANK.AVG(Table2[[#This Row],[Sharpe Ratio Z-Score]],Table2[Sharpe Ratio Z-Score])</f>
        <v>490</v>
      </c>
      <c r="AV669">
        <f>(Table2[[#This Row],[Rank 1Y]]+Table2[[#This Row],[Rank 6M]]+Table2[[#This Row],[Rank Sharpe]])/3</f>
        <v>619.66666666666663</v>
      </c>
    </row>
    <row r="670" spans="1:48" x14ac:dyDescent="0.3">
      <c r="A670" t="s">
        <v>903</v>
      </c>
      <c r="B670" t="s">
        <v>904</v>
      </c>
      <c r="C670" t="s">
        <v>3077</v>
      </c>
      <c r="D670" t="s">
        <v>539</v>
      </c>
      <c r="E670">
        <v>16053.121584</v>
      </c>
      <c r="F670">
        <v>3237.6</v>
      </c>
      <c r="G670">
        <v>-52.002715751743303</v>
      </c>
      <c r="H670">
        <f>(Table2[[#This Row],[1Y Return vs Nifty]]-AVERAGE(Table2[1Y Return vs Nifty]))/_xlfn.STDEV.P(Table2[1Y Return vs Nifty])</f>
        <v>-1.2979151257658341</v>
      </c>
      <c r="I670">
        <v>-8.8729941040294609</v>
      </c>
      <c r="J670">
        <f>(Table2[[#This Row],[1M Return vs Nifty]]-AVERAGE(Table2[1M Return vs Nifty]))/_xlfn.STDEV.P(Table2[1M Return vs Nifty])</f>
        <v>-0.79323779913807524</v>
      </c>
      <c r="K670">
        <v>-6.2052711383668004</v>
      </c>
      <c r="L670">
        <f>(Table2[[#This Row],[6M Return vs Nifty]]-AVERAGE(Table2[6M Return vs Nifty]))/_xlfn.STDEV.P(Table2[6M Return vs Nifty])</f>
        <v>-0.44117112459001107</v>
      </c>
      <c r="M670">
        <v>-5.7906911512178603</v>
      </c>
      <c r="N670">
        <f>(Table2[[#This Row],[1W Return vs Nifty]]-AVERAGE(Table2[1W Return vs Nifty]))/_xlfn.STDEV.P(Table2[1W Return vs Nifty])</f>
        <v>-1.1542447560357352</v>
      </c>
      <c r="O670">
        <v>3518.13</v>
      </c>
      <c r="P670">
        <v>3520.7308671369501</v>
      </c>
      <c r="Q670">
        <v>3553.8253310857799</v>
      </c>
      <c r="R670">
        <v>24.4556062774864</v>
      </c>
      <c r="S670" s="1">
        <f>(Table2[[#This Row],[Close Price]]-Table2[[#This Row],[20D EMA]])/Table2[[#This Row],[20D EMA]]</f>
        <v>-7.9738383743636593E-2</v>
      </c>
      <c r="T670" s="1">
        <f>(Table2[[#This Row],[Close Price]]-Table2[[#This Row],[50D EMA]])/Table2[[#This Row],[50D EMA]]</f>
        <v>-8.0418207986227452E-2</v>
      </c>
      <c r="U670" s="1">
        <f>(Table2[[#This Row],[Close Price]]-Table2[[#This Row],[200D EMA]])/Table2[[#This Row],[200D EMA]]</f>
        <v>-8.8981675131784121E-2</v>
      </c>
      <c r="V670">
        <v>1.2418790726473099</v>
      </c>
      <c r="W670">
        <v>3226.4</v>
      </c>
      <c r="X670">
        <v>3309.15</v>
      </c>
      <c r="Y670">
        <v>3226.4</v>
      </c>
      <c r="Z670">
        <v>3550</v>
      </c>
      <c r="AA670">
        <v>3226.4</v>
      </c>
      <c r="AB670">
        <v>3790</v>
      </c>
      <c r="AC670" s="1">
        <f>(Table2[[#This Row],[Close Price]]/Table2[[#This Row],[Day Low]])-1</f>
        <v>3.4713612695262963E-3</v>
      </c>
      <c r="AD670" s="1">
        <f>(Table2[[#This Row],[Day High]]/Table2[[#This Row],[Close Price]])-1</f>
        <v>2.2099703484062427E-2</v>
      </c>
      <c r="AE670" s="1">
        <f>(Table2[[#This Row],[Close Price]]/Table2[[#This Row],[Current Week Low]])-1</f>
        <v>3.4713612695262963E-3</v>
      </c>
      <c r="AF670" s="1">
        <f>(Table2[[#This Row],[Current Week High]]/Table2[[#This Row],[Close Price]])-1</f>
        <v>9.6491228070175517E-2</v>
      </c>
      <c r="AG670" s="1">
        <f>(Table2[[#This Row],[Close Price]]/Table2[[#This Row],[Current Month Low]])-1</f>
        <v>3.4713612695262963E-3</v>
      </c>
      <c r="AH670" s="1">
        <f>(Table2[[#This Row],[Current Month High]]/Table2[[#This Row],[Close Price]])-1</f>
        <v>0.17062021250308868</v>
      </c>
      <c r="AI670">
        <v>45.918272794662698</v>
      </c>
      <c r="AJ670">
        <v>12.5749752255776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-0.03</v>
      </c>
      <c r="AM670" t="s">
        <v>3107</v>
      </c>
      <c r="AN670">
        <v>-9.33</v>
      </c>
      <c r="AO670" t="s">
        <v>3107</v>
      </c>
      <c r="AP670">
        <v>-6.6279492824568007E-2</v>
      </c>
      <c r="AQ670">
        <f>(Table2[[#This Row],[Sharpe Ratio]]-AVERAGE(Table2[Sharpe Ratio]))/_xlfn.STDEV.P(Table2[Sharpe Ratio])</f>
        <v>-1.4795384973822809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719</v>
      </c>
      <c r="AT670">
        <f>_xlfn.RANK.AVG(Table2[[#This Row],[6M Return vs Nifty Z-Score]],Table2[6M Return vs Nifty Z-Score])</f>
        <v>461</v>
      </c>
      <c r="AU670">
        <f>_xlfn.RANK.AVG(Table2[[#This Row],[Sharpe Ratio Z-Score]],Table2[Sharpe Ratio Z-Score])</f>
        <v>681</v>
      </c>
      <c r="AV670">
        <f>(Table2[[#This Row],[Rank 1Y]]+Table2[[#This Row],[Rank 6M]]+Table2[[#This Row],[Rank Sharpe]])/3</f>
        <v>620.33333333333337</v>
      </c>
    </row>
    <row r="671" spans="1:48" x14ac:dyDescent="0.3">
      <c r="A671" t="s">
        <v>2282</v>
      </c>
      <c r="B671" t="s">
        <v>2283</v>
      </c>
      <c r="C671" t="s">
        <v>3067</v>
      </c>
      <c r="D671" t="s">
        <v>300</v>
      </c>
      <c r="E671">
        <v>2266.6194322199999</v>
      </c>
      <c r="F671">
        <v>386.1</v>
      </c>
      <c r="G671">
        <v>-20.426798243609898</v>
      </c>
      <c r="H671">
        <f>(Table2[[#This Row],[1Y Return vs Nifty]]-AVERAGE(Table2[1Y Return vs Nifty]))/_xlfn.STDEV.P(Table2[1Y Return vs Nifty])</f>
        <v>-0.81188405836869393</v>
      </c>
      <c r="I671">
        <v>-7.8254859215066901</v>
      </c>
      <c r="J671">
        <f>(Table2[[#This Row],[1M Return vs Nifty]]-AVERAGE(Table2[1M Return vs Nifty]))/_xlfn.STDEV.P(Table2[1M Return vs Nifty])</f>
        <v>-0.69336375552961427</v>
      </c>
      <c r="K671">
        <v>-15.636548349825601</v>
      </c>
      <c r="L671">
        <f>(Table2[[#This Row],[6M Return vs Nifty]]-AVERAGE(Table2[6M Return vs Nifty]))/_xlfn.STDEV.P(Table2[6M Return vs Nifty])</f>
        <v>-0.76148440602975964</v>
      </c>
      <c r="M671">
        <v>-4.4465839290409699</v>
      </c>
      <c r="N671">
        <f>(Table2[[#This Row],[1W Return vs Nifty]]-AVERAGE(Table2[1W Return vs Nifty]))/_xlfn.STDEV.P(Table2[1W Return vs Nifty])</f>
        <v>-0.90858437423356953</v>
      </c>
      <c r="O671">
        <v>409.41</v>
      </c>
      <c r="P671">
        <v>407.03542499240001</v>
      </c>
      <c r="Q671">
        <v>407.02203567424499</v>
      </c>
      <c r="R671">
        <v>25.5818832141649</v>
      </c>
      <c r="S671" s="1">
        <f>(Table2[[#This Row],[Close Price]]-Table2[[#This Row],[20D EMA]])/Table2[[#This Row],[20D EMA]]</f>
        <v>-5.6935590239613101E-2</v>
      </c>
      <c r="T671" s="1">
        <f>(Table2[[#This Row],[Close Price]]-Table2[[#This Row],[50D EMA]])/Table2[[#This Row],[50D EMA]]</f>
        <v>-5.1433913873198837E-2</v>
      </c>
      <c r="U671" s="1">
        <f>(Table2[[#This Row],[Close Price]]-Table2[[#This Row],[200D EMA]])/Table2[[#This Row],[200D EMA]]</f>
        <v>-5.1402710026711325E-2</v>
      </c>
      <c r="V671">
        <v>0.83588965848081997</v>
      </c>
      <c r="W671">
        <v>379.1</v>
      </c>
      <c r="X671">
        <v>389.7</v>
      </c>
      <c r="Y671">
        <v>379.1</v>
      </c>
      <c r="Z671">
        <v>409.9</v>
      </c>
      <c r="AA671">
        <v>379.1</v>
      </c>
      <c r="AB671">
        <v>444.9</v>
      </c>
      <c r="AC671" s="1">
        <f>(Table2[[#This Row],[Close Price]]/Table2[[#This Row],[Day Low]])-1</f>
        <v>1.8464785017145768E-2</v>
      </c>
      <c r="AD671" s="1">
        <f>(Table2[[#This Row],[Day High]]/Table2[[#This Row],[Close Price]])-1</f>
        <v>9.3240093240092303E-3</v>
      </c>
      <c r="AE671" s="1">
        <f>(Table2[[#This Row],[Close Price]]/Table2[[#This Row],[Current Week Low]])-1</f>
        <v>1.8464785017145768E-2</v>
      </c>
      <c r="AF671" s="1">
        <f>(Table2[[#This Row],[Current Week High]]/Table2[[#This Row],[Close Price]])-1</f>
        <v>6.164206164206143E-2</v>
      </c>
      <c r="AG671" s="1">
        <f>(Table2[[#This Row],[Close Price]]/Table2[[#This Row],[Current Month Low]])-1</f>
        <v>1.8464785017145768E-2</v>
      </c>
      <c r="AH671" s="1">
        <f>(Table2[[#This Row],[Current Month High]]/Table2[[#This Row],[Close Price]])-1</f>
        <v>0.15229215229215209</v>
      </c>
      <c r="AI671">
        <v>38.7982387982387</v>
      </c>
      <c r="AJ671">
        <v>16.699410609037301</v>
      </c>
      <c r="AK671" t="str">
        <f>IF(AND(Table2[[#This Row],[20D EMA]]&gt;Table2[[#This Row],[50D EMA]],Table2[[#This Row],[50D EMA]]&gt;Table2[[#This Row],[200D EMA]]),"Uptrend","Downtrend/NoTrend")</f>
        <v>Uptrend</v>
      </c>
      <c r="AL671">
        <v>-0.09</v>
      </c>
      <c r="AM671" t="s">
        <v>3107</v>
      </c>
      <c r="AN671">
        <v>-9.5299999999999994</v>
      </c>
      <c r="AO671" t="s">
        <v>3107</v>
      </c>
      <c r="AP671">
        <v>-6.1979096410471002E-2</v>
      </c>
      <c r="AQ671">
        <f>(Table2[[#This Row],[Sharpe Ratio]]-AVERAGE(Table2[Sharpe Ratio]))/_xlfn.STDEV.P(Table2[Sharpe Ratio])</f>
        <v>-1.4305572253110292</v>
      </c>
      <c r="AR6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-4.6058738194726665</v>
      </c>
      <c r="AS671">
        <f>_xlfn.RANK.AVG(Table2[[#This Row],[1Y Return vs Nifty Z-Score]],Table2[1Y Return vs Nifty Z-Score])</f>
        <v>616</v>
      </c>
      <c r="AT671">
        <f>_xlfn.RANK.AVG(Table2[[#This Row],[6M Return vs Nifty Z-Score]],Table2[6M Return vs Nifty Z-Score])</f>
        <v>574</v>
      </c>
      <c r="AU671">
        <f>_xlfn.RANK.AVG(Table2[[#This Row],[Sharpe Ratio Z-Score]],Table2[Sharpe Ratio Z-Score])</f>
        <v>675</v>
      </c>
      <c r="AV671">
        <f>(Table2[[#This Row],[Rank 1Y]]+Table2[[#This Row],[Rank 6M]]+Table2[[#This Row],[Rank Sharpe]])/3</f>
        <v>621.66666666666663</v>
      </c>
    </row>
    <row r="672" spans="1:48" x14ac:dyDescent="0.3">
      <c r="A672" t="s">
        <v>1457</v>
      </c>
      <c r="B672" t="s">
        <v>1458</v>
      </c>
      <c r="C672" t="s">
        <v>3077</v>
      </c>
      <c r="D672" t="s">
        <v>539</v>
      </c>
      <c r="E672">
        <v>6864.6378649999997</v>
      </c>
      <c r="F672">
        <v>2118.65</v>
      </c>
      <c r="G672">
        <v>-27.129922638196302</v>
      </c>
      <c r="H672">
        <f>(Table2[[#This Row],[1Y Return vs Nifty]]-AVERAGE(Table2[1Y Return vs Nifty]))/_xlfn.STDEV.P(Table2[1Y Return vs Nifty])</f>
        <v>-0.91506163677342134</v>
      </c>
      <c r="I672">
        <v>-9.3040779417453496</v>
      </c>
      <c r="J672">
        <f>(Table2[[#This Row],[1M Return vs Nifty]]-AVERAGE(Table2[1M Return vs Nifty]))/_xlfn.STDEV.P(Table2[1M Return vs Nifty])</f>
        <v>-0.8343392308264177</v>
      </c>
      <c r="K672">
        <v>-12.889660094431999</v>
      </c>
      <c r="L672">
        <f>(Table2[[#This Row],[6M Return vs Nifty]]-AVERAGE(Table2[6M Return vs Nifty]))/_xlfn.STDEV.P(Table2[6M Return vs Nifty])</f>
        <v>-0.66819218578153983</v>
      </c>
      <c r="M672">
        <v>-9.33775658892427</v>
      </c>
      <c r="N672">
        <f>(Table2[[#This Row],[1W Return vs Nifty]]-AVERAGE(Table2[1W Return vs Nifty]))/_xlfn.STDEV.P(Table2[1W Return vs Nifty])</f>
        <v>-1.8025363769177078</v>
      </c>
      <c r="O672">
        <v>2284.46</v>
      </c>
      <c r="P672">
        <v>2289.5567714906201</v>
      </c>
      <c r="Q672">
        <v>2268.92414367844</v>
      </c>
      <c r="R672">
        <v>27.2952531535501</v>
      </c>
      <c r="S672" s="1">
        <f>(Table2[[#This Row],[Close Price]]-Table2[[#This Row],[20D EMA]])/Table2[[#This Row],[20D EMA]]</f>
        <v>-7.258170421018531E-2</v>
      </c>
      <c r="T672" s="1">
        <f>(Table2[[#This Row],[Close Price]]-Table2[[#This Row],[50D EMA]])/Table2[[#This Row],[50D EMA]]</f>
        <v>-7.4646225688193291E-2</v>
      </c>
      <c r="U672" s="1">
        <f>(Table2[[#This Row],[Close Price]]-Table2[[#This Row],[200D EMA]])/Table2[[#This Row],[200D EMA]]</f>
        <v>-6.6231453394828582E-2</v>
      </c>
      <c r="V672">
        <v>1.3113564379988201</v>
      </c>
      <c r="W672">
        <v>2089.25</v>
      </c>
      <c r="X672">
        <v>2168.5</v>
      </c>
      <c r="Y672">
        <v>2089.25</v>
      </c>
      <c r="Z672">
        <v>2234</v>
      </c>
      <c r="AA672">
        <v>2089.25</v>
      </c>
      <c r="AB672">
        <v>2549.75</v>
      </c>
      <c r="AC672" s="1">
        <f>(Table2[[#This Row],[Close Price]]/Table2[[#This Row],[Day Low]])-1</f>
        <v>1.4072035419408824E-2</v>
      </c>
      <c r="AD672" s="1">
        <f>(Table2[[#This Row],[Day High]]/Table2[[#This Row],[Close Price]])-1</f>
        <v>2.35291341184245E-2</v>
      </c>
      <c r="AE672" s="1">
        <f>(Table2[[#This Row],[Close Price]]/Table2[[#This Row],[Current Week Low]])-1</f>
        <v>1.4072035419408824E-2</v>
      </c>
      <c r="AF672" s="1">
        <f>(Table2[[#This Row],[Current Week High]]/Table2[[#This Row],[Close Price]])-1</f>
        <v>5.4445047553866699E-2</v>
      </c>
      <c r="AG672" s="1">
        <f>(Table2[[#This Row],[Close Price]]/Table2[[#This Row],[Current Month Low]])-1</f>
        <v>1.4072035419408824E-2</v>
      </c>
      <c r="AH672" s="1">
        <f>(Table2[[#This Row],[Current Month High]]/Table2[[#This Row],[Close Price]])-1</f>
        <v>0.20347863025983526</v>
      </c>
      <c r="AI672">
        <v>29.091638543412</v>
      </c>
      <c r="AJ672">
        <v>8.0943877551020496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-0.02</v>
      </c>
      <c r="AM672" t="s">
        <v>3107</v>
      </c>
      <c r="AN672">
        <v>-12.07</v>
      </c>
      <c r="AO672" t="s">
        <v>3107</v>
      </c>
      <c r="AP672">
        <v>-7.3233728107983995E-2</v>
      </c>
      <c r="AQ672">
        <f>(Table2[[#This Row],[Sharpe Ratio]]-AVERAGE(Table2[Sharpe Ratio]))/_xlfn.STDEV.P(Table2[Sharpe Ratio])</f>
        <v>-1.558746844163498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637</v>
      </c>
      <c r="AT672">
        <f>_xlfn.RANK.AVG(Table2[[#This Row],[6M Return vs Nifty Z-Score]],Table2[6M Return vs Nifty Z-Score])</f>
        <v>541</v>
      </c>
      <c r="AU672">
        <f>_xlfn.RANK.AVG(Table2[[#This Row],[Sharpe Ratio Z-Score]],Table2[Sharpe Ratio Z-Score])</f>
        <v>690</v>
      </c>
      <c r="AV672">
        <f>(Table2[[#This Row],[Rank 1Y]]+Table2[[#This Row],[Rank 6M]]+Table2[[#This Row],[Rank Sharpe]])/3</f>
        <v>622.66666666666663</v>
      </c>
    </row>
    <row r="673" spans="1:48" x14ac:dyDescent="0.3">
      <c r="A673" t="s">
        <v>1617</v>
      </c>
      <c r="B673" t="s">
        <v>1618</v>
      </c>
      <c r="C673" t="s">
        <v>3071</v>
      </c>
      <c r="D673" t="s">
        <v>486</v>
      </c>
      <c r="E673">
        <v>5316.1889662439999</v>
      </c>
      <c r="F673">
        <v>106.74</v>
      </c>
      <c r="G673">
        <v>-32.648061428712303</v>
      </c>
      <c r="H673">
        <f>(Table2[[#This Row],[1Y Return vs Nifty]]-AVERAGE(Table2[1Y Return vs Nifty]))/_xlfn.STDEV.P(Table2[1Y Return vs Nifty])</f>
        <v>-0.99999937090922975</v>
      </c>
      <c r="I673">
        <v>-6.5786862319984696</v>
      </c>
      <c r="J673">
        <f>(Table2[[#This Row],[1M Return vs Nifty]]-AVERAGE(Table2[1M Return vs Nifty]))/_xlfn.STDEV.P(Table2[1M Return vs Nifty])</f>
        <v>-0.57448838191576401</v>
      </c>
      <c r="K673">
        <v>-8.9876341256986496</v>
      </c>
      <c r="L673">
        <f>(Table2[[#This Row],[6M Return vs Nifty]]-AVERAGE(Table2[6M Return vs Nifty]))/_xlfn.STDEV.P(Table2[6M Return vs Nifty])</f>
        <v>-0.53566816869618405</v>
      </c>
      <c r="M673">
        <v>-3.7797749034875499</v>
      </c>
      <c r="N673">
        <f>(Table2[[#This Row],[1W Return vs Nifty]]-AVERAGE(Table2[1W Return vs Nifty]))/_xlfn.STDEV.P(Table2[1W Return vs Nifty])</f>
        <v>-0.78671272805546033</v>
      </c>
      <c r="O673">
        <v>108.23</v>
      </c>
      <c r="P673">
        <v>107.803883792973</v>
      </c>
      <c r="Q673">
        <v>108.725312447466</v>
      </c>
      <c r="R673">
        <v>42.471331986486199</v>
      </c>
      <c r="S673" s="1">
        <f>(Table2[[#This Row],[Close Price]]-Table2[[#This Row],[20D EMA]])/Table2[[#This Row],[20D EMA]]</f>
        <v>-1.3766977732606571E-2</v>
      </c>
      <c r="T673" s="1">
        <f>(Table2[[#This Row],[Close Price]]-Table2[[#This Row],[50D EMA]])/Table2[[#This Row],[50D EMA]]</f>
        <v>-9.8686963358025973E-3</v>
      </c>
      <c r="U673" s="1">
        <f>(Table2[[#This Row],[Close Price]]-Table2[[#This Row],[200D EMA]])/Table2[[#This Row],[200D EMA]]</f>
        <v>-1.8259891857521825E-2</v>
      </c>
      <c r="V673">
        <v>0.98487425923562799</v>
      </c>
      <c r="W673">
        <v>104.43</v>
      </c>
      <c r="X673">
        <v>107.3</v>
      </c>
      <c r="Y673">
        <v>104.43</v>
      </c>
      <c r="Z673">
        <v>108.75</v>
      </c>
      <c r="AA673">
        <v>104.43</v>
      </c>
      <c r="AB673">
        <v>114.74</v>
      </c>
      <c r="AC673" s="1">
        <f>(Table2[[#This Row],[Close Price]]/Table2[[#This Row],[Day Low]])-1</f>
        <v>2.212008043665592E-2</v>
      </c>
      <c r="AD673" s="1">
        <f>(Table2[[#This Row],[Day High]]/Table2[[#This Row],[Close Price]])-1</f>
        <v>5.2463931047406209E-3</v>
      </c>
      <c r="AE673" s="1">
        <f>(Table2[[#This Row],[Close Price]]/Table2[[#This Row],[Current Week Low]])-1</f>
        <v>2.212008043665592E-2</v>
      </c>
      <c r="AF673" s="1">
        <f>(Table2[[#This Row],[Current Week High]]/Table2[[#This Row],[Close Price]])-1</f>
        <v>1.8830803822372122E-2</v>
      </c>
      <c r="AG673" s="1">
        <f>(Table2[[#This Row],[Close Price]]/Table2[[#This Row],[Current Month Low]])-1</f>
        <v>2.212008043665592E-2</v>
      </c>
      <c r="AH673" s="1">
        <f>(Table2[[#This Row],[Current Month High]]/Table2[[#This Row],[Close Price]])-1</f>
        <v>7.4948472924864173E-2</v>
      </c>
      <c r="AI673">
        <v>29.005059021922399</v>
      </c>
      <c r="AJ673">
        <v>16.655737704918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-0.03</v>
      </c>
      <c r="AM673" t="s">
        <v>3107</v>
      </c>
      <c r="AN673">
        <v>-3.03</v>
      </c>
      <c r="AO673" t="s">
        <v>3107</v>
      </c>
      <c r="AP673">
        <v>-9.2928706733693994E-2</v>
      </c>
      <c r="AQ673">
        <f>(Table2[[#This Row],[Sharpe Ratio]]-AVERAGE(Table2[Sharpe Ratio]))/_xlfn.STDEV.P(Table2[Sharpe Ratio])</f>
        <v>-1.7830715374269106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663</v>
      </c>
      <c r="AT673">
        <f>_xlfn.RANK.AVG(Table2[[#This Row],[6M Return vs Nifty Z-Score]],Table2[6M Return vs Nifty Z-Score])</f>
        <v>491</v>
      </c>
      <c r="AU673">
        <f>_xlfn.RANK.AVG(Table2[[#This Row],[Sharpe Ratio Z-Score]],Table2[Sharpe Ratio Z-Score])</f>
        <v>714</v>
      </c>
      <c r="AV673">
        <f>(Table2[[#This Row],[Rank 1Y]]+Table2[[#This Row],[Rank 6M]]+Table2[[#This Row],[Rank Sharpe]])/3</f>
        <v>622.66666666666663</v>
      </c>
    </row>
    <row r="674" spans="1:48" x14ac:dyDescent="0.3">
      <c r="A674" t="s">
        <v>1193</v>
      </c>
      <c r="B674" t="s">
        <v>1194</v>
      </c>
      <c r="C674" t="s">
        <v>3064</v>
      </c>
      <c r="D674" t="s">
        <v>21</v>
      </c>
      <c r="E674">
        <v>9600.0526001399994</v>
      </c>
      <c r="F674">
        <v>1528.95</v>
      </c>
      <c r="G674">
        <v>-23.645565956035</v>
      </c>
      <c r="H674">
        <f>(Table2[[#This Row],[1Y Return vs Nifty]]-AVERAGE(Table2[1Y Return vs Nifty]))/_xlfn.STDEV.P(Table2[1Y Return vs Nifty])</f>
        <v>-0.8614288136895949</v>
      </c>
      <c r="I674">
        <v>-13.6538417881212</v>
      </c>
      <c r="J674">
        <f>(Table2[[#This Row],[1M Return vs Nifty]]-AVERAGE(Table2[1M Return vs Nifty]))/_xlfn.STDEV.P(Table2[1M Return vs Nifty])</f>
        <v>-1.2490648733824414</v>
      </c>
      <c r="K674">
        <v>-14.208933024124001</v>
      </c>
      <c r="L674">
        <f>(Table2[[#This Row],[6M Return vs Nifty]]-AVERAGE(Table2[6M Return vs Nifty]))/_xlfn.STDEV.P(Table2[6M Return vs Nifty])</f>
        <v>-0.71299848632276985</v>
      </c>
      <c r="M674">
        <v>-0.30021842706283702</v>
      </c>
      <c r="N674">
        <f>(Table2[[#This Row],[1W Return vs Nifty]]-AVERAGE(Table2[1W Return vs Nifty]))/_xlfn.STDEV.P(Table2[1W Return vs Nifty])</f>
        <v>-0.15075961479393607</v>
      </c>
      <c r="O674">
        <v>1612.38</v>
      </c>
      <c r="P674">
        <v>1629.2490839965401</v>
      </c>
      <c r="Q674">
        <v>1581.0574774730201</v>
      </c>
      <c r="R674">
        <v>37.060850993947</v>
      </c>
      <c r="S674" s="1">
        <f>(Table2[[#This Row],[Close Price]]-Table2[[#This Row],[20D EMA]])/Table2[[#This Row],[20D EMA]]</f>
        <v>-5.1743385554273845E-2</v>
      </c>
      <c r="T674" s="1">
        <f>(Table2[[#This Row],[Close Price]]-Table2[[#This Row],[50D EMA]])/Table2[[#This Row],[50D EMA]]</f>
        <v>-6.156154082376826E-2</v>
      </c>
      <c r="U674" s="1">
        <f>(Table2[[#This Row],[Close Price]]-Table2[[#This Row],[200D EMA]])/Table2[[#This Row],[200D EMA]]</f>
        <v>-3.2957358107121193E-2</v>
      </c>
      <c r="V674">
        <v>0.57843617155173599</v>
      </c>
      <c r="W674">
        <v>1502.25</v>
      </c>
      <c r="X674">
        <v>1539.45</v>
      </c>
      <c r="Y674">
        <v>1502.25</v>
      </c>
      <c r="Z674">
        <v>1584</v>
      </c>
      <c r="AA674">
        <v>1491</v>
      </c>
      <c r="AB674">
        <v>1650.65</v>
      </c>
      <c r="AC674" s="1">
        <f>(Table2[[#This Row],[Close Price]]/Table2[[#This Row],[Day Low]])-1</f>
        <v>1.7773339990015069E-2</v>
      </c>
      <c r="AD674" s="1">
        <f>(Table2[[#This Row],[Day High]]/Table2[[#This Row],[Close Price]])-1</f>
        <v>6.8674580594525469E-3</v>
      </c>
      <c r="AE674" s="1">
        <f>(Table2[[#This Row],[Close Price]]/Table2[[#This Row],[Current Week Low]])-1</f>
        <v>1.7773339990015069E-2</v>
      </c>
      <c r="AF674" s="1">
        <f>(Table2[[#This Row],[Current Week High]]/Table2[[#This Row],[Close Price]])-1</f>
        <v>3.6005101540272699E-2</v>
      </c>
      <c r="AG674" s="1">
        <f>(Table2[[#This Row],[Close Price]]/Table2[[#This Row],[Current Month Low]])-1</f>
        <v>2.5452716297786671E-2</v>
      </c>
      <c r="AH674" s="1">
        <f>(Table2[[#This Row],[Current Month High]]/Table2[[#This Row],[Close Price]])-1</f>
        <v>7.9597109127178767E-2</v>
      </c>
      <c r="AI674">
        <v>27.044703881748902</v>
      </c>
      <c r="AJ674">
        <v>10.3098733811911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-0.09</v>
      </c>
      <c r="AM674" t="s">
        <v>3107</v>
      </c>
      <c r="AN674">
        <v>-5.53</v>
      </c>
      <c r="AO674" t="s">
        <v>3107</v>
      </c>
      <c r="AP674">
        <v>-6.7264252566503993E-2</v>
      </c>
      <c r="AQ674">
        <f>(Table2[[#This Row],[Sharpe Ratio]]-AVERAGE(Table2[Sharpe Ratio]))/_xlfn.STDEV.P(Table2[Sharpe Ratio])</f>
        <v>-1.4907548551781495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628</v>
      </c>
      <c r="AT674">
        <f>_xlfn.RANK.AVG(Table2[[#This Row],[6M Return vs Nifty Z-Score]],Table2[6M Return vs Nifty Z-Score])</f>
        <v>558</v>
      </c>
      <c r="AU674">
        <f>_xlfn.RANK.AVG(Table2[[#This Row],[Sharpe Ratio Z-Score]],Table2[Sharpe Ratio Z-Score])</f>
        <v>683</v>
      </c>
      <c r="AV674">
        <f>(Table2[[#This Row],[Rank 1Y]]+Table2[[#This Row],[Rank 6M]]+Table2[[#This Row],[Rank Sharpe]])/3</f>
        <v>623</v>
      </c>
    </row>
    <row r="675" spans="1:48" x14ac:dyDescent="0.3">
      <c r="A675" t="s">
        <v>1395</v>
      </c>
      <c r="B675" t="s">
        <v>1396</v>
      </c>
      <c r="C675" t="s">
        <v>3071</v>
      </c>
      <c r="D675" t="s">
        <v>130</v>
      </c>
      <c r="E675">
        <v>7651.0370265000001</v>
      </c>
      <c r="F675">
        <v>640.5</v>
      </c>
      <c r="G675">
        <v>-52.280949443986302</v>
      </c>
      <c r="H675">
        <f>(Table2[[#This Row],[1Y Return vs Nifty]]-AVERAGE(Table2[1Y Return vs Nifty]))/_xlfn.STDEV.P(Table2[1Y Return vs Nifty])</f>
        <v>-1.3021978269222416</v>
      </c>
      <c r="I675">
        <v>-3.5667697441300299</v>
      </c>
      <c r="J675">
        <f>(Table2[[#This Row],[1M Return vs Nifty]]-AVERAGE(Table2[1M Return vs Nifty]))/_xlfn.STDEV.P(Table2[1M Return vs Nifty])</f>
        <v>-0.28731899873256755</v>
      </c>
      <c r="K675">
        <v>-4.3203390338299403</v>
      </c>
      <c r="L675">
        <f>(Table2[[#This Row],[6M Return vs Nifty]]-AVERAGE(Table2[6M Return vs Nifty]))/_xlfn.STDEV.P(Table2[6M Return vs Nifty])</f>
        <v>-0.37715341265574975</v>
      </c>
      <c r="M675">
        <v>-3.6840328774639901</v>
      </c>
      <c r="N675">
        <f>(Table2[[#This Row],[1W Return vs Nifty]]-AVERAGE(Table2[1W Return vs Nifty]))/_xlfn.STDEV.P(Table2[1W Return vs Nifty])</f>
        <v>-0.76921410720185912</v>
      </c>
      <c r="O675">
        <v>662.2</v>
      </c>
      <c r="P675">
        <v>674.60165387645304</v>
      </c>
      <c r="Q675">
        <v>707.18830426534396</v>
      </c>
      <c r="R675">
        <v>21.6390808770213</v>
      </c>
      <c r="S675" s="1">
        <f>(Table2[[#This Row],[Close Price]]-Table2[[#This Row],[20D EMA]])/Table2[[#This Row],[20D EMA]]</f>
        <v>-3.2769556025370045E-2</v>
      </c>
      <c r="T675" s="1">
        <f>(Table2[[#This Row],[Close Price]]-Table2[[#This Row],[50D EMA]])/Table2[[#This Row],[50D EMA]]</f>
        <v>-5.0550800877073511E-2</v>
      </c>
      <c r="U675" s="1">
        <f>(Table2[[#This Row],[Close Price]]-Table2[[#This Row],[200D EMA]])/Table2[[#This Row],[200D EMA]]</f>
        <v>-9.4300632325392444E-2</v>
      </c>
      <c r="V675">
        <v>0.96322355760448597</v>
      </c>
      <c r="W675">
        <v>635.5</v>
      </c>
      <c r="X675">
        <v>646.6</v>
      </c>
      <c r="Y675">
        <v>635.5</v>
      </c>
      <c r="Z675">
        <v>649.29999999999995</v>
      </c>
      <c r="AA675">
        <v>635.5</v>
      </c>
      <c r="AB675">
        <v>710.95</v>
      </c>
      <c r="AC675" s="1">
        <f>(Table2[[#This Row],[Close Price]]/Table2[[#This Row],[Day Low]])-1</f>
        <v>7.8678206136899576E-3</v>
      </c>
      <c r="AD675" s="1">
        <f>(Table2[[#This Row],[Day High]]/Table2[[#This Row],[Close Price]])-1</f>
        <v>9.52380952380949E-3</v>
      </c>
      <c r="AE675" s="1">
        <f>(Table2[[#This Row],[Close Price]]/Table2[[#This Row],[Current Week Low]])-1</f>
        <v>7.8678206136899576E-3</v>
      </c>
      <c r="AF675" s="1">
        <f>(Table2[[#This Row],[Current Week High]]/Table2[[#This Row],[Close Price]])-1</f>
        <v>1.3739266198282474E-2</v>
      </c>
      <c r="AG675" s="1">
        <f>(Table2[[#This Row],[Close Price]]/Table2[[#This Row],[Current Month Low]])-1</f>
        <v>7.8678206136899576E-3</v>
      </c>
      <c r="AH675" s="1">
        <f>(Table2[[#This Row],[Current Month High]]/Table2[[#This Row],[Close Price]])-1</f>
        <v>0.10999219359875112</v>
      </c>
      <c r="AI675">
        <v>43.637782982045202</v>
      </c>
      <c r="AJ675">
        <v>6.9996658870698099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-0.22</v>
      </c>
      <c r="AM675" t="s">
        <v>3107</v>
      </c>
      <c r="AN675">
        <v>-5.8</v>
      </c>
      <c r="AO675" t="s">
        <v>3107</v>
      </c>
      <c r="AP675">
        <v>-0.10818425783321201</v>
      </c>
      <c r="AQ675">
        <f>(Table2[[#This Row],[Sharpe Ratio]]-AVERAGE(Table2[Sharpe Ratio]))/_xlfn.STDEV.P(Table2[Sharpe Ratio])</f>
        <v>-1.9568314021112185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720</v>
      </c>
      <c r="AT675">
        <f>_xlfn.RANK.AVG(Table2[[#This Row],[6M Return vs Nifty Z-Score]],Table2[6M Return vs Nifty Z-Score])</f>
        <v>429</v>
      </c>
      <c r="AU675">
        <f>_xlfn.RANK.AVG(Table2[[#This Row],[Sharpe Ratio Z-Score]],Table2[Sharpe Ratio Z-Score])</f>
        <v>721</v>
      </c>
      <c r="AV675">
        <f>(Table2[[#This Row],[Rank 1Y]]+Table2[[#This Row],[Rank 6M]]+Table2[[#This Row],[Rank Sharpe]])/3</f>
        <v>623.33333333333337</v>
      </c>
    </row>
    <row r="676" spans="1:48" x14ac:dyDescent="0.3">
      <c r="A676" t="s">
        <v>1486</v>
      </c>
      <c r="B676" t="s">
        <v>1487</v>
      </c>
      <c r="C676" t="s">
        <v>3064</v>
      </c>
      <c r="D676" t="s">
        <v>653</v>
      </c>
      <c r="E676">
        <v>6586.3002636419997</v>
      </c>
      <c r="F676">
        <v>135.06</v>
      </c>
      <c r="G676">
        <v>-34.609307915506299</v>
      </c>
      <c r="H676">
        <f>(Table2[[#This Row],[1Y Return vs Nifty]]-AVERAGE(Table2[1Y Return vs Nifty]))/_xlfn.STDEV.P(Table2[1Y Return vs Nifty])</f>
        <v>-1.0301877802613839</v>
      </c>
      <c r="I676">
        <v>-5.2308030816339599</v>
      </c>
      <c r="J676">
        <f>(Table2[[#This Row],[1M Return vs Nifty]]-AVERAGE(Table2[1M Return vs Nifty]))/_xlfn.STDEV.P(Table2[1M Return vs Nifty])</f>
        <v>-0.44597526594715586</v>
      </c>
      <c r="K676">
        <v>-8.8462455456888005</v>
      </c>
      <c r="L676">
        <f>(Table2[[#This Row],[6M Return vs Nifty]]-AVERAGE(Table2[6M Return vs Nifty]))/_xlfn.STDEV.P(Table2[6M Return vs Nifty])</f>
        <v>-0.5308662061405679</v>
      </c>
      <c r="M676">
        <v>2.1336355971626602</v>
      </c>
      <c r="N676">
        <f>(Table2[[#This Row],[1W Return vs Nifty]]-AVERAGE(Table2[1W Return vs Nifty]))/_xlfn.STDEV.P(Table2[1W Return vs Nifty])</f>
        <v>0.29407209132071666</v>
      </c>
      <c r="O676">
        <v>139.24</v>
      </c>
      <c r="P676">
        <v>138.10826617814999</v>
      </c>
      <c r="Q676">
        <v>139.56896773625701</v>
      </c>
      <c r="R676">
        <v>40.3585487887459</v>
      </c>
      <c r="S676" s="1">
        <f>(Table2[[#This Row],[Close Price]]-Table2[[#This Row],[20D EMA]])/Table2[[#This Row],[20D EMA]]</f>
        <v>-3.002010916403337E-2</v>
      </c>
      <c r="T676" s="1">
        <f>(Table2[[#This Row],[Close Price]]-Table2[[#This Row],[50D EMA]])/Table2[[#This Row],[50D EMA]]</f>
        <v>-2.2071569374550959E-2</v>
      </c>
      <c r="U676" s="1">
        <f>(Table2[[#This Row],[Close Price]]-Table2[[#This Row],[200D EMA]])/Table2[[#This Row],[200D EMA]]</f>
        <v>-3.2306377337242946E-2</v>
      </c>
      <c r="V676">
        <v>1.0747497562010799</v>
      </c>
      <c r="W676">
        <v>133.75</v>
      </c>
      <c r="X676">
        <v>137.15</v>
      </c>
      <c r="Y676">
        <v>133.75</v>
      </c>
      <c r="Z676">
        <v>140.91999999999999</v>
      </c>
      <c r="AA676">
        <v>131.4</v>
      </c>
      <c r="AB676">
        <v>144.82</v>
      </c>
      <c r="AC676" s="1">
        <f>(Table2[[#This Row],[Close Price]]/Table2[[#This Row],[Day Low]])-1</f>
        <v>9.794392523364559E-3</v>
      </c>
      <c r="AD676" s="1">
        <f>(Table2[[#This Row],[Day High]]/Table2[[#This Row],[Close Price]])-1</f>
        <v>1.5474603879757076E-2</v>
      </c>
      <c r="AE676" s="1">
        <f>(Table2[[#This Row],[Close Price]]/Table2[[#This Row],[Current Week Low]])-1</f>
        <v>9.794392523364559E-3</v>
      </c>
      <c r="AF676" s="1">
        <f>(Table2[[#This Row],[Current Week High]]/Table2[[#This Row],[Close Price]])-1</f>
        <v>4.3388123796830991E-2</v>
      </c>
      <c r="AG676" s="1">
        <f>(Table2[[#This Row],[Close Price]]/Table2[[#This Row],[Current Month Low]])-1</f>
        <v>2.7853881278538717E-2</v>
      </c>
      <c r="AH676" s="1">
        <f>(Table2[[#This Row],[Current Month High]]/Table2[[#This Row],[Close Price]])-1</f>
        <v>7.226417888345904E-2</v>
      </c>
      <c r="AI676">
        <v>32.570709314378703</v>
      </c>
      <c r="AJ676">
        <v>23.342465753424602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-0.03</v>
      </c>
      <c r="AM676" t="s">
        <v>3107</v>
      </c>
      <c r="AN676">
        <v>-8.59</v>
      </c>
      <c r="AO676" t="s">
        <v>3107</v>
      </c>
      <c r="AP676">
        <v>-9.1831682963928005E-2</v>
      </c>
      <c r="AQ676">
        <f>(Table2[[#This Row],[Sharpe Ratio]]-AVERAGE(Table2[Sharpe Ratio]))/_xlfn.STDEV.P(Table2[Sharpe Ratio])</f>
        <v>-1.7705764986999237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672</v>
      </c>
      <c r="AT676">
        <f>_xlfn.RANK.AVG(Table2[[#This Row],[6M Return vs Nifty Z-Score]],Table2[6M Return vs Nifty Z-Score])</f>
        <v>487</v>
      </c>
      <c r="AU676">
        <f>_xlfn.RANK.AVG(Table2[[#This Row],[Sharpe Ratio Z-Score]],Table2[Sharpe Ratio Z-Score])</f>
        <v>712</v>
      </c>
      <c r="AV676">
        <f>(Table2[[#This Row],[Rank 1Y]]+Table2[[#This Row],[Rank 6M]]+Table2[[#This Row],[Rank Sharpe]])/3</f>
        <v>623.66666666666663</v>
      </c>
    </row>
    <row r="677" spans="1:48" x14ac:dyDescent="0.3">
      <c r="A677" t="s">
        <v>863</v>
      </c>
      <c r="B677" t="s">
        <v>864</v>
      </c>
      <c r="C677" t="s">
        <v>3063</v>
      </c>
      <c r="D677" t="s">
        <v>536</v>
      </c>
      <c r="E677">
        <v>17015.24392144</v>
      </c>
      <c r="F677">
        <v>401.3</v>
      </c>
      <c r="G677">
        <v>-50.739746516656702</v>
      </c>
      <c r="H677">
        <f>(Table2[[#This Row],[1Y Return vs Nifty]]-AVERAGE(Table2[1Y Return vs Nifty]))/_xlfn.STDEV.P(Table2[1Y Return vs Nifty])</f>
        <v>-1.2784749215259801</v>
      </c>
      <c r="I677">
        <v>-16.513208940216899</v>
      </c>
      <c r="J677">
        <f>(Table2[[#This Row],[1M Return vs Nifty]]-AVERAGE(Table2[1M Return vs Nifty]))/_xlfn.STDEV.P(Table2[1M Return vs Nifty])</f>
        <v>-1.5216895310278233</v>
      </c>
      <c r="K677">
        <v>-38.624045247048201</v>
      </c>
      <c r="L677">
        <f>(Table2[[#This Row],[6M Return vs Nifty]]-AVERAGE(Table2[6M Return vs Nifty]))/_xlfn.STDEV.P(Table2[6M Return vs Nifty])</f>
        <v>-1.5422058712295397</v>
      </c>
      <c r="M677">
        <v>-3.6273085357745498</v>
      </c>
      <c r="N677">
        <f>(Table2[[#This Row],[1W Return vs Nifty]]-AVERAGE(Table2[1W Return vs Nifty]))/_xlfn.STDEV.P(Table2[1W Return vs Nifty])</f>
        <v>-0.75884668769321628</v>
      </c>
      <c r="O677">
        <v>439.2</v>
      </c>
      <c r="P677">
        <v>449.939784665069</v>
      </c>
      <c r="Q677">
        <v>476.47919984139997</v>
      </c>
      <c r="R677">
        <v>23.592099204925301</v>
      </c>
      <c r="S677" s="1">
        <f>(Table2[[#This Row],[Close Price]]-Table2[[#This Row],[20D EMA]])/Table2[[#This Row],[20D EMA]]</f>
        <v>-8.629326047358829E-2</v>
      </c>
      <c r="T677" s="1">
        <f>(Table2[[#This Row],[Close Price]]-Table2[[#This Row],[50D EMA]])/Table2[[#This Row],[50D EMA]]</f>
        <v>-0.10810287581320685</v>
      </c>
      <c r="U677" s="1">
        <f>(Table2[[#This Row],[Close Price]]-Table2[[#This Row],[200D EMA]])/Table2[[#This Row],[200D EMA]]</f>
        <v>-0.15778065415326414</v>
      </c>
      <c r="V677">
        <v>0.67208656546469003</v>
      </c>
      <c r="W677">
        <v>396.75</v>
      </c>
      <c r="X677">
        <v>411.15</v>
      </c>
      <c r="Y677">
        <v>396.75</v>
      </c>
      <c r="Z677">
        <v>422.4</v>
      </c>
      <c r="AA677">
        <v>396.75</v>
      </c>
      <c r="AB677">
        <v>479.3</v>
      </c>
      <c r="AC677" s="1">
        <f>(Table2[[#This Row],[Close Price]]/Table2[[#This Row],[Day Low]])-1</f>
        <v>1.1468178954001207E-2</v>
      </c>
      <c r="AD677" s="1">
        <f>(Table2[[#This Row],[Day High]]/Table2[[#This Row],[Close Price]])-1</f>
        <v>2.4545228008970854E-2</v>
      </c>
      <c r="AE677" s="1">
        <f>(Table2[[#This Row],[Close Price]]/Table2[[#This Row],[Current Week Low]])-1</f>
        <v>1.1468178954001207E-2</v>
      </c>
      <c r="AF677" s="1">
        <f>(Table2[[#This Row],[Current Week High]]/Table2[[#This Row],[Close Price]])-1</f>
        <v>5.2579117866932368E-2</v>
      </c>
      <c r="AG677" s="1">
        <f>(Table2[[#This Row],[Close Price]]/Table2[[#This Row],[Current Month Low]])-1</f>
        <v>1.1468178954001207E-2</v>
      </c>
      <c r="AH677" s="1">
        <f>(Table2[[#This Row],[Current Month High]]/Table2[[#This Row],[Close Price]])-1</f>
        <v>0.19436830301520058</v>
      </c>
      <c r="AI677">
        <v>70.700864887956797</v>
      </c>
      <c r="AJ677">
        <v>31.885105823583501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-0.02</v>
      </c>
      <c r="AM677" t="s">
        <v>3107</v>
      </c>
      <c r="AN677">
        <v>-9.89</v>
      </c>
      <c r="AO677" t="s">
        <v>3107</v>
      </c>
      <c r="AP677">
        <v>3.3726498598563998E-2</v>
      </c>
      <c r="AQ677">
        <f>(Table2[[#This Row],[Sharpe Ratio]]-AVERAGE(Table2[Sharpe Ratio]))/_xlfn.STDEV.P(Table2[Sharpe Ratio])</f>
        <v>-0.34047590803718358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718</v>
      </c>
      <c r="AT677">
        <f>_xlfn.RANK.AVG(Table2[[#This Row],[6M Return vs Nifty Z-Score]],Table2[6M Return vs Nifty Z-Score])</f>
        <v>719</v>
      </c>
      <c r="AU677">
        <f>_xlfn.RANK.AVG(Table2[[#This Row],[Sharpe Ratio Z-Score]],Table2[Sharpe Ratio Z-Score])</f>
        <v>435</v>
      </c>
      <c r="AV677">
        <f>(Table2[[#This Row],[Rank 1Y]]+Table2[[#This Row],[Rank 6M]]+Table2[[#This Row],[Rank Sharpe]])/3</f>
        <v>624</v>
      </c>
    </row>
    <row r="678" spans="1:48" x14ac:dyDescent="0.3">
      <c r="A678" t="s">
        <v>1946</v>
      </c>
      <c r="B678" t="s">
        <v>1947</v>
      </c>
      <c r="C678" t="s">
        <v>3068</v>
      </c>
      <c r="D678" t="s">
        <v>203</v>
      </c>
      <c r="E678">
        <v>3326.5878313500002</v>
      </c>
      <c r="F678">
        <v>211.98</v>
      </c>
      <c r="G678">
        <v>-32.978382525283997</v>
      </c>
      <c r="H678">
        <f>(Table2[[#This Row],[1Y Return vs Nifty]]-AVERAGE(Table2[1Y Return vs Nifty]))/_xlfn.STDEV.P(Table2[1Y Return vs Nifty])</f>
        <v>-1.0050838253865759</v>
      </c>
      <c r="I678">
        <v>-3.5863845129804601</v>
      </c>
      <c r="J678">
        <f>(Table2[[#This Row],[1M Return vs Nifty]]-AVERAGE(Table2[1M Return vs Nifty]))/_xlfn.STDEV.P(Table2[1M Return vs Nifty])</f>
        <v>-0.28918915718309135</v>
      </c>
      <c r="K678">
        <v>-29.079951314189302</v>
      </c>
      <c r="L678">
        <f>(Table2[[#This Row],[6M Return vs Nifty]]-AVERAGE(Table2[6M Return vs Nifty]))/_xlfn.STDEV.P(Table2[6M Return vs Nifty])</f>
        <v>-1.2180610096736819</v>
      </c>
      <c r="M678">
        <v>-3.1374891199461601</v>
      </c>
      <c r="N678">
        <f>(Table2[[#This Row],[1W Return vs Nifty]]-AVERAGE(Table2[1W Return vs Nifty]))/_xlfn.STDEV.P(Table2[1W Return vs Nifty])</f>
        <v>-0.66932315659304642</v>
      </c>
      <c r="O678">
        <v>222.71</v>
      </c>
      <c r="P678">
        <v>224.55378291183001</v>
      </c>
      <c r="Q678">
        <v>231.66032703031101</v>
      </c>
      <c r="R678">
        <v>29.689198862603899</v>
      </c>
      <c r="S678" s="1">
        <f>(Table2[[#This Row],[Close Price]]-Table2[[#This Row],[20D EMA]])/Table2[[#This Row],[20D EMA]]</f>
        <v>-4.8179246553814455E-2</v>
      </c>
      <c r="T678" s="1">
        <f>(Table2[[#This Row],[Close Price]]-Table2[[#This Row],[50D EMA]])/Table2[[#This Row],[50D EMA]]</f>
        <v>-5.5994527229884433E-2</v>
      </c>
      <c r="U678" s="1">
        <f>(Table2[[#This Row],[Close Price]]-Table2[[#This Row],[200D EMA]])/Table2[[#This Row],[200D EMA]]</f>
        <v>-8.4953376707164865E-2</v>
      </c>
      <c r="V678">
        <v>0.50976554922632</v>
      </c>
      <c r="W678">
        <v>211.02</v>
      </c>
      <c r="X678">
        <v>216.41</v>
      </c>
      <c r="Y678">
        <v>211.02</v>
      </c>
      <c r="Z678">
        <v>220</v>
      </c>
      <c r="AA678">
        <v>206</v>
      </c>
      <c r="AB678">
        <v>239.9</v>
      </c>
      <c r="AC678" s="1">
        <f>(Table2[[#This Row],[Close Price]]/Table2[[#This Row],[Day Low]])-1</f>
        <v>4.5493318168892127E-3</v>
      </c>
      <c r="AD678" s="1">
        <f>(Table2[[#This Row],[Day High]]/Table2[[#This Row],[Close Price]])-1</f>
        <v>2.0898197943202135E-2</v>
      </c>
      <c r="AE678" s="1">
        <f>(Table2[[#This Row],[Close Price]]/Table2[[#This Row],[Current Week Low]])-1</f>
        <v>4.5493318168892127E-3</v>
      </c>
      <c r="AF678" s="1">
        <f>(Table2[[#This Row],[Current Week High]]/Table2[[#This Row],[Close Price]])-1</f>
        <v>3.7833757901688969E-2</v>
      </c>
      <c r="AG678" s="1">
        <f>(Table2[[#This Row],[Close Price]]/Table2[[#This Row],[Current Month Low]])-1</f>
        <v>2.9029126213592216E-2</v>
      </c>
      <c r="AH678" s="1">
        <f>(Table2[[#This Row],[Current Month High]]/Table2[[#This Row],[Close Price]])-1</f>
        <v>0.13171053873006899</v>
      </c>
      <c r="AI678">
        <v>41.051042551183997</v>
      </c>
      <c r="AJ678">
        <v>11.246392023091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-7.0000000000000007E-2</v>
      </c>
      <c r="AM678" t="s">
        <v>3107</v>
      </c>
      <c r="AN678">
        <v>-10.29</v>
      </c>
      <c r="AO678" t="s">
        <v>3107</v>
      </c>
      <c r="AP678">
        <v>4.721123773169E-3</v>
      </c>
      <c r="AQ678">
        <f>(Table2[[#This Row],[Sharpe Ratio]]-AVERAGE(Table2[Sharpe Ratio]))/_xlfn.STDEV.P(Table2[Sharpe Ratio])</f>
        <v>-0.67084548773315977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665</v>
      </c>
      <c r="AT678">
        <f>_xlfn.RANK.AVG(Table2[[#This Row],[6M Return vs Nifty Z-Score]],Table2[6M Return vs Nifty Z-Score])</f>
        <v>695</v>
      </c>
      <c r="AU678">
        <f>_xlfn.RANK.AVG(Table2[[#This Row],[Sharpe Ratio Z-Score]],Table2[Sharpe Ratio Z-Score])</f>
        <v>512</v>
      </c>
      <c r="AV678">
        <f>(Table2[[#This Row],[Rank 1Y]]+Table2[[#This Row],[Rank 6M]]+Table2[[#This Row],[Rank Sharpe]])/3</f>
        <v>624</v>
      </c>
    </row>
    <row r="679" spans="1:48" x14ac:dyDescent="0.3">
      <c r="A679" t="s">
        <v>1508</v>
      </c>
      <c r="B679" t="s">
        <v>1509</v>
      </c>
      <c r="C679" t="s">
        <v>3074</v>
      </c>
      <c r="D679" t="s">
        <v>440</v>
      </c>
      <c r="E679">
        <v>6435.207603195</v>
      </c>
      <c r="F679">
        <v>582.04999999999995</v>
      </c>
      <c r="G679">
        <v>-38.256183794589496</v>
      </c>
      <c r="H679">
        <f>(Table2[[#This Row],[1Y Return vs Nifty]]-AVERAGE(Table2[1Y Return vs Nifty]))/_xlfn.STDEV.P(Table2[1Y Return vs Nifty])</f>
        <v>-1.0863221736869786</v>
      </c>
      <c r="I679">
        <v>-10.849091162415901</v>
      </c>
      <c r="J679">
        <f>(Table2[[#This Row],[1M Return vs Nifty]]-AVERAGE(Table2[1M Return vs Nifty]))/_xlfn.STDEV.P(Table2[1M Return vs Nifty])</f>
        <v>-0.9816475959078953</v>
      </c>
      <c r="K679">
        <v>-11.6524619157139</v>
      </c>
      <c r="L679">
        <f>(Table2[[#This Row],[6M Return vs Nifty]]-AVERAGE(Table2[6M Return vs Nifty]))/_xlfn.STDEV.P(Table2[6M Return vs Nifty])</f>
        <v>-0.62617337968229925</v>
      </c>
      <c r="M679">
        <v>-1.1535293672051099</v>
      </c>
      <c r="N679">
        <f>(Table2[[#This Row],[1W Return vs Nifty]]-AVERAGE(Table2[1W Return vs Nifty]))/_xlfn.STDEV.P(Table2[1W Return vs Nifty])</f>
        <v>-0.30671792518215901</v>
      </c>
      <c r="O679">
        <v>627.03</v>
      </c>
      <c r="P679">
        <v>644.59534780386798</v>
      </c>
      <c r="Q679">
        <v>645.77577154340395</v>
      </c>
      <c r="R679">
        <v>24.710037910417199</v>
      </c>
      <c r="S679" s="1">
        <f>(Table2[[#This Row],[Close Price]]-Table2[[#This Row],[20D EMA]])/Table2[[#This Row],[20D EMA]]</f>
        <v>-7.1735004704719108E-2</v>
      </c>
      <c r="T679" s="1">
        <f>(Table2[[#This Row],[Close Price]]-Table2[[#This Row],[50D EMA]])/Table2[[#This Row],[50D EMA]]</f>
        <v>-9.7030405225479219E-2</v>
      </c>
      <c r="U679" s="1">
        <f>(Table2[[#This Row],[Close Price]]-Table2[[#This Row],[200D EMA]])/Table2[[#This Row],[200D EMA]]</f>
        <v>-9.8680957619545581E-2</v>
      </c>
      <c r="V679">
        <v>0.81340509677898998</v>
      </c>
      <c r="W679">
        <v>580</v>
      </c>
      <c r="X679">
        <v>591.29999999999995</v>
      </c>
      <c r="Y679">
        <v>580</v>
      </c>
      <c r="Z679">
        <v>605.5</v>
      </c>
      <c r="AA679">
        <v>577.5</v>
      </c>
      <c r="AB679">
        <v>680.3</v>
      </c>
      <c r="AC679" s="1">
        <f>(Table2[[#This Row],[Close Price]]/Table2[[#This Row],[Day Low]])-1</f>
        <v>3.5344827586205607E-3</v>
      </c>
      <c r="AD679" s="1">
        <f>(Table2[[#This Row],[Day High]]/Table2[[#This Row],[Close Price]])-1</f>
        <v>1.5892105489219155E-2</v>
      </c>
      <c r="AE679" s="1">
        <f>(Table2[[#This Row],[Close Price]]/Table2[[#This Row],[Current Week Low]])-1</f>
        <v>3.5344827586205607E-3</v>
      </c>
      <c r="AF679" s="1">
        <f>(Table2[[#This Row],[Current Week High]]/Table2[[#This Row],[Close Price]])-1</f>
        <v>4.0288634996993533E-2</v>
      </c>
      <c r="AG679" s="1">
        <f>(Table2[[#This Row],[Close Price]]/Table2[[#This Row],[Current Month Low]])-1</f>
        <v>7.8787878787878185E-3</v>
      </c>
      <c r="AH679" s="1">
        <f>(Table2[[#This Row],[Current Month High]]/Table2[[#This Row],[Close Price]])-1</f>
        <v>0.16879993127738158</v>
      </c>
      <c r="AI679">
        <v>33.321879563611297</v>
      </c>
      <c r="AJ679">
        <v>11.642850292509801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-0.14000000000000001</v>
      </c>
      <c r="AM679" t="s">
        <v>3107</v>
      </c>
      <c r="AN679">
        <v>-13.07</v>
      </c>
      <c r="AO679" t="s">
        <v>3107</v>
      </c>
      <c r="AP679">
        <v>-5.7523116059572998E-2</v>
      </c>
      <c r="AQ679">
        <f>(Table2[[#This Row],[Sharpe Ratio]]-AVERAGE(Table2[Sharpe Ratio]))/_xlfn.STDEV.P(Table2[Sharpe Ratio])</f>
        <v>-1.3798038609941916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682</v>
      </c>
      <c r="AT679">
        <f>_xlfn.RANK.AVG(Table2[[#This Row],[6M Return vs Nifty Z-Score]],Table2[6M Return vs Nifty Z-Score])</f>
        <v>526</v>
      </c>
      <c r="AU679">
        <f>_xlfn.RANK.AVG(Table2[[#This Row],[Sharpe Ratio Z-Score]],Table2[Sharpe Ratio Z-Score])</f>
        <v>667</v>
      </c>
      <c r="AV679">
        <f>(Table2[[#This Row],[Rank 1Y]]+Table2[[#This Row],[Rank 6M]]+Table2[[#This Row],[Rank Sharpe]])/3</f>
        <v>625</v>
      </c>
    </row>
    <row r="680" spans="1:48" x14ac:dyDescent="0.3">
      <c r="A680" t="s">
        <v>1191</v>
      </c>
      <c r="B680" t="s">
        <v>1192</v>
      </c>
      <c r="C680" t="s">
        <v>3072</v>
      </c>
      <c r="D680" t="s">
        <v>80</v>
      </c>
      <c r="E680">
        <v>9685.7325456599992</v>
      </c>
      <c r="F680">
        <v>1257.8</v>
      </c>
      <c r="G680">
        <v>-7.82738970229821</v>
      </c>
      <c r="H680">
        <f>(Table2[[#This Row],[1Y Return vs Nifty]]-AVERAGE(Table2[1Y Return vs Nifty]))/_xlfn.STDEV.P(Table2[1Y Return vs Nifty])</f>
        <v>-0.61794815831673178</v>
      </c>
      <c r="I680">
        <v>-22.0314155451101</v>
      </c>
      <c r="J680">
        <f>(Table2[[#This Row],[1M Return vs Nifty]]-AVERAGE(Table2[1M Return vs Nifty]))/_xlfn.STDEV.P(Table2[1M Return vs Nifty])</f>
        <v>-2.0478196522936023</v>
      </c>
      <c r="K680">
        <v>-36.781118283958698</v>
      </c>
      <c r="L680">
        <f>(Table2[[#This Row],[6M Return vs Nifty]]-AVERAGE(Table2[6M Return vs Nifty]))/_xlfn.STDEV.P(Table2[6M Return vs Nifty])</f>
        <v>-1.4796147746298374</v>
      </c>
      <c r="M680">
        <v>-14.3316550073997</v>
      </c>
      <c r="N680">
        <f>(Table2[[#This Row],[1W Return vs Nifty]]-AVERAGE(Table2[1W Return vs Nifty]))/_xlfn.STDEV.P(Table2[1W Return vs Nifty])</f>
        <v>-2.7152634063707586</v>
      </c>
      <c r="O680">
        <v>1433.81</v>
      </c>
      <c r="P680">
        <v>1485.14217820403</v>
      </c>
      <c r="Q680">
        <v>1442.8747084426</v>
      </c>
      <c r="R680">
        <v>22.064415430845902</v>
      </c>
      <c r="S680" s="1">
        <f>(Table2[[#This Row],[Close Price]]-Table2[[#This Row],[20D EMA]])/Table2[[#This Row],[20D EMA]]</f>
        <v>-0.12275685062874439</v>
      </c>
      <c r="T680" s="1">
        <f>(Table2[[#This Row],[Close Price]]-Table2[[#This Row],[50D EMA]])/Table2[[#This Row],[50D EMA]]</f>
        <v>-0.15307771979040619</v>
      </c>
      <c r="U680" s="1">
        <f>(Table2[[#This Row],[Close Price]]-Table2[[#This Row],[200D EMA]])/Table2[[#This Row],[200D EMA]]</f>
        <v>-0.12826803835404715</v>
      </c>
      <c r="V680">
        <v>1.3554113212182901</v>
      </c>
      <c r="W680">
        <v>1212</v>
      </c>
      <c r="X680">
        <v>1266.95</v>
      </c>
      <c r="Y680">
        <v>1212</v>
      </c>
      <c r="Z680">
        <v>1360</v>
      </c>
      <c r="AA680">
        <v>1212</v>
      </c>
      <c r="AB680">
        <v>1554.95</v>
      </c>
      <c r="AC680" s="1">
        <f>(Table2[[#This Row],[Close Price]]/Table2[[#This Row],[Day Low]])-1</f>
        <v>3.7788778877887674E-2</v>
      </c>
      <c r="AD680" s="1">
        <f>(Table2[[#This Row],[Day High]]/Table2[[#This Row],[Close Price]])-1</f>
        <v>7.2746064557163148E-3</v>
      </c>
      <c r="AE680" s="1">
        <f>(Table2[[#This Row],[Close Price]]/Table2[[#This Row],[Current Week Low]])-1</f>
        <v>3.7788778877887674E-2</v>
      </c>
      <c r="AF680" s="1">
        <f>(Table2[[#This Row],[Current Week High]]/Table2[[#This Row],[Close Price]])-1</f>
        <v>8.1252981396088497E-2</v>
      </c>
      <c r="AG680" s="1">
        <f>(Table2[[#This Row],[Close Price]]/Table2[[#This Row],[Current Month Low]])-1</f>
        <v>3.7788778877887674E-2</v>
      </c>
      <c r="AH680" s="1">
        <f>(Table2[[#This Row],[Current Month High]]/Table2[[#This Row],[Close Price]])-1</f>
        <v>0.23624582604547628</v>
      </c>
      <c r="AI680">
        <v>43.2660200349817</v>
      </c>
      <c r="AJ680">
        <v>18.598840224411799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-0.14000000000000001</v>
      </c>
      <c r="AM680" t="s">
        <v>3107</v>
      </c>
      <c r="AN680">
        <v>-18.11</v>
      </c>
      <c r="AO680" t="s">
        <v>3107</v>
      </c>
      <c r="AP680">
        <v>-2.9296938129486999E-2</v>
      </c>
      <c r="AQ680">
        <f>(Table2[[#This Row],[Sharpe Ratio]]-AVERAGE(Table2[Sharpe Ratio]))/_xlfn.STDEV.P(Table2[Sharpe Ratio])</f>
        <v>-1.0583092898907007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536</v>
      </c>
      <c r="AT680">
        <f>_xlfn.RANK.AVG(Table2[[#This Row],[6M Return vs Nifty Z-Score]],Table2[6M Return vs Nifty Z-Score])</f>
        <v>715</v>
      </c>
      <c r="AU680">
        <f>_xlfn.RANK.AVG(Table2[[#This Row],[Sharpe Ratio Z-Score]],Table2[Sharpe Ratio Z-Score])</f>
        <v>627</v>
      </c>
      <c r="AV680">
        <f>(Table2[[#This Row],[Rank 1Y]]+Table2[[#This Row],[Rank 6M]]+Table2[[#This Row],[Rank Sharpe]])/3</f>
        <v>626</v>
      </c>
    </row>
    <row r="681" spans="1:48" x14ac:dyDescent="0.3">
      <c r="A681" t="s">
        <v>1619</v>
      </c>
      <c r="B681" t="s">
        <v>1620</v>
      </c>
      <c r="C681" t="s">
        <v>3063</v>
      </c>
      <c r="D681" t="s">
        <v>423</v>
      </c>
      <c r="E681">
        <v>5290.9674765299997</v>
      </c>
      <c r="F681">
        <v>48.06</v>
      </c>
      <c r="G681">
        <v>-28.6227644063827</v>
      </c>
      <c r="H681">
        <f>(Table2[[#This Row],[1Y Return vs Nifty]]-AVERAGE(Table2[1Y Return vs Nifty]))/_xlfn.STDEV.P(Table2[1Y Return vs Nifty])</f>
        <v>-0.93804014493109489</v>
      </c>
      <c r="I681">
        <v>-4.4001461703613103</v>
      </c>
      <c r="J681">
        <f>(Table2[[#This Row],[1M Return vs Nifty]]-AVERAGE(Table2[1M Return vs Nifty]))/_xlfn.STDEV.P(Table2[1M Return vs Nifty])</f>
        <v>-0.36677677760665001</v>
      </c>
      <c r="K681">
        <v>-28.464363620035702</v>
      </c>
      <c r="L681">
        <f>(Table2[[#This Row],[6M Return vs Nifty]]-AVERAGE(Table2[6M Return vs Nifty]))/_xlfn.STDEV.P(Table2[6M Return vs Nifty])</f>
        <v>-1.1971538822605783</v>
      </c>
      <c r="M681">
        <v>-0.106590383871824</v>
      </c>
      <c r="N681">
        <f>(Table2[[#This Row],[1W Return vs Nifty]]-AVERAGE(Table2[1W Return vs Nifty]))/_xlfn.STDEV.P(Table2[1W Return vs Nifty])</f>
        <v>-0.11537051916741879</v>
      </c>
      <c r="O681">
        <v>49.31</v>
      </c>
      <c r="P681">
        <v>50.5067587406187</v>
      </c>
      <c r="Q681">
        <v>51.886921031812001</v>
      </c>
      <c r="R681">
        <v>34.162630672910701</v>
      </c>
      <c r="S681" s="1">
        <f>(Table2[[#This Row],[Close Price]]-Table2[[#This Row],[20D EMA]])/Table2[[#This Row],[20D EMA]]</f>
        <v>-2.5349827621172175E-2</v>
      </c>
      <c r="T681" s="1">
        <f>(Table2[[#This Row],[Close Price]]-Table2[[#This Row],[50D EMA]])/Table2[[#This Row],[50D EMA]]</f>
        <v>-4.8444184533484189E-2</v>
      </c>
      <c r="U681" s="1">
        <f>(Table2[[#This Row],[Close Price]]-Table2[[#This Row],[200D EMA]])/Table2[[#This Row],[200D EMA]]</f>
        <v>-7.3755022570441281E-2</v>
      </c>
      <c r="V681">
        <v>0.56827943174699802</v>
      </c>
      <c r="W681">
        <v>48</v>
      </c>
      <c r="X681">
        <v>48.69</v>
      </c>
      <c r="Y681">
        <v>48</v>
      </c>
      <c r="Z681">
        <v>48.85</v>
      </c>
      <c r="AA681">
        <v>47.75</v>
      </c>
      <c r="AB681">
        <v>51.1</v>
      </c>
      <c r="AC681" s="1">
        <f>(Table2[[#This Row],[Close Price]]/Table2[[#This Row],[Day Low]])-1</f>
        <v>1.2499999999999734E-3</v>
      </c>
      <c r="AD681" s="1">
        <f>(Table2[[#This Row],[Day High]]/Table2[[#This Row],[Close Price]])-1</f>
        <v>1.3108614232209659E-2</v>
      </c>
      <c r="AE681" s="1">
        <f>(Table2[[#This Row],[Close Price]]/Table2[[#This Row],[Current Week Low]])-1</f>
        <v>1.2499999999999734E-3</v>
      </c>
      <c r="AF681" s="1">
        <f>(Table2[[#This Row],[Current Week High]]/Table2[[#This Row],[Close Price]])-1</f>
        <v>1.6437786100707452E-2</v>
      </c>
      <c r="AG681" s="1">
        <f>(Table2[[#This Row],[Close Price]]/Table2[[#This Row],[Current Month Low]])-1</f>
        <v>6.4921465968585945E-3</v>
      </c>
      <c r="AH681" s="1">
        <f>(Table2[[#This Row],[Current Month High]]/Table2[[#This Row],[Close Price]])-1</f>
        <v>6.3254265501456519E-2</v>
      </c>
      <c r="AI681">
        <v>42.114024136495999</v>
      </c>
      <c r="AJ681">
        <v>7.1571906354515002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-0.11</v>
      </c>
      <c r="AM681" t="s">
        <v>3107</v>
      </c>
      <c r="AN681">
        <v>-3.42</v>
      </c>
      <c r="AO681" t="s">
        <v>3107</v>
      </c>
      <c r="AQ681">
        <f>(Table2[[#This Row],[Sharpe Ratio]]-AVERAGE(Table2[Sharpe Ratio]))/_xlfn.STDEV.P(Table2[Sharpe Ratio])</f>
        <v>-0.72461882064209882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643</v>
      </c>
      <c r="AT681">
        <f>_xlfn.RANK.AVG(Table2[[#This Row],[6M Return vs Nifty Z-Score]],Table2[6M Return vs Nifty Z-Score])</f>
        <v>690</v>
      </c>
      <c r="AU681">
        <f>_xlfn.RANK.AVG(Table2[[#This Row],[Sharpe Ratio Z-Score]],Table2[Sharpe Ratio Z-Score])</f>
        <v>545.5</v>
      </c>
      <c r="AV681">
        <f>(Table2[[#This Row],[Rank 1Y]]+Table2[[#This Row],[Rank 6M]]+Table2[[#This Row],[Rank Sharpe]])/3</f>
        <v>626.16666666666663</v>
      </c>
    </row>
    <row r="682" spans="1:48" x14ac:dyDescent="0.3">
      <c r="A682" t="s">
        <v>1064</v>
      </c>
      <c r="B682" t="s">
        <v>1065</v>
      </c>
      <c r="C682" t="s">
        <v>3062</v>
      </c>
      <c r="D682" t="s">
        <v>297</v>
      </c>
      <c r="E682">
        <v>11970.961335800001</v>
      </c>
      <c r="F682">
        <v>890.3</v>
      </c>
      <c r="G682">
        <v>-43.250538174539997</v>
      </c>
      <c r="H682">
        <f>(Table2[[#This Row],[1Y Return vs Nifty]]-AVERAGE(Table2[1Y Return vs Nifty]))/_xlfn.STDEV.P(Table2[1Y Return vs Nifty])</f>
        <v>-1.1631975768996221</v>
      </c>
      <c r="I682">
        <v>-6.7675982957132899</v>
      </c>
      <c r="J682">
        <f>(Table2[[#This Row],[1M Return vs Nifty]]-AVERAGE(Table2[1M Return vs Nifty]))/_xlfn.STDEV.P(Table2[1M Return vs Nifty])</f>
        <v>-0.59250009008608007</v>
      </c>
      <c r="K682">
        <v>-18.840182976499801</v>
      </c>
      <c r="L682">
        <f>(Table2[[#This Row],[6M Return vs Nifty]]-AVERAGE(Table2[6M Return vs Nifty]))/_xlfn.STDEV.P(Table2[6M Return vs Nifty])</f>
        <v>-0.87028904582523137</v>
      </c>
      <c r="M682">
        <v>9.7992309217036805E-2</v>
      </c>
      <c r="N682">
        <f>(Table2[[#This Row],[1W Return vs Nifty]]-AVERAGE(Table2[1W Return vs Nifty]))/_xlfn.STDEV.P(Table2[1W Return vs Nifty])</f>
        <v>-7.7979259255186409E-2</v>
      </c>
      <c r="O682">
        <v>938.33</v>
      </c>
      <c r="P682">
        <v>941.19432724246201</v>
      </c>
      <c r="Q682">
        <v>947.30565169242698</v>
      </c>
      <c r="R682">
        <v>33.544926227766098</v>
      </c>
      <c r="S682" s="1">
        <f>(Table2[[#This Row],[Close Price]]-Table2[[#This Row],[20D EMA]])/Table2[[#This Row],[20D EMA]]</f>
        <v>-5.1186682723562166E-2</v>
      </c>
      <c r="T682" s="1">
        <f>(Table2[[#This Row],[Close Price]]-Table2[[#This Row],[50D EMA]])/Table2[[#This Row],[50D EMA]]</f>
        <v>-5.4074196761867137E-2</v>
      </c>
      <c r="U682" s="1">
        <f>(Table2[[#This Row],[Close Price]]-Table2[[#This Row],[200D EMA]])/Table2[[#This Row],[200D EMA]]</f>
        <v>-6.0176619437013266E-2</v>
      </c>
      <c r="V682">
        <v>1.39488691088936</v>
      </c>
      <c r="W682">
        <v>888</v>
      </c>
      <c r="X682">
        <v>910.45</v>
      </c>
      <c r="Y682">
        <v>888</v>
      </c>
      <c r="Z682">
        <v>934.4</v>
      </c>
      <c r="AA682">
        <v>869</v>
      </c>
      <c r="AB682">
        <v>1003.95</v>
      </c>
      <c r="AC682" s="1">
        <f>(Table2[[#This Row],[Close Price]]/Table2[[#This Row],[Day Low]])-1</f>
        <v>2.5900900900901469E-3</v>
      </c>
      <c r="AD682" s="1">
        <f>(Table2[[#This Row],[Day High]]/Table2[[#This Row],[Close Price]])-1</f>
        <v>2.2632820397618936E-2</v>
      </c>
      <c r="AE682" s="1">
        <f>(Table2[[#This Row],[Close Price]]/Table2[[#This Row],[Current Week Low]])-1</f>
        <v>2.5900900900901469E-3</v>
      </c>
      <c r="AF682" s="1">
        <f>(Table2[[#This Row],[Current Week High]]/Table2[[#This Row],[Close Price]])-1</f>
        <v>4.9533864989329546E-2</v>
      </c>
      <c r="AG682" s="1">
        <f>(Table2[[#This Row],[Close Price]]/Table2[[#This Row],[Current Month Low]])-1</f>
        <v>2.4510932105868743E-2</v>
      </c>
      <c r="AH682" s="1">
        <f>(Table2[[#This Row],[Current Month High]]/Table2[[#This Row],[Close Price]])-1</f>
        <v>0.12765359991014269</v>
      </c>
      <c r="AI682">
        <v>40.177468269122699</v>
      </c>
      <c r="AJ682">
        <v>13.8418259702065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-0.17</v>
      </c>
      <c r="AM682" t="s">
        <v>3107</v>
      </c>
      <c r="AN682">
        <v>-7.34</v>
      </c>
      <c r="AO682" t="s">
        <v>3107</v>
      </c>
      <c r="AP682">
        <v>-1.8218622322180001E-3</v>
      </c>
      <c r="AQ682">
        <f>(Table2[[#This Row],[Sharpe Ratio]]-AVERAGE(Table2[Sharpe Ratio]))/_xlfn.STDEV.P(Table2[Sharpe Ratio])</f>
        <v>-0.74536972848400906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704</v>
      </c>
      <c r="AT682">
        <f>_xlfn.RANK.AVG(Table2[[#This Row],[6M Return vs Nifty Z-Score]],Table2[6M Return vs Nifty Z-Score])</f>
        <v>613</v>
      </c>
      <c r="AU682">
        <f>_xlfn.RANK.AVG(Table2[[#This Row],[Sharpe Ratio Z-Score]],Table2[Sharpe Ratio Z-Score])</f>
        <v>569</v>
      </c>
      <c r="AV682">
        <f>(Table2[[#This Row],[Rank 1Y]]+Table2[[#This Row],[Rank 6M]]+Table2[[#This Row],[Rank Sharpe]])/3</f>
        <v>628.66666666666663</v>
      </c>
    </row>
    <row r="683" spans="1:48" x14ac:dyDescent="0.3">
      <c r="A683" t="s">
        <v>1072</v>
      </c>
      <c r="B683" t="s">
        <v>1073</v>
      </c>
      <c r="C683" t="s">
        <v>3072</v>
      </c>
      <c r="D683" t="s">
        <v>80</v>
      </c>
      <c r="E683">
        <v>11911.157702549999</v>
      </c>
      <c r="F683">
        <v>333.5</v>
      </c>
      <c r="G683">
        <v>-25.853491890779999</v>
      </c>
      <c r="H683">
        <f>(Table2[[#This Row],[1Y Return vs Nifty]]-AVERAGE(Table2[1Y Return vs Nifty]))/_xlfn.STDEV.P(Table2[1Y Return vs Nifty])</f>
        <v>-0.89541422673488569</v>
      </c>
      <c r="I683">
        <v>-5.5511601079451696</v>
      </c>
      <c r="J683">
        <f>(Table2[[#This Row],[1M Return vs Nifty]]-AVERAGE(Table2[1M Return vs Nifty]))/_xlfn.STDEV.P(Table2[1M Return vs Nifty])</f>
        <v>-0.47651951576774104</v>
      </c>
      <c r="K683">
        <v>-11.9085969922915</v>
      </c>
      <c r="L683">
        <f>(Table2[[#This Row],[6M Return vs Nifty]]-AVERAGE(Table2[6M Return vs Nifty]))/_xlfn.STDEV.P(Table2[6M Return vs Nifty])</f>
        <v>-0.63487246306527001</v>
      </c>
      <c r="M683">
        <v>1.76571166391927</v>
      </c>
      <c r="N683">
        <f>(Table2[[#This Row],[1W Return vs Nifty]]-AVERAGE(Table2[1W Return vs Nifty]))/_xlfn.STDEV.P(Table2[1W Return vs Nifty])</f>
        <v>0.22682720756185926</v>
      </c>
      <c r="O683">
        <v>340.16</v>
      </c>
      <c r="P683">
        <v>341.99521109226703</v>
      </c>
      <c r="Q683">
        <v>342.29681440879898</v>
      </c>
      <c r="R683">
        <v>40.128267385561301</v>
      </c>
      <c r="S683" s="1">
        <f>(Table2[[#This Row],[Close Price]]-Table2[[#This Row],[20D EMA]])/Table2[[#This Row],[20D EMA]]</f>
        <v>-1.9579021636876835E-2</v>
      </c>
      <c r="T683" s="1">
        <f>(Table2[[#This Row],[Close Price]]-Table2[[#This Row],[50D EMA]])/Table2[[#This Row],[50D EMA]]</f>
        <v>-2.484014634337994E-2</v>
      </c>
      <c r="U683" s="1">
        <f>(Table2[[#This Row],[Close Price]]-Table2[[#This Row],[200D EMA]])/Table2[[#This Row],[200D EMA]]</f>
        <v>-2.5699375625193817E-2</v>
      </c>
      <c r="V683">
        <v>0.80514789093806904</v>
      </c>
      <c r="W683">
        <v>327.05</v>
      </c>
      <c r="X683">
        <v>336.1</v>
      </c>
      <c r="Y683">
        <v>327.05</v>
      </c>
      <c r="Z683">
        <v>338.25</v>
      </c>
      <c r="AA683">
        <v>323.95</v>
      </c>
      <c r="AB683">
        <v>351</v>
      </c>
      <c r="AC683" s="1">
        <f>(Table2[[#This Row],[Close Price]]/Table2[[#This Row],[Day Low]])-1</f>
        <v>1.9721755083320636E-2</v>
      </c>
      <c r="AD683" s="1">
        <f>(Table2[[#This Row],[Day High]]/Table2[[#This Row],[Close Price]])-1</f>
        <v>7.7961019490255801E-3</v>
      </c>
      <c r="AE683" s="1">
        <f>(Table2[[#This Row],[Close Price]]/Table2[[#This Row],[Current Week Low]])-1</f>
        <v>1.9721755083320636E-2</v>
      </c>
      <c r="AF683" s="1">
        <f>(Table2[[#This Row],[Current Week High]]/Table2[[#This Row],[Close Price]])-1</f>
        <v>1.4242878560719596E-2</v>
      </c>
      <c r="AG683" s="1">
        <f>(Table2[[#This Row],[Close Price]]/Table2[[#This Row],[Current Month Low]])-1</f>
        <v>2.9479858002778192E-2</v>
      </c>
      <c r="AH683" s="1">
        <f>(Table2[[#This Row],[Current Month High]]/Table2[[#This Row],[Close Price]])-1</f>
        <v>5.2473763118440875E-2</v>
      </c>
      <c r="AI683">
        <v>19.3403298350824</v>
      </c>
      <c r="AJ683">
        <v>14.4867833848266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0.03</v>
      </c>
      <c r="AM683" t="s">
        <v>3108</v>
      </c>
      <c r="AN683">
        <v>-6.14</v>
      </c>
      <c r="AO683" t="s">
        <v>3107</v>
      </c>
      <c r="AP683">
        <v>-0.11208064343056701</v>
      </c>
      <c r="AQ683">
        <f>(Table2[[#This Row],[Sharpe Ratio]]-AVERAGE(Table2[Sharpe Ratio]))/_xlfn.STDEV.P(Table2[Sharpe Ratio])</f>
        <v>-2.0012110138169983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634</v>
      </c>
      <c r="AT683">
        <f>_xlfn.RANK.AVG(Table2[[#This Row],[6M Return vs Nifty Z-Score]],Table2[6M Return vs Nifty Z-Score])</f>
        <v>530</v>
      </c>
      <c r="AU683">
        <f>_xlfn.RANK.AVG(Table2[[#This Row],[Sharpe Ratio Z-Score]],Table2[Sharpe Ratio Z-Score])</f>
        <v>724</v>
      </c>
      <c r="AV683">
        <f>(Table2[[#This Row],[Rank 1Y]]+Table2[[#This Row],[Rank 6M]]+Table2[[#This Row],[Rank Sharpe]])/3</f>
        <v>629.33333333333337</v>
      </c>
    </row>
    <row r="684" spans="1:48" x14ac:dyDescent="0.3">
      <c r="A684" t="s">
        <v>55</v>
      </c>
      <c r="B684" t="s">
        <v>56</v>
      </c>
      <c r="C684" t="s">
        <v>3063</v>
      </c>
      <c r="D684" t="s">
        <v>57</v>
      </c>
      <c r="E684">
        <v>399451.47263824998</v>
      </c>
      <c r="F684">
        <v>6458.5</v>
      </c>
      <c r="G684">
        <v>-32.204085458201199</v>
      </c>
      <c r="H684">
        <f>(Table2[[#This Row],[1Y Return vs Nifty]]-AVERAGE(Table2[1Y Return vs Nifty]))/_xlfn.STDEV.P(Table2[1Y Return vs Nifty])</f>
        <v>-0.99316548825829454</v>
      </c>
      <c r="I684">
        <v>-6.3690173413190401</v>
      </c>
      <c r="J684">
        <f>(Table2[[#This Row],[1M Return vs Nifty]]-AVERAGE(Table2[1M Return vs Nifty]))/_xlfn.STDEV.P(Table2[1M Return vs Nifty])</f>
        <v>-0.55449762644441025</v>
      </c>
      <c r="K684">
        <v>-13.3766091576632</v>
      </c>
      <c r="L684">
        <f>(Table2[[#This Row],[6M Return vs Nifty]]-AVERAGE(Table2[6M Return vs Nifty]))/_xlfn.STDEV.P(Table2[6M Return vs Nifty])</f>
        <v>-0.68473037555588867</v>
      </c>
      <c r="M684">
        <v>-1.41191581937285</v>
      </c>
      <c r="N684">
        <f>(Table2[[#This Row],[1W Return vs Nifty]]-AVERAGE(Table2[1W Return vs Nifty]))/_xlfn.STDEV.P(Table2[1W Return vs Nifty])</f>
        <v>-0.35394281427190782</v>
      </c>
      <c r="O684">
        <v>6698.11</v>
      </c>
      <c r="P684">
        <v>6837.38500040691</v>
      </c>
      <c r="Q684">
        <v>6961.2324874173401</v>
      </c>
      <c r="R684">
        <v>26.771479256823898</v>
      </c>
      <c r="S684" s="1">
        <f>(Table2[[#This Row],[Close Price]]-Table2[[#This Row],[20D EMA]])/Table2[[#This Row],[20D EMA]]</f>
        <v>-3.5772777694006171E-2</v>
      </c>
      <c r="T684" s="1">
        <f>(Table2[[#This Row],[Close Price]]-Table2[[#This Row],[50D EMA]])/Table2[[#This Row],[50D EMA]]</f>
        <v>-5.5413729135387516E-2</v>
      </c>
      <c r="U684" s="1">
        <f>(Table2[[#This Row],[Close Price]]-Table2[[#This Row],[200D EMA]])/Table2[[#This Row],[200D EMA]]</f>
        <v>-7.2218890595314236E-2</v>
      </c>
      <c r="V684">
        <v>0.745144592629437</v>
      </c>
      <c r="W684">
        <v>6430.95</v>
      </c>
      <c r="X684">
        <v>6489.95</v>
      </c>
      <c r="Y684">
        <v>6430.95</v>
      </c>
      <c r="Z684">
        <v>6645</v>
      </c>
      <c r="AA684">
        <v>6430.95</v>
      </c>
      <c r="AB684">
        <v>6844</v>
      </c>
      <c r="AC684" s="1">
        <f>(Table2[[#This Row],[Close Price]]/Table2[[#This Row],[Day Low]])-1</f>
        <v>4.2839704864756634E-3</v>
      </c>
      <c r="AD684" s="1">
        <f>(Table2[[#This Row],[Day High]]/Table2[[#This Row],[Close Price]])-1</f>
        <v>4.8695517535031208E-3</v>
      </c>
      <c r="AE684" s="1">
        <f>(Table2[[#This Row],[Close Price]]/Table2[[#This Row],[Current Week Low]])-1</f>
        <v>4.2839704864756634E-3</v>
      </c>
      <c r="AF684" s="1">
        <f>(Table2[[#This Row],[Current Week High]]/Table2[[#This Row],[Close Price]])-1</f>
        <v>2.8876674150344561E-2</v>
      </c>
      <c r="AG684" s="1">
        <f>(Table2[[#This Row],[Close Price]]/Table2[[#This Row],[Current Month Low]])-1</f>
        <v>4.2839704864756634E-3</v>
      </c>
      <c r="AH684" s="1">
        <f>(Table2[[#This Row],[Current Month High]]/Table2[[#This Row],[Close Price]])-1</f>
        <v>5.9688782224974757E-2</v>
      </c>
      <c r="AI684">
        <v>26.840597661995801</v>
      </c>
      <c r="AJ684">
        <v>4.37473738647014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-0.09</v>
      </c>
      <c r="AM684" t="s">
        <v>3107</v>
      </c>
      <c r="AN684">
        <v>-5.2</v>
      </c>
      <c r="AO684" t="s">
        <v>3107</v>
      </c>
      <c r="AP684">
        <v>-6.7968842295328999E-2</v>
      </c>
      <c r="AQ684">
        <f>(Table2[[#This Row],[Sharpe Ratio]]-AVERAGE(Table2[Sharpe Ratio]))/_xlfn.STDEV.P(Table2[Sharpe Ratio])</f>
        <v>-1.4987800923616463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659</v>
      </c>
      <c r="AT684">
        <f>_xlfn.RANK.AVG(Table2[[#This Row],[6M Return vs Nifty Z-Score]],Table2[6M Return vs Nifty Z-Score])</f>
        <v>550</v>
      </c>
      <c r="AU684">
        <f>_xlfn.RANK.AVG(Table2[[#This Row],[Sharpe Ratio Z-Score]],Table2[Sharpe Ratio Z-Score])</f>
        <v>684</v>
      </c>
      <c r="AV684">
        <f>(Table2[[#This Row],[Rank 1Y]]+Table2[[#This Row],[Rank 6M]]+Table2[[#This Row],[Rank Sharpe]])/3</f>
        <v>631</v>
      </c>
    </row>
    <row r="685" spans="1:48" x14ac:dyDescent="0.3">
      <c r="A685" t="s">
        <v>1642</v>
      </c>
      <c r="B685" t="s">
        <v>1643</v>
      </c>
      <c r="C685" t="s">
        <v>3063</v>
      </c>
      <c r="D685" t="s">
        <v>423</v>
      </c>
      <c r="E685">
        <v>5038.0530124050001</v>
      </c>
      <c r="F685">
        <v>277.64999999999998</v>
      </c>
      <c r="G685">
        <v>-25.499371476727202</v>
      </c>
      <c r="H685">
        <f>(Table2[[#This Row],[1Y Return vs Nifty]]-AVERAGE(Table2[1Y Return vs Nifty]))/_xlfn.STDEV.P(Table2[1Y Return vs Nifty])</f>
        <v>-0.88996344219996715</v>
      </c>
      <c r="I685">
        <v>-5.0913252731103196</v>
      </c>
      <c r="J685">
        <f>(Table2[[#This Row],[1M Return vs Nifty]]-AVERAGE(Table2[1M Return vs Nifty]))/_xlfn.STDEV.P(Table2[1M Return vs Nifty])</f>
        <v>-0.43267683738752999</v>
      </c>
      <c r="K685">
        <v>-26.227717497636501</v>
      </c>
      <c r="L685">
        <f>(Table2[[#This Row],[6M Return vs Nifty]]-AVERAGE(Table2[6M Return vs Nifty]))/_xlfn.STDEV.P(Table2[6M Return vs Nifty])</f>
        <v>-1.121190951384712</v>
      </c>
      <c r="M685">
        <v>0.45234087605488998</v>
      </c>
      <c r="N685">
        <f>(Table2[[#This Row],[1W Return vs Nifty]]-AVERAGE(Table2[1W Return vs Nifty]))/_xlfn.STDEV.P(Table2[1W Return vs Nifty])</f>
        <v>-1.3215524052980116E-2</v>
      </c>
      <c r="O685">
        <v>284.51</v>
      </c>
      <c r="P685">
        <v>290.02173734052201</v>
      </c>
      <c r="Q685">
        <v>293.15059084704399</v>
      </c>
      <c r="R685">
        <v>37.130132899944201</v>
      </c>
      <c r="S685" s="1">
        <f>(Table2[[#This Row],[Close Price]]-Table2[[#This Row],[20D EMA]])/Table2[[#This Row],[20D EMA]]</f>
        <v>-2.411163052265303E-2</v>
      </c>
      <c r="T685" s="1">
        <f>(Table2[[#This Row],[Close Price]]-Table2[[#This Row],[50D EMA]])/Table2[[#This Row],[50D EMA]]</f>
        <v>-4.2657965757911642E-2</v>
      </c>
      <c r="U685" s="1">
        <f>(Table2[[#This Row],[Close Price]]-Table2[[#This Row],[200D EMA]])/Table2[[#This Row],[200D EMA]]</f>
        <v>-5.2875864252075445E-2</v>
      </c>
      <c r="V685">
        <v>0.915706236328103</v>
      </c>
      <c r="W685">
        <v>271.95</v>
      </c>
      <c r="X685">
        <v>282</v>
      </c>
      <c r="Y685">
        <v>271.95</v>
      </c>
      <c r="Z685">
        <v>283</v>
      </c>
      <c r="AA685">
        <v>271.39999999999998</v>
      </c>
      <c r="AB685">
        <v>294.2</v>
      </c>
      <c r="AC685" s="1">
        <f>(Table2[[#This Row],[Close Price]]/Table2[[#This Row],[Day Low]])-1</f>
        <v>2.0959735245449584E-2</v>
      </c>
      <c r="AD685" s="1">
        <f>(Table2[[#This Row],[Day High]]/Table2[[#This Row],[Close Price]])-1</f>
        <v>1.5667206915181087E-2</v>
      </c>
      <c r="AE685" s="1">
        <f>(Table2[[#This Row],[Close Price]]/Table2[[#This Row],[Current Week Low]])-1</f>
        <v>2.0959735245449584E-2</v>
      </c>
      <c r="AF685" s="1">
        <f>(Table2[[#This Row],[Current Week High]]/Table2[[#This Row],[Close Price]])-1</f>
        <v>1.9268863677291748E-2</v>
      </c>
      <c r="AG685" s="1">
        <f>(Table2[[#This Row],[Close Price]]/Table2[[#This Row],[Current Month Low]])-1</f>
        <v>2.3028739867354542E-2</v>
      </c>
      <c r="AH685" s="1">
        <f>(Table2[[#This Row],[Current Month High]]/Table2[[#This Row],[Close Price]])-1</f>
        <v>5.9607419412929907E-2</v>
      </c>
      <c r="AI685">
        <v>39.726274086079599</v>
      </c>
      <c r="AJ685">
        <v>4.7274784685987097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-0.05</v>
      </c>
      <c r="AM685" t="s">
        <v>3107</v>
      </c>
      <c r="AN685">
        <v>-4.1100000000000003</v>
      </c>
      <c r="AO685" t="s">
        <v>3107</v>
      </c>
      <c r="AP685">
        <v>-5.5406102120019998E-3</v>
      </c>
      <c r="AQ685">
        <f>(Table2[[#This Row],[Sharpe Ratio]]-AVERAGE(Table2[Sharpe Ratio]))/_xlfn.STDEV.P(Table2[Sharpe Ratio])</f>
        <v>-0.78772605776684468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633</v>
      </c>
      <c r="AT685">
        <f>_xlfn.RANK.AVG(Table2[[#This Row],[6M Return vs Nifty Z-Score]],Table2[6M Return vs Nifty Z-Score])</f>
        <v>677</v>
      </c>
      <c r="AU685">
        <f>_xlfn.RANK.AVG(Table2[[#This Row],[Sharpe Ratio Z-Score]],Table2[Sharpe Ratio Z-Score])</f>
        <v>583</v>
      </c>
      <c r="AV685">
        <f>(Table2[[#This Row],[Rank 1Y]]+Table2[[#This Row],[Rank 6M]]+Table2[[#This Row],[Rank Sharpe]])/3</f>
        <v>631</v>
      </c>
    </row>
    <row r="686" spans="1:48" x14ac:dyDescent="0.3">
      <c r="A686" t="s">
        <v>1812</v>
      </c>
      <c r="B686" t="s">
        <v>1813</v>
      </c>
      <c r="C686" t="s">
        <v>3065</v>
      </c>
      <c r="D686" t="s">
        <v>261</v>
      </c>
      <c r="E686">
        <v>3967.6265592899999</v>
      </c>
      <c r="F686">
        <v>470.1</v>
      </c>
      <c r="G686">
        <v>-28.653152914133202</v>
      </c>
      <c r="H686">
        <f>(Table2[[#This Row],[1Y Return vs Nifty]]-AVERAGE(Table2[1Y Return vs Nifty]))/_xlfn.STDEV.P(Table2[1Y Return vs Nifty])</f>
        <v>-0.93850789884053476</v>
      </c>
      <c r="I686">
        <v>-3.2439695940067299</v>
      </c>
      <c r="J686">
        <f>(Table2[[#This Row],[1M Return vs Nifty]]-AVERAGE(Table2[1M Return vs Nifty]))/_xlfn.STDEV.P(Table2[1M Return vs Nifty])</f>
        <v>-0.25654181072761245</v>
      </c>
      <c r="K686">
        <v>-32.198052774604399</v>
      </c>
      <c r="L686">
        <f>(Table2[[#This Row],[6M Return vs Nifty]]-AVERAGE(Table2[6M Return vs Nifty]))/_xlfn.STDEV.P(Table2[6M Return vs Nifty])</f>
        <v>-1.323960697303916</v>
      </c>
      <c r="M686">
        <v>-0.41670953801830701</v>
      </c>
      <c r="N686">
        <f>(Table2[[#This Row],[1W Return vs Nifty]]-AVERAGE(Table2[1W Return vs Nifty]))/_xlfn.STDEV.P(Table2[1W Return vs Nifty])</f>
        <v>-0.1720505135568571</v>
      </c>
      <c r="O686">
        <v>487.09</v>
      </c>
      <c r="P686">
        <v>496.92355785777499</v>
      </c>
      <c r="Q686">
        <v>506.629359282579</v>
      </c>
      <c r="R686">
        <v>26.4649288431632</v>
      </c>
      <c r="S686" s="1">
        <f>(Table2[[#This Row],[Close Price]]-Table2[[#This Row],[20D EMA]])/Table2[[#This Row],[20D EMA]]</f>
        <v>-3.4880617545012121E-2</v>
      </c>
      <c r="T686" s="1">
        <f>(Table2[[#This Row],[Close Price]]-Table2[[#This Row],[50D EMA]])/Table2[[#This Row],[50D EMA]]</f>
        <v>-5.3979243756143616E-2</v>
      </c>
      <c r="U686" s="1">
        <f>(Table2[[#This Row],[Close Price]]-Table2[[#This Row],[200D EMA]])/Table2[[#This Row],[200D EMA]]</f>
        <v>-7.2102728776530026E-2</v>
      </c>
      <c r="V686">
        <v>0.75711698158864504</v>
      </c>
      <c r="W686">
        <v>465.3</v>
      </c>
      <c r="X686">
        <v>484.7</v>
      </c>
      <c r="Y686">
        <v>465.3</v>
      </c>
      <c r="Z686">
        <v>489.3</v>
      </c>
      <c r="AA686">
        <v>465.3</v>
      </c>
      <c r="AB686">
        <v>498.3</v>
      </c>
      <c r="AC686" s="1">
        <f>(Table2[[#This Row],[Close Price]]/Table2[[#This Row],[Day Low]])-1</f>
        <v>1.0315925209542165E-2</v>
      </c>
      <c r="AD686" s="1">
        <f>(Table2[[#This Row],[Day High]]/Table2[[#This Row],[Close Price]])-1</f>
        <v>3.1057221867687668E-2</v>
      </c>
      <c r="AE686" s="1">
        <f>(Table2[[#This Row],[Close Price]]/Table2[[#This Row],[Current Week Low]])-1</f>
        <v>1.0315925209542165E-2</v>
      </c>
      <c r="AF686" s="1">
        <f>(Table2[[#This Row],[Current Week High]]/Table2[[#This Row],[Close Price]])-1</f>
        <v>4.0842373962986622E-2</v>
      </c>
      <c r="AG686" s="1">
        <f>(Table2[[#This Row],[Close Price]]/Table2[[#This Row],[Current Month Low]])-1</f>
        <v>1.0315925209542165E-2</v>
      </c>
      <c r="AH686" s="1">
        <f>(Table2[[#This Row],[Current Month High]]/Table2[[#This Row],[Close Price]])-1</f>
        <v>5.9987236758136442E-2</v>
      </c>
      <c r="AI686">
        <v>48.691767708998</v>
      </c>
      <c r="AJ686">
        <v>5.1677852348993296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-0.13</v>
      </c>
      <c r="AM686" t="s">
        <v>3107</v>
      </c>
      <c r="AN686">
        <v>-5.57</v>
      </c>
      <c r="AO686" t="s">
        <v>3107</v>
      </c>
      <c r="AQ686">
        <f>(Table2[[#This Row],[Sharpe Ratio]]-AVERAGE(Table2[Sharpe Ratio]))/_xlfn.STDEV.P(Table2[Sharpe Ratio])</f>
        <v>-0.72461882064209882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645</v>
      </c>
      <c r="AT686">
        <f>_xlfn.RANK.AVG(Table2[[#This Row],[6M Return vs Nifty Z-Score]],Table2[6M Return vs Nifty Z-Score])</f>
        <v>704</v>
      </c>
      <c r="AU686">
        <f>_xlfn.RANK.AVG(Table2[[#This Row],[Sharpe Ratio Z-Score]],Table2[Sharpe Ratio Z-Score])</f>
        <v>545.5</v>
      </c>
      <c r="AV686">
        <f>(Table2[[#This Row],[Rank 1Y]]+Table2[[#This Row],[Rank 6M]]+Table2[[#This Row],[Rank Sharpe]])/3</f>
        <v>631.5</v>
      </c>
    </row>
    <row r="687" spans="1:48" x14ac:dyDescent="0.3">
      <c r="A687" t="s">
        <v>601</v>
      </c>
      <c r="B687" t="s">
        <v>602</v>
      </c>
      <c r="C687" t="s">
        <v>3073</v>
      </c>
      <c r="D687" t="s">
        <v>397</v>
      </c>
      <c r="E687">
        <v>30678.63417279</v>
      </c>
      <c r="F687">
        <v>414.9</v>
      </c>
      <c r="G687">
        <v>-24.303327346983998</v>
      </c>
      <c r="H687">
        <f>(Table2[[#This Row],[1Y Return vs Nifty]]-AVERAGE(Table2[1Y Return vs Nifty]))/_xlfn.STDEV.P(Table2[1Y Return vs Nifty])</f>
        <v>-0.87155338000989968</v>
      </c>
      <c r="I687">
        <v>9.0982292425024802</v>
      </c>
      <c r="J687">
        <f>(Table2[[#This Row],[1M Return vs Nifty]]-AVERAGE(Table2[1M Return vs Nifty]))/_xlfn.STDEV.P(Table2[1M Return vs Nifty])</f>
        <v>0.92021778446058222</v>
      </c>
      <c r="K687">
        <v>-17.186216590986</v>
      </c>
      <c r="L687">
        <f>(Table2[[#This Row],[6M Return vs Nifty]]-AVERAGE(Table2[6M Return vs Nifty]))/_xlfn.STDEV.P(Table2[6M Return vs Nifty])</f>
        <v>-0.81411559354972363</v>
      </c>
      <c r="M687">
        <v>-0.373889559196808</v>
      </c>
      <c r="N687">
        <f>(Table2[[#This Row],[1W Return vs Nifty]]-AVERAGE(Table2[1W Return vs Nifty]))/_xlfn.STDEV.P(Table2[1W Return vs Nifty])</f>
        <v>-0.16422437277545915</v>
      </c>
      <c r="O687">
        <v>402.27</v>
      </c>
      <c r="P687">
        <v>402.380644184245</v>
      </c>
      <c r="Q687">
        <v>414.73360805526102</v>
      </c>
      <c r="R687">
        <v>64.574992596048503</v>
      </c>
      <c r="S687" s="1">
        <f>(Table2[[#This Row],[Close Price]]-Table2[[#This Row],[20D EMA]])/Table2[[#This Row],[20D EMA]]</f>
        <v>3.1396823029308664E-2</v>
      </c>
      <c r="T687" s="1">
        <f>(Table2[[#This Row],[Close Price]]-Table2[[#This Row],[50D EMA]])/Table2[[#This Row],[50D EMA]]</f>
        <v>3.1113215798776152E-2</v>
      </c>
      <c r="U687" s="1">
        <f>(Table2[[#This Row],[Close Price]]-Table2[[#This Row],[200D EMA]])/Table2[[#This Row],[200D EMA]]</f>
        <v>4.0120198003531669E-4</v>
      </c>
      <c r="V687">
        <v>1.8778517010757001</v>
      </c>
      <c r="W687">
        <v>400</v>
      </c>
      <c r="X687">
        <v>422</v>
      </c>
      <c r="Y687">
        <v>399.1</v>
      </c>
      <c r="Z687">
        <v>422</v>
      </c>
      <c r="AA687">
        <v>395.05</v>
      </c>
      <c r="AB687">
        <v>425.6</v>
      </c>
      <c r="AC687" s="1">
        <f>(Table2[[#This Row],[Close Price]]/Table2[[#This Row],[Day Low]])-1</f>
        <v>3.7250000000000005E-2</v>
      </c>
      <c r="AD687" s="1">
        <f>(Table2[[#This Row],[Day High]]/Table2[[#This Row],[Close Price]])-1</f>
        <v>1.7112557242709103E-2</v>
      </c>
      <c r="AE687" s="1">
        <f>(Table2[[#This Row],[Close Price]]/Table2[[#This Row],[Current Week Low]])-1</f>
        <v>3.9589075419694142E-2</v>
      </c>
      <c r="AF687" s="1">
        <f>(Table2[[#This Row],[Current Week High]]/Table2[[#This Row],[Close Price]])-1</f>
        <v>1.7112557242709103E-2</v>
      </c>
      <c r="AG687" s="1">
        <f>(Table2[[#This Row],[Close Price]]/Table2[[#This Row],[Current Month Low]])-1</f>
        <v>5.0246804201999673E-2</v>
      </c>
      <c r="AH687" s="1">
        <f>(Table2[[#This Row],[Current Month High]]/Table2[[#This Row],[Close Price]])-1</f>
        <v>2.5789346830561666E-2</v>
      </c>
      <c r="AI687">
        <v>17.618703302000402</v>
      </c>
      <c r="AJ687">
        <v>17.1372106154714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-0.02</v>
      </c>
      <c r="AM687" t="s">
        <v>3107</v>
      </c>
      <c r="AN687">
        <v>0.61</v>
      </c>
      <c r="AO687" t="s">
        <v>3108</v>
      </c>
      <c r="AP687">
        <v>-6.6237858590165996E-2</v>
      </c>
      <c r="AQ687">
        <f>(Table2[[#This Row],[Sharpe Ratio]]-AVERAGE(Table2[Sharpe Ratio]))/_xlfn.STDEV.P(Table2[Sharpe Ratio])</f>
        <v>-1.4790642858058696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630</v>
      </c>
      <c r="AT687">
        <f>_xlfn.RANK.AVG(Table2[[#This Row],[6M Return vs Nifty Z-Score]],Table2[6M Return vs Nifty Z-Score])</f>
        <v>592</v>
      </c>
      <c r="AU687">
        <f>_xlfn.RANK.AVG(Table2[[#This Row],[Sharpe Ratio Z-Score]],Table2[Sharpe Ratio Z-Score])</f>
        <v>680</v>
      </c>
      <c r="AV687">
        <f>(Table2[[#This Row],[Rank 1Y]]+Table2[[#This Row],[Rank 6M]]+Table2[[#This Row],[Rank Sharpe]])/3</f>
        <v>634</v>
      </c>
    </row>
    <row r="688" spans="1:48" x14ac:dyDescent="0.3">
      <c r="A688" t="s">
        <v>2244</v>
      </c>
      <c r="B688" t="s">
        <v>2245</v>
      </c>
      <c r="C688" t="s">
        <v>3073</v>
      </c>
      <c r="D688" t="s">
        <v>397</v>
      </c>
      <c r="E688">
        <v>2356.7759256099998</v>
      </c>
      <c r="F688">
        <v>444.05</v>
      </c>
      <c r="G688">
        <v>-44.573704637878699</v>
      </c>
      <c r="H688">
        <f>(Table2[[#This Row],[1Y Return vs Nifty]]-AVERAGE(Table2[1Y Return vs Nifty]))/_xlfn.STDEV.P(Table2[1Y Return vs Nifty])</f>
        <v>-1.1835643646059479</v>
      </c>
      <c r="I688">
        <v>-4.2763471128467803</v>
      </c>
      <c r="J688">
        <f>(Table2[[#This Row],[1M Return vs Nifty]]-AVERAGE(Table2[1M Return vs Nifty]))/_xlfn.STDEV.P(Table2[1M Return vs Nifty])</f>
        <v>-0.3549732302213543</v>
      </c>
      <c r="K688">
        <v>-22.929662877209001</v>
      </c>
      <c r="L688">
        <f>(Table2[[#This Row],[6M Return vs Nifty]]-AVERAGE(Table2[6M Return vs Nifty]))/_xlfn.STDEV.P(Table2[6M Return vs Nifty])</f>
        <v>-1.009179537219816</v>
      </c>
      <c r="M688">
        <v>-1.15351663858777</v>
      </c>
      <c r="N688">
        <f>(Table2[[#This Row],[1W Return vs Nifty]]-AVERAGE(Table2[1W Return vs Nifty]))/_xlfn.STDEV.P(Table2[1W Return vs Nifty])</f>
        <v>-0.30671559879260918</v>
      </c>
      <c r="O688">
        <v>464.52</v>
      </c>
      <c r="P688">
        <v>475.03214568883499</v>
      </c>
      <c r="Q688">
        <v>498.145078286189</v>
      </c>
      <c r="R688">
        <v>31.035412520776301</v>
      </c>
      <c r="S688" s="1">
        <f>(Table2[[#This Row],[Close Price]]-Table2[[#This Row],[20D EMA]])/Table2[[#This Row],[20D EMA]]</f>
        <v>-4.4066993886161997E-2</v>
      </c>
      <c r="T688" s="1">
        <f>(Table2[[#This Row],[Close Price]]-Table2[[#This Row],[50D EMA]])/Table2[[#This Row],[50D EMA]]</f>
        <v>-6.5221156020732793E-2</v>
      </c>
      <c r="U688" s="1">
        <f>(Table2[[#This Row],[Close Price]]-Table2[[#This Row],[200D EMA]])/Table2[[#This Row],[200D EMA]]</f>
        <v>-0.10859301967269637</v>
      </c>
      <c r="V688">
        <v>1.0798029156034401</v>
      </c>
      <c r="W688">
        <v>443.1</v>
      </c>
      <c r="X688">
        <v>455</v>
      </c>
      <c r="Y688">
        <v>443.1</v>
      </c>
      <c r="Z688">
        <v>470.35</v>
      </c>
      <c r="AA688">
        <v>443.1</v>
      </c>
      <c r="AB688">
        <v>486.7</v>
      </c>
      <c r="AC688" s="1">
        <f>(Table2[[#This Row],[Close Price]]/Table2[[#This Row],[Day Low]])-1</f>
        <v>2.1439855563079036E-3</v>
      </c>
      <c r="AD688" s="1">
        <f>(Table2[[#This Row],[Day High]]/Table2[[#This Row],[Close Price]])-1</f>
        <v>2.4659385204368833E-2</v>
      </c>
      <c r="AE688" s="1">
        <f>(Table2[[#This Row],[Close Price]]/Table2[[#This Row],[Current Week Low]])-1</f>
        <v>2.1439855563079036E-3</v>
      </c>
      <c r="AF688" s="1">
        <f>(Table2[[#This Row],[Current Week High]]/Table2[[#This Row],[Close Price]])-1</f>
        <v>5.9227564463461446E-2</v>
      </c>
      <c r="AG688" s="1">
        <f>(Table2[[#This Row],[Close Price]]/Table2[[#This Row],[Current Month Low]])-1</f>
        <v>2.1439855563079036E-3</v>
      </c>
      <c r="AH688" s="1">
        <f>(Table2[[#This Row],[Current Month High]]/Table2[[#This Row],[Close Price]])-1</f>
        <v>9.6047742371354605E-2</v>
      </c>
      <c r="AI688">
        <v>31.066321360207098</v>
      </c>
      <c r="AJ688">
        <v>0.92045454545455196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-0.14000000000000001</v>
      </c>
      <c r="AM688" t="s">
        <v>3107</v>
      </c>
      <c r="AN688">
        <v>-5.95</v>
      </c>
      <c r="AO688" t="s">
        <v>3107</v>
      </c>
      <c r="AQ688">
        <f>(Table2[[#This Row],[Sharpe Ratio]]-AVERAGE(Table2[Sharpe Ratio]))/_xlfn.STDEV.P(Table2[Sharpe Ratio])</f>
        <v>-0.72461882064209882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710</v>
      </c>
      <c r="AT688">
        <f>_xlfn.RANK.AVG(Table2[[#This Row],[6M Return vs Nifty Z-Score]],Table2[6M Return vs Nifty Z-Score])</f>
        <v>652</v>
      </c>
      <c r="AU688">
        <f>_xlfn.RANK.AVG(Table2[[#This Row],[Sharpe Ratio Z-Score]],Table2[Sharpe Ratio Z-Score])</f>
        <v>545.5</v>
      </c>
      <c r="AV688">
        <f>(Table2[[#This Row],[Rank 1Y]]+Table2[[#This Row],[Rank 6M]]+Table2[[#This Row],[Rank Sharpe]])/3</f>
        <v>635.83333333333337</v>
      </c>
    </row>
    <row r="689" spans="1:48" x14ac:dyDescent="0.3">
      <c r="A689" t="s">
        <v>2365</v>
      </c>
      <c r="B689" t="s">
        <v>2366</v>
      </c>
      <c r="C689" t="s">
        <v>3068</v>
      </c>
      <c r="D689" t="s">
        <v>258</v>
      </c>
      <c r="E689">
        <v>2119.4074022</v>
      </c>
      <c r="F689">
        <v>473.5</v>
      </c>
      <c r="G689">
        <v>-41.412456221815297</v>
      </c>
      <c r="H689">
        <f>(Table2[[#This Row],[1Y Return vs Nifty]]-AVERAGE(Table2[1Y Return vs Nifty]))/_xlfn.STDEV.P(Table2[1Y Return vs Nifty])</f>
        <v>-1.1349049727903009</v>
      </c>
      <c r="I689">
        <v>-4.6516696411470102</v>
      </c>
      <c r="J689">
        <f>(Table2[[#This Row],[1M Return vs Nifty]]-AVERAGE(Table2[1M Return vs Nifty]))/_xlfn.STDEV.P(Table2[1M Return vs Nifty])</f>
        <v>-0.39075813308332324</v>
      </c>
      <c r="K689">
        <v>-24.0561357045524</v>
      </c>
      <c r="L689">
        <f>(Table2[[#This Row],[6M Return vs Nifty]]-AVERAGE(Table2[6M Return vs Nifty]))/_xlfn.STDEV.P(Table2[6M Return vs Nifty])</f>
        <v>-1.0474377921400173</v>
      </c>
      <c r="M689">
        <v>-6.0338855163425498</v>
      </c>
      <c r="N689">
        <f>(Table2[[#This Row],[1W Return vs Nifty]]-AVERAGE(Table2[1W Return vs Nifty]))/_xlfn.STDEV.P(Table2[1W Return vs Nifty])</f>
        <v>-1.1986930110580596</v>
      </c>
      <c r="O689">
        <v>496.42</v>
      </c>
      <c r="P689">
        <v>507.42717558911102</v>
      </c>
      <c r="Q689">
        <v>535.77022977773595</v>
      </c>
      <c r="R689">
        <v>26.519718032195701</v>
      </c>
      <c r="S689" s="1">
        <f>(Table2[[#This Row],[Close Price]]-Table2[[#This Row],[20D EMA]])/Table2[[#This Row],[20D EMA]]</f>
        <v>-4.6170581362555932E-2</v>
      </c>
      <c r="T689" s="1">
        <f>(Table2[[#This Row],[Close Price]]-Table2[[#This Row],[50D EMA]])/Table2[[#This Row],[50D EMA]]</f>
        <v>-6.6861171851354553E-2</v>
      </c>
      <c r="U689" s="1">
        <f>(Table2[[#This Row],[Close Price]]-Table2[[#This Row],[200D EMA]])/Table2[[#This Row],[200D EMA]]</f>
        <v>-0.11622562493546669</v>
      </c>
      <c r="V689">
        <v>1.31700912252952</v>
      </c>
      <c r="W689">
        <v>467.1</v>
      </c>
      <c r="X689">
        <v>480.65</v>
      </c>
      <c r="Y689">
        <v>467.1</v>
      </c>
      <c r="Z689">
        <v>490</v>
      </c>
      <c r="AA689">
        <v>467.1</v>
      </c>
      <c r="AB689">
        <v>521.95000000000005</v>
      </c>
      <c r="AC689" s="1">
        <f>(Table2[[#This Row],[Close Price]]/Table2[[#This Row],[Day Low]])-1</f>
        <v>1.3701562834510739E-2</v>
      </c>
      <c r="AD689" s="1">
        <f>(Table2[[#This Row],[Day High]]/Table2[[#This Row],[Close Price]])-1</f>
        <v>1.5100316789862678E-2</v>
      </c>
      <c r="AE689" s="1">
        <f>(Table2[[#This Row],[Close Price]]/Table2[[#This Row],[Current Week Low]])-1</f>
        <v>1.3701562834510739E-2</v>
      </c>
      <c r="AF689" s="1">
        <f>(Table2[[#This Row],[Current Week High]]/Table2[[#This Row],[Close Price]])-1</f>
        <v>3.4846884899683239E-2</v>
      </c>
      <c r="AG689" s="1">
        <f>(Table2[[#This Row],[Close Price]]/Table2[[#This Row],[Current Month Low]])-1</f>
        <v>1.3701562834510739E-2</v>
      </c>
      <c r="AH689" s="1">
        <f>(Table2[[#This Row],[Current Month High]]/Table2[[#This Row],[Close Price]])-1</f>
        <v>0.10232312565997903</v>
      </c>
      <c r="AI689">
        <v>36.230200633579699</v>
      </c>
      <c r="AJ689">
        <v>4.2951541850220201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-0.14000000000000001</v>
      </c>
      <c r="AM689" t="s">
        <v>3107</v>
      </c>
      <c r="AN689">
        <v>-5.23</v>
      </c>
      <c r="AO689" t="s">
        <v>3107</v>
      </c>
      <c r="AQ689">
        <f>(Table2[[#This Row],[Sharpe Ratio]]-AVERAGE(Table2[Sharpe Ratio]))/_xlfn.STDEV.P(Table2[Sharpe Ratio])</f>
        <v>-0.72461882064209882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701</v>
      </c>
      <c r="AT689">
        <f>_xlfn.RANK.AVG(Table2[[#This Row],[6M Return vs Nifty Z-Score]],Table2[6M Return vs Nifty Z-Score])</f>
        <v>661</v>
      </c>
      <c r="AU689">
        <f>_xlfn.RANK.AVG(Table2[[#This Row],[Sharpe Ratio Z-Score]],Table2[Sharpe Ratio Z-Score])</f>
        <v>545.5</v>
      </c>
      <c r="AV689">
        <f>(Table2[[#This Row],[Rank 1Y]]+Table2[[#This Row],[Rank 6M]]+Table2[[#This Row],[Rank Sharpe]])/3</f>
        <v>635.83333333333337</v>
      </c>
    </row>
    <row r="690" spans="1:48" x14ac:dyDescent="0.3">
      <c r="A690" t="s">
        <v>369</v>
      </c>
      <c r="B690" t="s">
        <v>370</v>
      </c>
      <c r="C690" t="s">
        <v>3075</v>
      </c>
      <c r="D690" t="s">
        <v>98</v>
      </c>
      <c r="E690">
        <v>63792.359801279999</v>
      </c>
      <c r="F690">
        <v>547.20000000000005</v>
      </c>
      <c r="G690">
        <v>-30.3381724612127</v>
      </c>
      <c r="H690">
        <f>(Table2[[#This Row],[1Y Return vs Nifty]]-AVERAGE(Table2[1Y Return vs Nifty]))/_xlfn.STDEV.P(Table2[1Y Return vs Nifty])</f>
        <v>-0.96444449589558923</v>
      </c>
      <c r="I690">
        <v>2.6163930835441902</v>
      </c>
      <c r="J690">
        <f>(Table2[[#This Row],[1M Return vs Nifty]]-AVERAGE(Table2[1M Return vs Nifty]))/_xlfn.STDEV.P(Table2[1M Return vs Nifty])</f>
        <v>0.30221097744585329</v>
      </c>
      <c r="K690">
        <v>-12.9818586050403</v>
      </c>
      <c r="L690">
        <f>(Table2[[#This Row],[6M Return vs Nifty]]-AVERAGE(Table2[6M Return vs Nifty]))/_xlfn.STDEV.P(Table2[6M Return vs Nifty])</f>
        <v>-0.67132351219838193</v>
      </c>
      <c r="M690">
        <v>-0.95875518822234596</v>
      </c>
      <c r="N690">
        <f>(Table2[[#This Row],[1W Return vs Nifty]]-AVERAGE(Table2[1W Return vs Nifty]))/_xlfn.STDEV.P(Table2[1W Return vs Nifty])</f>
        <v>-0.27111935210358057</v>
      </c>
      <c r="O690">
        <v>533.59</v>
      </c>
      <c r="P690">
        <v>524.28504167414098</v>
      </c>
      <c r="Q690">
        <v>535.13419204441004</v>
      </c>
      <c r="R690">
        <v>61.204726945514402</v>
      </c>
      <c r="S690" s="1">
        <f>(Table2[[#This Row],[Close Price]]-Table2[[#This Row],[20D EMA]])/Table2[[#This Row],[20D EMA]]</f>
        <v>2.5506475008901991E-2</v>
      </c>
      <c r="T690" s="1">
        <f>(Table2[[#This Row],[Close Price]]-Table2[[#This Row],[50D EMA]])/Table2[[#This Row],[50D EMA]]</f>
        <v>4.3707061053443901E-2</v>
      </c>
      <c r="U690" s="1">
        <f>(Table2[[#This Row],[Close Price]]-Table2[[#This Row],[200D EMA]])/Table2[[#This Row],[200D EMA]]</f>
        <v>2.2547256622669102E-2</v>
      </c>
      <c r="V690">
        <v>0.56966999997866197</v>
      </c>
      <c r="W690">
        <v>528.79999999999995</v>
      </c>
      <c r="X690">
        <v>550.85</v>
      </c>
      <c r="Y690">
        <v>521</v>
      </c>
      <c r="Z690">
        <v>550.85</v>
      </c>
      <c r="AA690">
        <v>514.79999999999995</v>
      </c>
      <c r="AB690">
        <v>558</v>
      </c>
      <c r="AC690" s="1">
        <f>(Table2[[#This Row],[Close Price]]/Table2[[#This Row],[Day Low]])-1</f>
        <v>3.4795763993948681E-2</v>
      </c>
      <c r="AD690" s="1">
        <f>(Table2[[#This Row],[Day High]]/Table2[[#This Row],[Close Price]])-1</f>
        <v>6.6703216374268681E-3</v>
      </c>
      <c r="AE690" s="1">
        <f>(Table2[[#This Row],[Close Price]]/Table2[[#This Row],[Current Week Low]])-1</f>
        <v>5.0287907869481785E-2</v>
      </c>
      <c r="AF690" s="1">
        <f>(Table2[[#This Row],[Current Week High]]/Table2[[#This Row],[Close Price]])-1</f>
        <v>6.6703216374268681E-3</v>
      </c>
      <c r="AG690" s="1">
        <f>(Table2[[#This Row],[Close Price]]/Table2[[#This Row],[Current Month Low]])-1</f>
        <v>6.2937062937063137E-2</v>
      </c>
      <c r="AH690" s="1">
        <f>(Table2[[#This Row],[Current Month High]]/Table2[[#This Row],[Close Price]])-1</f>
        <v>1.9736842105263053E-2</v>
      </c>
      <c r="AI690">
        <v>24.223318713450201</v>
      </c>
      <c r="AJ690">
        <v>24.646924829157101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0.13</v>
      </c>
      <c r="AM690" t="s">
        <v>3108</v>
      </c>
      <c r="AN690">
        <v>1.56</v>
      </c>
      <c r="AO690" t="s">
        <v>3108</v>
      </c>
      <c r="AP690">
        <v>-9.9708674002603997E-2</v>
      </c>
      <c r="AQ690">
        <f>(Table2[[#This Row],[Sharpe Ratio]]-AVERAGE(Table2[Sharpe Ratio]))/_xlfn.STDEV.P(Table2[Sharpe Ratio])</f>
        <v>-1.8602949813736231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650</v>
      </c>
      <c r="AT690">
        <f>_xlfn.RANK.AVG(Table2[[#This Row],[6M Return vs Nifty Z-Score]],Table2[6M Return vs Nifty Z-Score])</f>
        <v>545</v>
      </c>
      <c r="AU690">
        <f>_xlfn.RANK.AVG(Table2[[#This Row],[Sharpe Ratio Z-Score]],Table2[Sharpe Ratio Z-Score])</f>
        <v>717</v>
      </c>
      <c r="AV690">
        <f>(Table2[[#This Row],[Rank 1Y]]+Table2[[#This Row],[Rank 6M]]+Table2[[#This Row],[Rank Sharpe]])/3</f>
        <v>637.33333333333337</v>
      </c>
    </row>
    <row r="691" spans="1:48" x14ac:dyDescent="0.3">
      <c r="A691" t="s">
        <v>2133</v>
      </c>
      <c r="B691" t="s">
        <v>2134</v>
      </c>
      <c r="C691" t="s">
        <v>3079</v>
      </c>
      <c r="D691" t="s">
        <v>1871</v>
      </c>
      <c r="E691">
        <v>2671.6626794540002</v>
      </c>
      <c r="F691">
        <v>14.51</v>
      </c>
      <c r="G691">
        <v>-47.4585862392371</v>
      </c>
      <c r="H691">
        <f>(Table2[[#This Row],[1Y Return vs Nifty]]-AVERAGE(Table2[1Y Return vs Nifty]))/_xlfn.STDEV.P(Table2[1Y Return vs Nifty])</f>
        <v>-1.2279697911042098</v>
      </c>
      <c r="I691">
        <v>-2.4265263278235798</v>
      </c>
      <c r="J691">
        <f>(Table2[[#This Row],[1M Return vs Nifty]]-AVERAGE(Table2[1M Return vs Nifty]))/_xlfn.STDEV.P(Table2[1M Return vs Nifty])</f>
        <v>-0.17860316950612107</v>
      </c>
      <c r="K691">
        <v>-38.178975467871297</v>
      </c>
      <c r="L691">
        <f>(Table2[[#This Row],[6M Return vs Nifty]]-AVERAGE(Table2[6M Return vs Nifty]))/_xlfn.STDEV.P(Table2[6M Return vs Nifty])</f>
        <v>-1.5270900223109427</v>
      </c>
      <c r="M691">
        <v>-2.4257294879737499</v>
      </c>
      <c r="N691">
        <f>(Table2[[#This Row],[1W Return vs Nifty]]-AVERAGE(Table2[1W Return vs Nifty]))/_xlfn.STDEV.P(Table2[1W Return vs Nifty])</f>
        <v>-0.53923595814876935</v>
      </c>
      <c r="O691">
        <v>15.21</v>
      </c>
      <c r="P691">
        <v>15.6157221564461</v>
      </c>
      <c r="Q691">
        <v>17.135283469617899</v>
      </c>
      <c r="R691">
        <v>26.4100433706822</v>
      </c>
      <c r="S691" s="1">
        <f>(Table2[[#This Row],[Close Price]]-Table2[[#This Row],[20D EMA]])/Table2[[#This Row],[20D EMA]]</f>
        <v>-4.6022353714661478E-2</v>
      </c>
      <c r="T691" s="1">
        <f>(Table2[[#This Row],[Close Price]]-Table2[[#This Row],[50D EMA]])/Table2[[#This Row],[50D EMA]]</f>
        <v>-7.0808262683494494E-2</v>
      </c>
      <c r="U691" s="1">
        <f>(Table2[[#This Row],[Close Price]]-Table2[[#This Row],[200D EMA]])/Table2[[#This Row],[200D EMA]]</f>
        <v>-0.15320922319567795</v>
      </c>
      <c r="V691">
        <v>0.76994121361227896</v>
      </c>
      <c r="W691">
        <v>14.37</v>
      </c>
      <c r="X691">
        <v>14.76</v>
      </c>
      <c r="Y691">
        <v>14.37</v>
      </c>
      <c r="Z691">
        <v>15.14</v>
      </c>
      <c r="AA691">
        <v>14.37</v>
      </c>
      <c r="AB691">
        <v>16.579999999999998</v>
      </c>
      <c r="AC691" s="1">
        <f>(Table2[[#This Row],[Close Price]]/Table2[[#This Row],[Day Low]])-1</f>
        <v>9.7425191370912323E-3</v>
      </c>
      <c r="AD691" s="1">
        <f>(Table2[[#This Row],[Day High]]/Table2[[#This Row],[Close Price]])-1</f>
        <v>1.7229496898690577E-2</v>
      </c>
      <c r="AE691" s="1">
        <f>(Table2[[#This Row],[Close Price]]/Table2[[#This Row],[Current Week Low]])-1</f>
        <v>9.7425191370912323E-3</v>
      </c>
      <c r="AF691" s="1">
        <f>(Table2[[#This Row],[Current Week High]]/Table2[[#This Row],[Close Price]])-1</f>
        <v>4.341833218470037E-2</v>
      </c>
      <c r="AG691" s="1">
        <f>(Table2[[#This Row],[Close Price]]/Table2[[#This Row],[Current Month Low]])-1</f>
        <v>9.7425191370912323E-3</v>
      </c>
      <c r="AH691" s="1">
        <f>(Table2[[#This Row],[Current Month High]]/Table2[[#This Row],[Close Price]])-1</f>
        <v>0.14266023432115782</v>
      </c>
      <c r="AI691">
        <v>79.531357684355598</v>
      </c>
      <c r="AJ691">
        <v>12.9182879377431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-0.18</v>
      </c>
      <c r="AM691" t="s">
        <v>3107</v>
      </c>
      <c r="AN691">
        <v>-8.34</v>
      </c>
      <c r="AO691" t="s">
        <v>3107</v>
      </c>
      <c r="AP691">
        <v>1.6847349360411001E-2</v>
      </c>
      <c r="AQ691">
        <f>(Table2[[#This Row],[Sharpe Ratio]]-AVERAGE(Table2[Sharpe Ratio]))/_xlfn.STDEV.P(Table2[Sharpe Ratio])</f>
        <v>-0.5327284637446178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717</v>
      </c>
      <c r="AT691">
        <f>_xlfn.RANK.AVG(Table2[[#This Row],[6M Return vs Nifty Z-Score]],Table2[6M Return vs Nifty Z-Score])</f>
        <v>717</v>
      </c>
      <c r="AU691">
        <f>_xlfn.RANK.AVG(Table2[[#This Row],[Sharpe Ratio Z-Score]],Table2[Sharpe Ratio Z-Score])</f>
        <v>478</v>
      </c>
      <c r="AV691">
        <f>(Table2[[#This Row],[Rank 1Y]]+Table2[[#This Row],[Rank 6M]]+Table2[[#This Row],[Rank Sharpe]])/3</f>
        <v>637.33333333333337</v>
      </c>
    </row>
    <row r="692" spans="1:48" x14ac:dyDescent="0.3">
      <c r="A692" t="s">
        <v>789</v>
      </c>
      <c r="B692" t="s">
        <v>790</v>
      </c>
      <c r="C692" t="s">
        <v>3063</v>
      </c>
      <c r="D692" t="s">
        <v>423</v>
      </c>
      <c r="E692">
        <v>19798.41250608</v>
      </c>
      <c r="F692">
        <v>882.4</v>
      </c>
      <c r="G692">
        <v>-38.164260039278197</v>
      </c>
      <c r="H692">
        <f>(Table2[[#This Row],[1Y Return vs Nifty]]-AVERAGE(Table2[1Y Return vs Nifty]))/_xlfn.STDEV.P(Table2[1Y Return vs Nifty])</f>
        <v>-1.084907240901523</v>
      </c>
      <c r="I692">
        <v>5.9147109730149499</v>
      </c>
      <c r="J692">
        <f>(Table2[[#This Row],[1M Return vs Nifty]]-AVERAGE(Table2[1M Return vs Nifty]))/_xlfn.STDEV.P(Table2[1M Return vs Nifty])</f>
        <v>0.61668713164086719</v>
      </c>
      <c r="K692">
        <v>-10.6669050016688</v>
      </c>
      <c r="L692">
        <f>(Table2[[#This Row],[6M Return vs Nifty]]-AVERAGE(Table2[6M Return vs Nifty]))/_xlfn.STDEV.P(Table2[6M Return vs Nifty])</f>
        <v>-0.59270103419765308</v>
      </c>
      <c r="M692">
        <v>-0.81243563219327397</v>
      </c>
      <c r="N692">
        <f>(Table2[[#This Row],[1W Return vs Nifty]]-AVERAGE(Table2[1W Return vs Nifty]))/_xlfn.STDEV.P(Table2[1W Return vs Nifty])</f>
        <v>-0.24437675493115446</v>
      </c>
      <c r="O692">
        <v>965.45</v>
      </c>
      <c r="P692">
        <v>937.11130582366604</v>
      </c>
      <c r="Q692">
        <v>917.14866911339004</v>
      </c>
      <c r="R692">
        <v>28.368651010348199</v>
      </c>
      <c r="S692" s="1">
        <f>(Table2[[#This Row],[Close Price]]-Table2[[#This Row],[20D EMA]])/Table2[[#This Row],[20D EMA]]</f>
        <v>-8.6022062250763962E-2</v>
      </c>
      <c r="T692" s="1">
        <f>(Table2[[#This Row],[Close Price]]-Table2[[#This Row],[50D EMA]])/Table2[[#This Row],[50D EMA]]</f>
        <v>-5.838293219136656E-2</v>
      </c>
      <c r="U692" s="1">
        <f>(Table2[[#This Row],[Close Price]]-Table2[[#This Row],[200D EMA]])/Table2[[#This Row],[200D EMA]]</f>
        <v>-3.7887716881257312E-2</v>
      </c>
      <c r="V692">
        <v>1.5101603465687901</v>
      </c>
      <c r="W692">
        <v>875.1</v>
      </c>
      <c r="X692">
        <v>960</v>
      </c>
      <c r="Y692">
        <v>875.1</v>
      </c>
      <c r="Z692">
        <v>1012.6</v>
      </c>
      <c r="AA692">
        <v>875.1</v>
      </c>
      <c r="AB692">
        <v>1064</v>
      </c>
      <c r="AC692" s="1">
        <f>(Table2[[#This Row],[Close Price]]/Table2[[#This Row],[Day Low]])-1</f>
        <v>8.341903782424831E-3</v>
      </c>
      <c r="AD692" s="1">
        <f>(Table2[[#This Row],[Day High]]/Table2[[#This Row],[Close Price]])-1</f>
        <v>8.7941976427923896E-2</v>
      </c>
      <c r="AE692" s="1">
        <f>(Table2[[#This Row],[Close Price]]/Table2[[#This Row],[Current Week Low]])-1</f>
        <v>8.341903782424831E-3</v>
      </c>
      <c r="AF692" s="1">
        <f>(Table2[[#This Row],[Current Week High]]/Table2[[#This Row],[Close Price]])-1</f>
        <v>0.14755213055303718</v>
      </c>
      <c r="AG692" s="1">
        <f>(Table2[[#This Row],[Close Price]]/Table2[[#This Row],[Current Month Low]])-1</f>
        <v>8.341903782424831E-3</v>
      </c>
      <c r="AH692" s="1">
        <f>(Table2[[#This Row],[Current Month High]]/Table2[[#This Row],[Close Price]])-1</f>
        <v>0.20580235720761553</v>
      </c>
      <c r="AI692">
        <v>29.1874433363554</v>
      </c>
      <c r="AJ692">
        <v>19.793646483844601</v>
      </c>
      <c r="AK692" t="str">
        <f>IF(AND(Table2[[#This Row],[20D EMA]]&gt;Table2[[#This Row],[50D EMA]],Table2[[#This Row],[50D EMA]]&gt;Table2[[#This Row],[200D EMA]]),"Uptrend","Downtrend/NoTrend")</f>
        <v>Uptrend</v>
      </c>
      <c r="AL692">
        <v>0.03</v>
      </c>
      <c r="AM692" t="s">
        <v>3108</v>
      </c>
      <c r="AN692">
        <v>-14.31</v>
      </c>
      <c r="AO692" t="s">
        <v>3107</v>
      </c>
      <c r="AP692">
        <v>-0.102678440249741</v>
      </c>
      <c r="AQ692">
        <f>(Table2[[#This Row],[Sharpe Ratio]]-AVERAGE(Table2[Sharpe Ratio]))/_xlfn.STDEV.P(Table2[Sharpe Ratio])</f>
        <v>-1.8941204510587435</v>
      </c>
      <c r="AR6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-3.1994183494482065</v>
      </c>
      <c r="AS692">
        <f>_xlfn.RANK.AVG(Table2[[#This Row],[1Y Return vs Nifty Z-Score]],Table2[1Y Return vs Nifty Z-Score])</f>
        <v>681</v>
      </c>
      <c r="AT692">
        <f>_xlfn.RANK.AVG(Table2[[#This Row],[6M Return vs Nifty Z-Score]],Table2[6M Return vs Nifty Z-Score])</f>
        <v>513</v>
      </c>
      <c r="AU692">
        <f>_xlfn.RANK.AVG(Table2[[#This Row],[Sharpe Ratio Z-Score]],Table2[Sharpe Ratio Z-Score])</f>
        <v>718</v>
      </c>
      <c r="AV692">
        <f>(Table2[[#This Row],[Rank 1Y]]+Table2[[#This Row],[Rank 6M]]+Table2[[#This Row],[Rank Sharpe]])/3</f>
        <v>637.33333333333337</v>
      </c>
    </row>
    <row r="693" spans="1:48" x14ac:dyDescent="0.3">
      <c r="A693" t="s">
        <v>1465</v>
      </c>
      <c r="B693" t="s">
        <v>1466</v>
      </c>
      <c r="C693" t="s">
        <v>3075</v>
      </c>
      <c r="D693" t="s">
        <v>98</v>
      </c>
      <c r="E693">
        <v>6842.4215170950001</v>
      </c>
      <c r="F693">
        <v>1436.85</v>
      </c>
      <c r="G693">
        <v>-29.614320739894598</v>
      </c>
      <c r="H693">
        <f>(Table2[[#This Row],[1Y Return vs Nifty]]-AVERAGE(Table2[1Y Return vs Nifty]))/_xlfn.STDEV.P(Table2[1Y Return vs Nifty])</f>
        <v>-0.95330263676643245</v>
      </c>
      <c r="I693">
        <v>-4.1927389397413801</v>
      </c>
      <c r="J693">
        <f>(Table2[[#This Row],[1M Return vs Nifty]]-AVERAGE(Table2[1M Return vs Nifty]))/_xlfn.STDEV.P(Table2[1M Return vs Nifty])</f>
        <v>-0.34700165876628264</v>
      </c>
      <c r="K693">
        <v>-12.025699510753601</v>
      </c>
      <c r="L693">
        <f>(Table2[[#This Row],[6M Return vs Nifty]]-AVERAGE(Table2[6M Return vs Nifty]))/_xlfn.STDEV.P(Table2[6M Return vs Nifty])</f>
        <v>-0.63884960116782519</v>
      </c>
      <c r="M693">
        <v>0.43417487854711001</v>
      </c>
      <c r="N693">
        <f>(Table2[[#This Row],[1W Return vs Nifty]]-AVERAGE(Table2[1W Return vs Nifty]))/_xlfn.STDEV.P(Table2[1W Return vs Nifty])</f>
        <v>-1.6535695100309784E-2</v>
      </c>
      <c r="O693">
        <v>1456.51</v>
      </c>
      <c r="P693">
        <v>1436.64671366528</v>
      </c>
      <c r="Q693">
        <v>1417.1863620872</v>
      </c>
      <c r="R693">
        <v>39.583783440842197</v>
      </c>
      <c r="S693" s="1">
        <f>(Table2[[#This Row],[Close Price]]-Table2[[#This Row],[20D EMA]])/Table2[[#This Row],[20D EMA]]</f>
        <v>-1.3498019237767047E-2</v>
      </c>
      <c r="T693" s="1">
        <f>(Table2[[#This Row],[Close Price]]-Table2[[#This Row],[50D EMA]])/Table2[[#This Row],[50D EMA]]</f>
        <v>1.4150057407034066E-4</v>
      </c>
      <c r="U693" s="1">
        <f>(Table2[[#This Row],[Close Price]]-Table2[[#This Row],[200D EMA]])/Table2[[#This Row],[200D EMA]]</f>
        <v>1.3875124993328155E-2</v>
      </c>
      <c r="V693">
        <v>1.0363399279427801</v>
      </c>
      <c r="W693">
        <v>1426.55</v>
      </c>
      <c r="X693">
        <v>1489.75</v>
      </c>
      <c r="Y693">
        <v>1414</v>
      </c>
      <c r="Z693">
        <v>1489.75</v>
      </c>
      <c r="AA693">
        <v>1410</v>
      </c>
      <c r="AB693">
        <v>1517.3</v>
      </c>
      <c r="AC693" s="1">
        <f>(Table2[[#This Row],[Close Price]]/Table2[[#This Row],[Day Low]])-1</f>
        <v>7.2202166064980755E-3</v>
      </c>
      <c r="AD693" s="1">
        <f>(Table2[[#This Row],[Day High]]/Table2[[#This Row],[Close Price]])-1</f>
        <v>3.6816647527577739E-2</v>
      </c>
      <c r="AE693" s="1">
        <f>(Table2[[#This Row],[Close Price]]/Table2[[#This Row],[Current Week Low]])-1</f>
        <v>1.6159830268741127E-2</v>
      </c>
      <c r="AF693" s="1">
        <f>(Table2[[#This Row],[Current Week High]]/Table2[[#This Row],[Close Price]])-1</f>
        <v>3.6816647527577739E-2</v>
      </c>
      <c r="AG693" s="1">
        <f>(Table2[[#This Row],[Close Price]]/Table2[[#This Row],[Current Month Low]])-1</f>
        <v>1.9042553191489286E-2</v>
      </c>
      <c r="AH693" s="1">
        <f>(Table2[[#This Row],[Current Month High]]/Table2[[#This Row],[Close Price]])-1</f>
        <v>5.5990534850541174E-2</v>
      </c>
      <c r="AI693">
        <v>11.702682952291401</v>
      </c>
      <c r="AJ693">
        <v>14.947999999999899</v>
      </c>
      <c r="AK693" t="str">
        <f>IF(AND(Table2[[#This Row],[20D EMA]]&gt;Table2[[#This Row],[50D EMA]],Table2[[#This Row],[50D EMA]]&gt;Table2[[#This Row],[200D EMA]]),"Uptrend","Downtrend/NoTrend")</f>
        <v>Uptrend</v>
      </c>
      <c r="AL693">
        <v>0.04</v>
      </c>
      <c r="AM693" t="s">
        <v>3108</v>
      </c>
      <c r="AN693">
        <v>-3.25</v>
      </c>
      <c r="AO693" t="s">
        <v>3107</v>
      </c>
      <c r="AP693">
        <v>-0.13105792387738799</v>
      </c>
      <c r="AQ693">
        <f>(Table2[[#This Row],[Sharpe Ratio]]-AVERAGE(Table2[Sharpe Ratio]))/_xlfn.STDEV.P(Table2[Sharpe Ratio])</f>
        <v>-2.2173611653916567</v>
      </c>
      <c r="AR6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-4.1730507571925068</v>
      </c>
      <c r="AS693">
        <f>_xlfn.RANK.AVG(Table2[[#This Row],[1Y Return vs Nifty Z-Score]],Table2[1Y Return vs Nifty Z-Score])</f>
        <v>648</v>
      </c>
      <c r="AT693">
        <f>_xlfn.RANK.AVG(Table2[[#This Row],[6M Return vs Nifty Z-Score]],Table2[6M Return vs Nifty Z-Score])</f>
        <v>533</v>
      </c>
      <c r="AU693">
        <f>_xlfn.RANK.AVG(Table2[[#This Row],[Sharpe Ratio Z-Score]],Table2[Sharpe Ratio Z-Score])</f>
        <v>731</v>
      </c>
      <c r="AV693">
        <f>(Table2[[#This Row],[Rank 1Y]]+Table2[[#This Row],[Rank 6M]]+Table2[[#This Row],[Rank Sharpe]])/3</f>
        <v>637.33333333333337</v>
      </c>
    </row>
    <row r="694" spans="1:48" x14ac:dyDescent="0.3">
      <c r="A694" t="s">
        <v>905</v>
      </c>
      <c r="B694" t="s">
        <v>906</v>
      </c>
      <c r="C694" t="s">
        <v>3071</v>
      </c>
      <c r="D694" t="s">
        <v>130</v>
      </c>
      <c r="E694">
        <v>16018.930276020001</v>
      </c>
      <c r="F694">
        <v>2673.35</v>
      </c>
      <c r="G694">
        <v>-40.1832855402156</v>
      </c>
      <c r="H694">
        <f>(Table2[[#This Row],[1Y Return vs Nifty]]-AVERAGE(Table2[1Y Return vs Nifty]))/_xlfn.STDEV.P(Table2[1Y Return vs Nifty])</f>
        <v>-1.1159850114546632</v>
      </c>
      <c r="I694">
        <v>-2.9832889181713198</v>
      </c>
      <c r="J694">
        <f>(Table2[[#This Row],[1M Return vs Nifty]]-AVERAGE(Table2[1M Return vs Nifty]))/_xlfn.STDEV.P(Table2[1M Return vs Nifty])</f>
        <v>-0.23168736699088974</v>
      </c>
      <c r="K694">
        <v>-11.7235883271616</v>
      </c>
      <c r="L694">
        <f>(Table2[[#This Row],[6M Return vs Nifty]]-AVERAGE(Table2[6M Return vs Nifty]))/_xlfn.STDEV.P(Table2[6M Return vs Nifty])</f>
        <v>-0.62858903704630564</v>
      </c>
      <c r="M694">
        <v>2.1588219543551099E-2</v>
      </c>
      <c r="N694">
        <f>(Table2[[#This Row],[1W Return vs Nifty]]-AVERAGE(Table2[1W Return vs Nifty]))/_xlfn.STDEV.P(Table2[1W Return vs Nifty])</f>
        <v>-9.1943515626070824E-2</v>
      </c>
      <c r="O694">
        <v>2792.08</v>
      </c>
      <c r="P694">
        <v>2756.0277297411199</v>
      </c>
      <c r="Q694">
        <v>2696.23280085333</v>
      </c>
      <c r="R694">
        <v>34.247811705513598</v>
      </c>
      <c r="S694" s="1">
        <f>(Table2[[#This Row],[Close Price]]-Table2[[#This Row],[20D EMA]])/Table2[[#This Row],[20D EMA]]</f>
        <v>-4.2523853184722508E-2</v>
      </c>
      <c r="T694" s="1">
        <f>(Table2[[#This Row],[Close Price]]-Table2[[#This Row],[50D EMA]])/Table2[[#This Row],[50D EMA]]</f>
        <v>-2.9998874412227362E-2</v>
      </c>
      <c r="U694" s="1">
        <f>(Table2[[#This Row],[Close Price]]-Table2[[#This Row],[200D EMA]])/Table2[[#This Row],[200D EMA]]</f>
        <v>-8.4869529241272893E-3</v>
      </c>
      <c r="V694">
        <v>1.6124431282593601</v>
      </c>
      <c r="W694">
        <v>2662</v>
      </c>
      <c r="X694">
        <v>2721.55</v>
      </c>
      <c r="Y694">
        <v>2662</v>
      </c>
      <c r="Z694">
        <v>2821.3</v>
      </c>
      <c r="AA694">
        <v>2626.25</v>
      </c>
      <c r="AB694">
        <v>2957.6</v>
      </c>
      <c r="AC694" s="1">
        <f>(Table2[[#This Row],[Close Price]]/Table2[[#This Row],[Day Low]])-1</f>
        <v>4.2637114951165067E-3</v>
      </c>
      <c r="AD694" s="1">
        <f>(Table2[[#This Row],[Day High]]/Table2[[#This Row],[Close Price]])-1</f>
        <v>1.8029812781716004E-2</v>
      </c>
      <c r="AE694" s="1">
        <f>(Table2[[#This Row],[Close Price]]/Table2[[#This Row],[Current Week Low]])-1</f>
        <v>4.2637114951165067E-3</v>
      </c>
      <c r="AF694" s="1">
        <f>(Table2[[#This Row],[Current Week High]]/Table2[[#This Row],[Close Price]])-1</f>
        <v>5.5342547739727355E-2</v>
      </c>
      <c r="AG694" s="1">
        <f>(Table2[[#This Row],[Close Price]]/Table2[[#This Row],[Current Month Low]])-1</f>
        <v>1.7934316991908617E-2</v>
      </c>
      <c r="AH694" s="1">
        <f>(Table2[[#This Row],[Current Month High]]/Table2[[#This Row],[Close Price]])-1</f>
        <v>0.10632726728636355</v>
      </c>
      <c r="AI694">
        <v>23.141376924084</v>
      </c>
      <c r="AJ694">
        <v>19.881165919282498</v>
      </c>
      <c r="AK694" t="str">
        <f>IF(AND(Table2[[#This Row],[20D EMA]]&gt;Table2[[#This Row],[50D EMA]],Table2[[#This Row],[50D EMA]]&gt;Table2[[#This Row],[200D EMA]]),"Uptrend","Downtrend/NoTrend")</f>
        <v>Uptrend</v>
      </c>
      <c r="AL694">
        <v>-0.1</v>
      </c>
      <c r="AM694" t="s">
        <v>3107</v>
      </c>
      <c r="AN694">
        <v>-12.32</v>
      </c>
      <c r="AO694" t="s">
        <v>3107</v>
      </c>
      <c r="AP694">
        <v>-7.4507728772340007E-2</v>
      </c>
      <c r="AQ694">
        <f>(Table2[[#This Row],[Sharpe Ratio]]-AVERAGE(Table2[Sharpe Ratio]))/_xlfn.STDEV.P(Table2[Sharpe Ratio])</f>
        <v>-1.5732576397160241</v>
      </c>
      <c r="AR6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-3.6414625708339536</v>
      </c>
      <c r="AS694">
        <f>_xlfn.RANK.AVG(Table2[[#This Row],[1Y Return vs Nifty Z-Score]],Table2[1Y Return vs Nifty Z-Score])</f>
        <v>695</v>
      </c>
      <c r="AT694">
        <f>_xlfn.RANK.AVG(Table2[[#This Row],[6M Return vs Nifty Z-Score]],Table2[6M Return vs Nifty Z-Score])</f>
        <v>528</v>
      </c>
      <c r="AU694">
        <f>_xlfn.RANK.AVG(Table2[[#This Row],[Sharpe Ratio Z-Score]],Table2[Sharpe Ratio Z-Score])</f>
        <v>691</v>
      </c>
      <c r="AV694">
        <f>(Table2[[#This Row],[Rank 1Y]]+Table2[[#This Row],[Rank 6M]]+Table2[[#This Row],[Rank Sharpe]])/3</f>
        <v>638</v>
      </c>
    </row>
    <row r="695" spans="1:48" x14ac:dyDescent="0.3">
      <c r="A695" t="s">
        <v>951</v>
      </c>
      <c r="B695" t="s">
        <v>952</v>
      </c>
      <c r="C695" t="s">
        <v>3063</v>
      </c>
      <c r="D695" t="s">
        <v>554</v>
      </c>
      <c r="E695">
        <v>14994.16873005</v>
      </c>
      <c r="F695">
        <v>300.5</v>
      </c>
      <c r="G695">
        <v>-12.2921644626459</v>
      </c>
      <c r="H695">
        <f>(Table2[[#This Row],[1Y Return vs Nifty]]-AVERAGE(Table2[1Y Return vs Nifty]))/_xlfn.STDEV.P(Table2[1Y Return vs Nifty])</f>
        <v>-0.68667202807920624</v>
      </c>
      <c r="I695">
        <v>-5.1580663260899096</v>
      </c>
      <c r="J695">
        <f>(Table2[[#This Row],[1M Return vs Nifty]]-AVERAGE(Table2[1M Return vs Nifty]))/_xlfn.STDEV.P(Table2[1M Return vs Nifty])</f>
        <v>-0.43904022332281195</v>
      </c>
      <c r="K695">
        <v>-26.586052215789099</v>
      </c>
      <c r="L695">
        <f>(Table2[[#This Row],[6M Return vs Nifty]]-AVERAGE(Table2[6M Return vs Nifty]))/_xlfn.STDEV.P(Table2[6M Return vs Nifty])</f>
        <v>-1.1333610283373641</v>
      </c>
      <c r="M695">
        <v>-2.4307109131679399</v>
      </c>
      <c r="N695">
        <f>(Table2[[#This Row],[1W Return vs Nifty]]-AVERAGE(Table2[1W Return vs Nifty]))/_xlfn.STDEV.P(Table2[1W Return vs Nifty])</f>
        <v>-0.54014640546646298</v>
      </c>
      <c r="O695">
        <v>313.75</v>
      </c>
      <c r="P695">
        <v>319.953712773988</v>
      </c>
      <c r="Q695">
        <v>318.18467400587798</v>
      </c>
      <c r="R695">
        <v>14.1039737440422</v>
      </c>
      <c r="S695" s="1">
        <f>(Table2[[#This Row],[Close Price]]-Table2[[#This Row],[20D EMA]])/Table2[[#This Row],[20D EMA]]</f>
        <v>-4.2231075697211157E-2</v>
      </c>
      <c r="T695" s="1">
        <f>(Table2[[#This Row],[Close Price]]-Table2[[#This Row],[50D EMA]])/Table2[[#This Row],[50D EMA]]</f>
        <v>-6.0801647229922609E-2</v>
      </c>
      <c r="U695" s="1">
        <f>(Table2[[#This Row],[Close Price]]-Table2[[#This Row],[200D EMA]])/Table2[[#This Row],[200D EMA]]</f>
        <v>-5.557990516397808E-2</v>
      </c>
      <c r="V695">
        <v>0.45953684551429202</v>
      </c>
      <c r="W695">
        <v>299.5</v>
      </c>
      <c r="X695">
        <v>307.89999999999998</v>
      </c>
      <c r="Y695">
        <v>299.5</v>
      </c>
      <c r="Z695">
        <v>310.64999999999998</v>
      </c>
      <c r="AA695">
        <v>299.5</v>
      </c>
      <c r="AB695">
        <v>323.5</v>
      </c>
      <c r="AC695" s="1">
        <f>(Table2[[#This Row],[Close Price]]/Table2[[#This Row],[Day Low]])-1</f>
        <v>3.3388981636059967E-3</v>
      </c>
      <c r="AD695" s="1">
        <f>(Table2[[#This Row],[Day High]]/Table2[[#This Row],[Close Price]])-1</f>
        <v>2.4625623960066401E-2</v>
      </c>
      <c r="AE695" s="1">
        <f>(Table2[[#This Row],[Close Price]]/Table2[[#This Row],[Current Week Low]])-1</f>
        <v>3.3388981636059967E-3</v>
      </c>
      <c r="AF695" s="1">
        <f>(Table2[[#This Row],[Current Week High]]/Table2[[#This Row],[Close Price]])-1</f>
        <v>3.3777038269550586E-2</v>
      </c>
      <c r="AG695" s="1">
        <f>(Table2[[#This Row],[Close Price]]/Table2[[#This Row],[Current Month Low]])-1</f>
        <v>3.3388981636059967E-3</v>
      </c>
      <c r="AH695" s="1">
        <f>(Table2[[#This Row],[Current Month High]]/Table2[[#This Row],[Close Price]])-1</f>
        <v>7.6539101497504092E-2</v>
      </c>
      <c r="AI695">
        <v>30.449251247920099</v>
      </c>
      <c r="AJ695">
        <v>16.926070038910499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-0.06</v>
      </c>
      <c r="AM695" t="s">
        <v>3107</v>
      </c>
      <c r="AN695">
        <v>-5.77</v>
      </c>
      <c r="AO695" t="s">
        <v>3107</v>
      </c>
      <c r="AP695">
        <v>-5.4107112175335002E-2</v>
      </c>
      <c r="AQ695">
        <f>(Table2[[#This Row],[Sharpe Ratio]]-AVERAGE(Table2[Sharpe Ratio]))/_xlfn.STDEV.P(Table2[Sharpe Ratio])</f>
        <v>-1.3408957698466344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572</v>
      </c>
      <c r="AT695">
        <f>_xlfn.RANK.AVG(Table2[[#This Row],[6M Return vs Nifty Z-Score]],Table2[6M Return vs Nifty Z-Score])</f>
        <v>679</v>
      </c>
      <c r="AU695">
        <f>_xlfn.RANK.AVG(Table2[[#This Row],[Sharpe Ratio Z-Score]],Table2[Sharpe Ratio Z-Score])</f>
        <v>664</v>
      </c>
      <c r="AV695">
        <f>(Table2[[#This Row],[Rank 1Y]]+Table2[[#This Row],[Rank 6M]]+Table2[[#This Row],[Rank Sharpe]])/3</f>
        <v>638.33333333333337</v>
      </c>
    </row>
    <row r="696" spans="1:48" x14ac:dyDescent="0.3">
      <c r="A696" t="s">
        <v>1276</v>
      </c>
      <c r="B696" t="s">
        <v>1277</v>
      </c>
      <c r="C696" t="s">
        <v>3077</v>
      </c>
      <c r="D696" t="s">
        <v>539</v>
      </c>
      <c r="E696">
        <v>8647.2849862399999</v>
      </c>
      <c r="F696">
        <v>787.3</v>
      </c>
      <c r="G696">
        <v>-41.256946437449798</v>
      </c>
      <c r="H696">
        <f>(Table2[[#This Row],[1Y Return vs Nifty]]-AVERAGE(Table2[1Y Return vs Nifty]))/_xlfn.STDEV.P(Table2[1Y Return vs Nifty])</f>
        <v>-1.1325112945554121</v>
      </c>
      <c r="I696">
        <v>3.4166761493647702</v>
      </c>
      <c r="J696">
        <f>(Table2[[#This Row],[1M Return vs Nifty]]-AVERAGE(Table2[1M Return vs Nifty]))/_xlfn.STDEV.P(Table2[1M Return vs Nifty])</f>
        <v>0.37851348958698394</v>
      </c>
      <c r="K696">
        <v>-17.7553130727952</v>
      </c>
      <c r="L696">
        <f>(Table2[[#This Row],[6M Return vs Nifty]]-AVERAGE(Table2[6M Return vs Nifty]))/_xlfn.STDEV.P(Table2[6M Return vs Nifty])</f>
        <v>-0.83344374576675773</v>
      </c>
      <c r="M696">
        <v>-0.47123927086287098</v>
      </c>
      <c r="N696">
        <f>(Table2[[#This Row],[1W Return vs Nifty]]-AVERAGE(Table2[1W Return vs Nifty]))/_xlfn.STDEV.P(Table2[1W Return vs Nifty])</f>
        <v>-0.1820168278278794</v>
      </c>
      <c r="O696">
        <v>779.8</v>
      </c>
      <c r="P696">
        <v>783.48515560225098</v>
      </c>
      <c r="Q696">
        <v>847.82332815980601</v>
      </c>
      <c r="R696">
        <v>60.123670846125798</v>
      </c>
      <c r="S696" s="1">
        <f>(Table2[[#This Row],[Close Price]]-Table2[[#This Row],[20D EMA]])/Table2[[#This Row],[20D EMA]]</f>
        <v>9.6178507309566553E-3</v>
      </c>
      <c r="T696" s="1">
        <f>(Table2[[#This Row],[Close Price]]-Table2[[#This Row],[50D EMA]])/Table2[[#This Row],[50D EMA]]</f>
        <v>4.8690704226764421E-3</v>
      </c>
      <c r="U696" s="1">
        <f>(Table2[[#This Row],[Close Price]]-Table2[[#This Row],[200D EMA]])/Table2[[#This Row],[200D EMA]]</f>
        <v>-7.1386721914306686E-2</v>
      </c>
      <c r="V696">
        <v>1.4931701258271499</v>
      </c>
      <c r="W696">
        <v>733.35</v>
      </c>
      <c r="X696">
        <v>796</v>
      </c>
      <c r="Y696">
        <v>733.35</v>
      </c>
      <c r="Z696">
        <v>796</v>
      </c>
      <c r="AA696">
        <v>733.35</v>
      </c>
      <c r="AB696">
        <v>819.9</v>
      </c>
      <c r="AC696" s="1">
        <f>(Table2[[#This Row],[Close Price]]/Table2[[#This Row],[Day Low]])-1</f>
        <v>7.3566509852048823E-2</v>
      </c>
      <c r="AD696" s="1">
        <f>(Table2[[#This Row],[Day High]]/Table2[[#This Row],[Close Price]])-1</f>
        <v>1.1050425504890216E-2</v>
      </c>
      <c r="AE696" s="1">
        <f>(Table2[[#This Row],[Close Price]]/Table2[[#This Row],[Current Week Low]])-1</f>
        <v>7.3566509852048823E-2</v>
      </c>
      <c r="AF696" s="1">
        <f>(Table2[[#This Row],[Current Week High]]/Table2[[#This Row],[Close Price]])-1</f>
        <v>1.1050425504890216E-2</v>
      </c>
      <c r="AG696" s="1">
        <f>(Table2[[#This Row],[Close Price]]/Table2[[#This Row],[Current Month Low]])-1</f>
        <v>7.3566509852048823E-2</v>
      </c>
      <c r="AH696" s="1">
        <f>(Table2[[#This Row],[Current Month High]]/Table2[[#This Row],[Close Price]])-1</f>
        <v>4.1407341547059495E-2</v>
      </c>
      <c r="AI696">
        <v>40.518226851263798</v>
      </c>
      <c r="AJ696">
        <v>9.2865074958356395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0.04</v>
      </c>
      <c r="AM696" t="s">
        <v>3108</v>
      </c>
      <c r="AN696">
        <v>0.76</v>
      </c>
      <c r="AO696" t="s">
        <v>3108</v>
      </c>
      <c r="AP696">
        <v>-2.4604154253995002E-2</v>
      </c>
      <c r="AQ696">
        <f>(Table2[[#This Row],[Sharpe Ratio]]-AVERAGE(Table2[Sharpe Ratio]))/_xlfn.STDEV.P(Table2[Sharpe Ratio])</f>
        <v>-1.0048587468143544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699</v>
      </c>
      <c r="AT696">
        <f>_xlfn.RANK.AVG(Table2[[#This Row],[6M Return vs Nifty Z-Score]],Table2[6M Return vs Nifty Z-Score])</f>
        <v>601</v>
      </c>
      <c r="AU696">
        <f>_xlfn.RANK.AVG(Table2[[#This Row],[Sharpe Ratio Z-Score]],Table2[Sharpe Ratio Z-Score])</f>
        <v>616</v>
      </c>
      <c r="AV696">
        <f>(Table2[[#This Row],[Rank 1Y]]+Table2[[#This Row],[Rank 6M]]+Table2[[#This Row],[Rank Sharpe]])/3</f>
        <v>638.66666666666663</v>
      </c>
    </row>
    <row r="697" spans="1:48" x14ac:dyDescent="0.3">
      <c r="A697" t="s">
        <v>1606</v>
      </c>
      <c r="B697" t="s">
        <v>1607</v>
      </c>
      <c r="C697" t="s">
        <v>3063</v>
      </c>
      <c r="D697" t="s">
        <v>24</v>
      </c>
      <c r="E697">
        <v>5365.9012090750002</v>
      </c>
      <c r="F697">
        <v>317.35000000000002</v>
      </c>
      <c r="G697">
        <v>-20.1306957770183</v>
      </c>
      <c r="H697">
        <f>(Table2[[#This Row],[1Y Return vs Nifty]]-AVERAGE(Table2[1Y Return vs Nifty]))/_xlfn.STDEV.P(Table2[1Y Return vs Nifty])</f>
        <v>-0.80732631280645117</v>
      </c>
      <c r="I697">
        <v>-10.5073799147084</v>
      </c>
      <c r="J697">
        <f>(Table2[[#This Row],[1M Return vs Nifty]]-AVERAGE(Table2[1M Return vs Nifty]))/_xlfn.STDEV.P(Table2[1M Return vs Nifty])</f>
        <v>-0.94906734057008202</v>
      </c>
      <c r="K697">
        <v>-24.928195766645398</v>
      </c>
      <c r="L697">
        <f>(Table2[[#This Row],[6M Return vs Nifty]]-AVERAGE(Table2[6M Return vs Nifty]))/_xlfn.STDEV.P(Table2[6M Return vs Nifty])</f>
        <v>-1.0770554583201797</v>
      </c>
      <c r="M697">
        <v>-1.1856761916974099</v>
      </c>
      <c r="N697">
        <f>(Table2[[#This Row],[1W Return vs Nifty]]-AVERAGE(Table2[1W Return vs Nifty]))/_xlfn.STDEV.P(Table2[1W Return vs Nifty])</f>
        <v>-0.31259335018412832</v>
      </c>
      <c r="O697">
        <v>336.33</v>
      </c>
      <c r="P697">
        <v>346.900852126985</v>
      </c>
      <c r="Q697">
        <v>350.592125251494</v>
      </c>
      <c r="R697">
        <v>23.624329925983499</v>
      </c>
      <c r="S697" s="1">
        <f>(Table2[[#This Row],[Close Price]]-Table2[[#This Row],[20D EMA]])/Table2[[#This Row],[20D EMA]]</f>
        <v>-5.6432670294056318E-2</v>
      </c>
      <c r="T697" s="1">
        <f>(Table2[[#This Row],[Close Price]]-Table2[[#This Row],[50D EMA]])/Table2[[#This Row],[50D EMA]]</f>
        <v>-8.5185297025928669E-2</v>
      </c>
      <c r="U697" s="1">
        <f>(Table2[[#This Row],[Close Price]]-Table2[[#This Row],[200D EMA]])/Table2[[#This Row],[200D EMA]]</f>
        <v>-9.4817090451327288E-2</v>
      </c>
      <c r="V697">
        <v>0.65292309729120301</v>
      </c>
      <c r="W697">
        <v>315</v>
      </c>
      <c r="X697">
        <v>327.9</v>
      </c>
      <c r="Y697">
        <v>315</v>
      </c>
      <c r="Z697">
        <v>327.9</v>
      </c>
      <c r="AA697">
        <v>315</v>
      </c>
      <c r="AB697">
        <v>339</v>
      </c>
      <c r="AC697" s="1">
        <f>(Table2[[#This Row],[Close Price]]/Table2[[#This Row],[Day Low]])-1</f>
        <v>7.4603174603176114E-3</v>
      </c>
      <c r="AD697" s="1">
        <f>(Table2[[#This Row],[Day High]]/Table2[[#This Row],[Close Price]])-1</f>
        <v>3.3244052308176952E-2</v>
      </c>
      <c r="AE697" s="1">
        <f>(Table2[[#This Row],[Close Price]]/Table2[[#This Row],[Current Week Low]])-1</f>
        <v>7.4603174603176114E-3</v>
      </c>
      <c r="AF697" s="1">
        <f>(Table2[[#This Row],[Current Week High]]/Table2[[#This Row],[Close Price]])-1</f>
        <v>3.3244052308176952E-2</v>
      </c>
      <c r="AG697" s="1">
        <f>(Table2[[#This Row],[Close Price]]/Table2[[#This Row],[Current Month Low]])-1</f>
        <v>7.4603174603176114E-3</v>
      </c>
      <c r="AH697" s="1">
        <f>(Table2[[#This Row],[Current Month High]]/Table2[[#This Row],[Close Price]])-1</f>
        <v>6.8221206869387041E-2</v>
      </c>
      <c r="AI697">
        <v>33.054986607846203</v>
      </c>
      <c r="AJ697">
        <v>9.3933126508100706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-0.06</v>
      </c>
      <c r="AM697" t="s">
        <v>3107</v>
      </c>
      <c r="AN697">
        <v>-7.89</v>
      </c>
      <c r="AO697" t="s">
        <v>3107</v>
      </c>
      <c r="AP697">
        <v>-3.4726870320282002E-2</v>
      </c>
      <c r="AQ697">
        <f>(Table2[[#This Row],[Sharpe Ratio]]-AVERAGE(Table2[Sharpe Ratio]))/_xlfn.STDEV.P(Table2[Sharpe Ratio])</f>
        <v>-1.1201559106101131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612</v>
      </c>
      <c r="AT697">
        <f>_xlfn.RANK.AVG(Table2[[#This Row],[6M Return vs Nifty Z-Score]],Table2[6M Return vs Nifty Z-Score])</f>
        <v>669</v>
      </c>
      <c r="AU697">
        <f>_xlfn.RANK.AVG(Table2[[#This Row],[Sharpe Ratio Z-Score]],Table2[Sharpe Ratio Z-Score])</f>
        <v>636</v>
      </c>
      <c r="AV697">
        <f>(Table2[[#This Row],[Rank 1Y]]+Table2[[#This Row],[Rank 6M]]+Table2[[#This Row],[Rank Sharpe]])/3</f>
        <v>639</v>
      </c>
    </row>
    <row r="698" spans="1:48" x14ac:dyDescent="0.3">
      <c r="A698" t="s">
        <v>1494</v>
      </c>
      <c r="B698" t="s">
        <v>1495</v>
      </c>
      <c r="C698" t="s">
        <v>3065</v>
      </c>
      <c r="D698" t="s">
        <v>368</v>
      </c>
      <c r="E698">
        <v>6522.21747254</v>
      </c>
      <c r="F698">
        <v>284.95</v>
      </c>
      <c r="G698">
        <v>-52.841870957358402</v>
      </c>
      <c r="H698">
        <f>(Table2[[#This Row],[1Y Return vs Nifty]]-AVERAGE(Table2[1Y Return vs Nifty]))/_xlfn.STDEV.P(Table2[1Y Return vs Nifty])</f>
        <v>-1.310831789238619</v>
      </c>
      <c r="I698">
        <v>-10.183734315573</v>
      </c>
      <c r="J698">
        <f>(Table2[[#This Row],[1M Return vs Nifty]]-AVERAGE(Table2[1M Return vs Nifty]))/_xlfn.STDEV.P(Table2[1M Return vs Nifty])</f>
        <v>-0.91820954373274544</v>
      </c>
      <c r="K698">
        <v>-26.018239662768199</v>
      </c>
      <c r="L698">
        <f>(Table2[[#This Row],[6M Return vs Nifty]]-AVERAGE(Table2[6M Return vs Nifty]))/_xlfn.STDEV.P(Table2[6M Return vs Nifty])</f>
        <v>-1.1140764820322435</v>
      </c>
      <c r="M698">
        <v>2.9063157862033102</v>
      </c>
      <c r="N698">
        <f>(Table2[[#This Row],[1W Return vs Nifty]]-AVERAGE(Table2[1W Return vs Nifty]))/_xlfn.STDEV.P(Table2[1W Return vs Nifty])</f>
        <v>0.43529364501735679</v>
      </c>
      <c r="O698">
        <v>293.99</v>
      </c>
      <c r="P698">
        <v>297.61807542125098</v>
      </c>
      <c r="Q698">
        <v>318.278104567198</v>
      </c>
      <c r="R698">
        <v>40.393252339349402</v>
      </c>
      <c r="S698" s="1">
        <f>(Table2[[#This Row],[Close Price]]-Table2[[#This Row],[20D EMA]])/Table2[[#This Row],[20D EMA]]</f>
        <v>-3.0749345215823735E-2</v>
      </c>
      <c r="T698" s="1">
        <f>(Table2[[#This Row],[Close Price]]-Table2[[#This Row],[50D EMA]])/Table2[[#This Row],[50D EMA]]</f>
        <v>-4.2564872457160056E-2</v>
      </c>
      <c r="U698" s="1">
        <f>(Table2[[#This Row],[Close Price]]-Table2[[#This Row],[200D EMA]])/Table2[[#This Row],[200D EMA]]</f>
        <v>-0.10471378360292281</v>
      </c>
      <c r="V698">
        <v>0.74442928897820004</v>
      </c>
      <c r="W698">
        <v>282.3</v>
      </c>
      <c r="X698">
        <v>289.45</v>
      </c>
      <c r="Y698">
        <v>280.10000000000002</v>
      </c>
      <c r="Z698">
        <v>296.2</v>
      </c>
      <c r="AA698">
        <v>275</v>
      </c>
      <c r="AB698">
        <v>304.89999999999998</v>
      </c>
      <c r="AC698" s="1">
        <f>(Table2[[#This Row],[Close Price]]/Table2[[#This Row],[Day Low]])-1</f>
        <v>9.3871767623094904E-3</v>
      </c>
      <c r="AD698" s="1">
        <f>(Table2[[#This Row],[Day High]]/Table2[[#This Row],[Close Price]])-1</f>
        <v>1.5792244253377774E-2</v>
      </c>
      <c r="AE698" s="1">
        <f>(Table2[[#This Row],[Close Price]]/Table2[[#This Row],[Current Week Low]])-1</f>
        <v>1.7315244555515807E-2</v>
      </c>
      <c r="AF698" s="1">
        <f>(Table2[[#This Row],[Current Week High]]/Table2[[#This Row],[Close Price]])-1</f>
        <v>3.9480610633444435E-2</v>
      </c>
      <c r="AG698" s="1">
        <f>(Table2[[#This Row],[Close Price]]/Table2[[#This Row],[Current Month Low]])-1</f>
        <v>3.6181818181818093E-2</v>
      </c>
      <c r="AH698" s="1">
        <f>(Table2[[#This Row],[Current Month High]]/Table2[[#This Row],[Close Price]])-1</f>
        <v>7.0012282856641406E-2</v>
      </c>
      <c r="AI698">
        <v>65.257062642568798</v>
      </c>
      <c r="AJ698">
        <v>10.381561107883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-7.0000000000000007E-2</v>
      </c>
      <c r="AM698" t="s">
        <v>3107</v>
      </c>
      <c r="AN698">
        <v>-8.68</v>
      </c>
      <c r="AO698" t="s">
        <v>3107</v>
      </c>
      <c r="AP698">
        <v>5.6000753056799997E-4</v>
      </c>
      <c r="AQ698">
        <f>(Table2[[#This Row],[Sharpe Ratio]]-AVERAGE(Table2[Sharpe Ratio]))/_xlfn.STDEV.P(Table2[Sharpe Ratio])</f>
        <v>-0.71824036652405898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723</v>
      </c>
      <c r="AT698">
        <f>_xlfn.RANK.AVG(Table2[[#This Row],[6M Return vs Nifty Z-Score]],Table2[6M Return vs Nifty Z-Score])</f>
        <v>674</v>
      </c>
      <c r="AU698">
        <f>_xlfn.RANK.AVG(Table2[[#This Row],[Sharpe Ratio Z-Score]],Table2[Sharpe Ratio Z-Score])</f>
        <v>523</v>
      </c>
      <c r="AV698">
        <f>(Table2[[#This Row],[Rank 1Y]]+Table2[[#This Row],[Rank 6M]]+Table2[[#This Row],[Rank Sharpe]])/3</f>
        <v>640</v>
      </c>
    </row>
    <row r="699" spans="1:48" x14ac:dyDescent="0.3">
      <c r="A699" t="s">
        <v>1427</v>
      </c>
      <c r="B699" t="s">
        <v>1428</v>
      </c>
      <c r="C699" t="s">
        <v>3074</v>
      </c>
      <c r="D699" t="s">
        <v>136</v>
      </c>
      <c r="E699">
        <v>7212.6180648149902</v>
      </c>
      <c r="F699">
        <v>406.15</v>
      </c>
      <c r="G699">
        <v>-36.999543802101897</v>
      </c>
      <c r="H699">
        <f>(Table2[[#This Row],[1Y Return vs Nifty]]-AVERAGE(Table2[1Y Return vs Nifty]))/_xlfn.STDEV.P(Table2[1Y Return vs Nifty])</f>
        <v>-1.0669793920647073</v>
      </c>
      <c r="I699">
        <v>-16.410828567641701</v>
      </c>
      <c r="J699">
        <f>(Table2[[#This Row],[1M Return vs Nifty]]-AVERAGE(Table2[1M Return vs Nifty]))/_xlfn.STDEV.P(Table2[1M Return vs Nifty])</f>
        <v>-1.5119281353978629</v>
      </c>
      <c r="K699">
        <v>-29.874698916227199</v>
      </c>
      <c r="L699">
        <f>(Table2[[#This Row],[6M Return vs Nifty]]-AVERAGE(Table2[6M Return vs Nifty]))/_xlfn.STDEV.P(Table2[6M Return vs Nifty])</f>
        <v>-1.2450529224992146</v>
      </c>
      <c r="M699">
        <v>-8.1890807387789604</v>
      </c>
      <c r="N699">
        <f>(Table2[[#This Row],[1W Return vs Nifty]]-AVERAGE(Table2[1W Return vs Nifty]))/_xlfn.STDEV.P(Table2[1W Return vs Nifty])</f>
        <v>-1.59259468234322</v>
      </c>
      <c r="O699">
        <v>445.25</v>
      </c>
      <c r="P699">
        <v>462.90274167785202</v>
      </c>
      <c r="Q699">
        <v>486.080556921979</v>
      </c>
      <c r="R699">
        <v>28.255154784992001</v>
      </c>
      <c r="S699" s="1">
        <f>(Table2[[#This Row],[Close Price]]-Table2[[#This Row],[20D EMA]])/Table2[[#This Row],[20D EMA]]</f>
        <v>-8.781583380123531E-2</v>
      </c>
      <c r="T699" s="1">
        <f>(Table2[[#This Row],[Close Price]]-Table2[[#This Row],[50D EMA]])/Table2[[#This Row],[50D EMA]]</f>
        <v>-0.1226018698272217</v>
      </c>
      <c r="U699" s="1">
        <f>(Table2[[#This Row],[Close Price]]-Table2[[#This Row],[200D EMA]])/Table2[[#This Row],[200D EMA]]</f>
        <v>-0.16443890993732693</v>
      </c>
      <c r="V699">
        <v>1.0360589854939799</v>
      </c>
      <c r="W699">
        <v>390.6</v>
      </c>
      <c r="X699">
        <v>408.35</v>
      </c>
      <c r="Y699">
        <v>390.6</v>
      </c>
      <c r="Z699">
        <v>418.5</v>
      </c>
      <c r="AA699">
        <v>390.6</v>
      </c>
      <c r="AB699">
        <v>505.7</v>
      </c>
      <c r="AC699" s="1">
        <f>(Table2[[#This Row],[Close Price]]/Table2[[#This Row],[Day Low]])-1</f>
        <v>3.9810547875063884E-2</v>
      </c>
      <c r="AD699" s="1">
        <f>(Table2[[#This Row],[Day High]]/Table2[[#This Row],[Close Price]])-1</f>
        <v>5.4167179613444638E-3</v>
      </c>
      <c r="AE699" s="1">
        <f>(Table2[[#This Row],[Close Price]]/Table2[[#This Row],[Current Week Low]])-1</f>
        <v>3.9810547875063884E-2</v>
      </c>
      <c r="AF699" s="1">
        <f>(Table2[[#This Row],[Current Week High]]/Table2[[#This Row],[Close Price]])-1</f>
        <v>3.0407484919364736E-2</v>
      </c>
      <c r="AG699" s="1">
        <f>(Table2[[#This Row],[Close Price]]/Table2[[#This Row],[Current Month Low]])-1</f>
        <v>3.9810547875063884E-2</v>
      </c>
      <c r="AH699" s="1">
        <f>(Table2[[#This Row],[Current Month High]]/Table2[[#This Row],[Close Price]])-1</f>
        <v>0.2451064877508311</v>
      </c>
      <c r="AI699">
        <v>73.630432106364594</v>
      </c>
      <c r="AJ699">
        <v>5.1929551929551696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-0.21</v>
      </c>
      <c r="AM699" t="s">
        <v>3107</v>
      </c>
      <c r="AN699">
        <v>-15.56</v>
      </c>
      <c r="AO699" t="s">
        <v>3107</v>
      </c>
      <c r="AQ699">
        <f>(Table2[[#This Row],[Sharpe Ratio]]-AVERAGE(Table2[Sharpe Ratio]))/_xlfn.STDEV.P(Table2[Sharpe Ratio])</f>
        <v>-0.72461882064209882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678</v>
      </c>
      <c r="AT699">
        <f>_xlfn.RANK.AVG(Table2[[#This Row],[6M Return vs Nifty Z-Score]],Table2[6M Return vs Nifty Z-Score])</f>
        <v>698</v>
      </c>
      <c r="AU699">
        <f>_xlfn.RANK.AVG(Table2[[#This Row],[Sharpe Ratio Z-Score]],Table2[Sharpe Ratio Z-Score])</f>
        <v>545.5</v>
      </c>
      <c r="AV699">
        <f>(Table2[[#This Row],[Rank 1Y]]+Table2[[#This Row],[Rank 6M]]+Table2[[#This Row],[Rank Sharpe]])/3</f>
        <v>640.5</v>
      </c>
    </row>
    <row r="700" spans="1:48" x14ac:dyDescent="0.3">
      <c r="A700" t="s">
        <v>311</v>
      </c>
      <c r="B700" t="s">
        <v>312</v>
      </c>
      <c r="C700" t="s">
        <v>3072</v>
      </c>
      <c r="D700" t="s">
        <v>80</v>
      </c>
      <c r="E700">
        <v>87816.752153459995</v>
      </c>
      <c r="F700">
        <v>24338.95</v>
      </c>
      <c r="G700">
        <v>-21.624050830535001</v>
      </c>
      <c r="H700">
        <f>(Table2[[#This Row],[1Y Return vs Nifty]]-AVERAGE(Table2[1Y Return vs Nifty]))/_xlfn.STDEV.P(Table2[1Y Return vs Nifty])</f>
        <v>-0.83031272168836801</v>
      </c>
      <c r="I700">
        <v>-10.065716786788901</v>
      </c>
      <c r="J700">
        <f>(Table2[[#This Row],[1M Return vs Nifty]]-AVERAGE(Table2[1M Return vs Nifty]))/_xlfn.STDEV.P(Table2[1M Return vs Nifty])</f>
        <v>-0.90695723275990037</v>
      </c>
      <c r="K700">
        <v>-20.063470949257599</v>
      </c>
      <c r="L700">
        <f>(Table2[[#This Row],[6M Return vs Nifty]]-AVERAGE(Table2[6M Return vs Nifty]))/_xlfn.STDEV.P(Table2[6M Return vs Nifty])</f>
        <v>-0.91183542134940299</v>
      </c>
      <c r="M700">
        <v>-6.6232270489881397</v>
      </c>
      <c r="N700">
        <f>(Table2[[#This Row],[1W Return vs Nifty]]-AVERAGE(Table2[1W Return vs Nifty]))/_xlfn.STDEV.P(Table2[1W Return vs Nifty])</f>
        <v>-1.3064060443137766</v>
      </c>
      <c r="O700">
        <v>26013.11</v>
      </c>
      <c r="P700">
        <v>26521.3387916549</v>
      </c>
      <c r="Q700">
        <v>26242.240630549899</v>
      </c>
      <c r="R700">
        <v>22.536769139913702</v>
      </c>
      <c r="S700" s="1">
        <f>(Table2[[#This Row],[Close Price]]-Table2[[#This Row],[20D EMA]])/Table2[[#This Row],[20D EMA]]</f>
        <v>-6.4358317786685243E-2</v>
      </c>
      <c r="T700" s="1">
        <f>(Table2[[#This Row],[Close Price]]-Table2[[#This Row],[50D EMA]])/Table2[[#This Row],[50D EMA]]</f>
        <v>-8.2288032621550808E-2</v>
      </c>
      <c r="U700" s="1">
        <f>(Table2[[#This Row],[Close Price]]-Table2[[#This Row],[200D EMA]])/Table2[[#This Row],[200D EMA]]</f>
        <v>-7.2527748577009193E-2</v>
      </c>
      <c r="V700">
        <v>1.8904692814669499</v>
      </c>
      <c r="W700">
        <v>24011.1</v>
      </c>
      <c r="X700">
        <v>24464.95</v>
      </c>
      <c r="Y700">
        <v>24008.45</v>
      </c>
      <c r="Z700">
        <v>24509.25</v>
      </c>
      <c r="AA700">
        <v>23850</v>
      </c>
      <c r="AB700">
        <v>27899.8</v>
      </c>
      <c r="AC700" s="1">
        <f>(Table2[[#This Row],[Close Price]]/Table2[[#This Row],[Day Low]])-1</f>
        <v>1.365410164465608E-2</v>
      </c>
      <c r="AD700" s="1">
        <f>(Table2[[#This Row],[Day High]]/Table2[[#This Row],[Close Price]])-1</f>
        <v>5.1768872527369059E-3</v>
      </c>
      <c r="AE700" s="1">
        <f>(Table2[[#This Row],[Close Price]]/Table2[[#This Row],[Current Week Low]])-1</f>
        <v>1.3765986558899046E-2</v>
      </c>
      <c r="AF700" s="1">
        <f>(Table2[[#This Row],[Current Week High]]/Table2[[#This Row],[Close Price]])-1</f>
        <v>6.9970150725482405E-3</v>
      </c>
      <c r="AG700" s="1">
        <f>(Table2[[#This Row],[Close Price]]/Table2[[#This Row],[Current Month Low]])-1</f>
        <v>2.050104821802945E-2</v>
      </c>
      <c r="AH700" s="1">
        <f>(Table2[[#This Row],[Current Month High]]/Table2[[#This Row],[Close Price]])-1</f>
        <v>0.14630253153895301</v>
      </c>
      <c r="AI700">
        <v>26.2903699625497</v>
      </c>
      <c r="AJ700">
        <v>3.7864056969852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-0.06</v>
      </c>
      <c r="AM700" t="s">
        <v>3107</v>
      </c>
      <c r="AN700">
        <v>-10.64</v>
      </c>
      <c r="AO700" t="s">
        <v>3107</v>
      </c>
      <c r="AP700">
        <v>-6.4502044397679995E-2</v>
      </c>
      <c r="AQ700">
        <f>(Table2[[#This Row],[Sharpe Ratio]]-AVERAGE(Table2[Sharpe Ratio]))/_xlfn.STDEV.P(Table2[Sharpe Ratio])</f>
        <v>-1.4592934602725331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620</v>
      </c>
      <c r="AT700">
        <f>_xlfn.RANK.AVG(Table2[[#This Row],[6M Return vs Nifty Z-Score]],Table2[6M Return vs Nifty Z-Score])</f>
        <v>624</v>
      </c>
      <c r="AU700">
        <f>_xlfn.RANK.AVG(Table2[[#This Row],[Sharpe Ratio Z-Score]],Table2[Sharpe Ratio Z-Score])</f>
        <v>678</v>
      </c>
      <c r="AV700">
        <f>(Table2[[#This Row],[Rank 1Y]]+Table2[[#This Row],[Rank 6M]]+Table2[[#This Row],[Rank Sharpe]])/3</f>
        <v>640.66666666666663</v>
      </c>
    </row>
    <row r="701" spans="1:48" x14ac:dyDescent="0.3">
      <c r="A701" t="s">
        <v>1223</v>
      </c>
      <c r="B701" t="s">
        <v>1224</v>
      </c>
      <c r="C701" t="s">
        <v>3063</v>
      </c>
      <c r="D701" t="s">
        <v>554</v>
      </c>
      <c r="E701">
        <v>9069.4349275889999</v>
      </c>
      <c r="F701">
        <v>152.76</v>
      </c>
      <c r="G701">
        <v>-14.8669291410295</v>
      </c>
      <c r="H701">
        <f>(Table2[[#This Row],[1Y Return vs Nifty]]-AVERAGE(Table2[1Y Return vs Nifty]))/_xlfn.STDEV.P(Table2[1Y Return vs Nifty])</f>
        <v>-0.72630399204696405</v>
      </c>
      <c r="I701">
        <v>-6.57515224894677</v>
      </c>
      <c r="J701">
        <f>(Table2[[#This Row],[1M Return vs Nifty]]-AVERAGE(Table2[1M Return vs Nifty]))/_xlfn.STDEV.P(Table2[1M Return vs Nifty])</f>
        <v>-0.57415143640707411</v>
      </c>
      <c r="K701">
        <v>-29.978432521439899</v>
      </c>
      <c r="L701">
        <f>(Table2[[#This Row],[6M Return vs Nifty]]-AVERAGE(Table2[6M Return vs Nifty]))/_xlfn.STDEV.P(Table2[6M Return vs Nifty])</f>
        <v>-1.2485760138829443</v>
      </c>
      <c r="M701">
        <v>-1.46551752642446</v>
      </c>
      <c r="N701">
        <f>(Table2[[#This Row],[1W Return vs Nifty]]-AVERAGE(Table2[1W Return vs Nifty]))/_xlfn.STDEV.P(Table2[1W Return vs Nifty])</f>
        <v>-0.36373951471535904</v>
      </c>
      <c r="O701">
        <v>162.59</v>
      </c>
      <c r="P701">
        <v>165.46200992079099</v>
      </c>
      <c r="Q701">
        <v>164.95002847538501</v>
      </c>
      <c r="R701">
        <v>27.714690685648598</v>
      </c>
      <c r="S701" s="1">
        <f>(Table2[[#This Row],[Close Price]]-Table2[[#This Row],[20D EMA]])/Table2[[#This Row],[20D EMA]]</f>
        <v>-6.0458822805830689E-2</v>
      </c>
      <c r="T701" s="1">
        <f>(Table2[[#This Row],[Close Price]]-Table2[[#This Row],[50D EMA]])/Table2[[#This Row],[50D EMA]]</f>
        <v>-7.6766926298499766E-2</v>
      </c>
      <c r="U701" s="1">
        <f>(Table2[[#This Row],[Close Price]]-Table2[[#This Row],[200D EMA]])/Table2[[#This Row],[200D EMA]]</f>
        <v>-7.3901342049201887E-2</v>
      </c>
      <c r="V701">
        <v>0.66206391781790097</v>
      </c>
      <c r="W701">
        <v>152.01</v>
      </c>
      <c r="X701">
        <v>159.29</v>
      </c>
      <c r="Y701">
        <v>152.01</v>
      </c>
      <c r="Z701">
        <v>162.80000000000001</v>
      </c>
      <c r="AA701">
        <v>152.01</v>
      </c>
      <c r="AB701">
        <v>175.25</v>
      </c>
      <c r="AC701" s="1">
        <f>(Table2[[#This Row],[Close Price]]/Table2[[#This Row],[Day Low]])-1</f>
        <v>4.9338859285572578E-3</v>
      </c>
      <c r="AD701" s="1">
        <f>(Table2[[#This Row],[Day High]]/Table2[[#This Row],[Close Price]])-1</f>
        <v>4.2746792354019458E-2</v>
      </c>
      <c r="AE701" s="1">
        <f>(Table2[[#This Row],[Close Price]]/Table2[[#This Row],[Current Week Low]])-1</f>
        <v>4.9338859285572578E-3</v>
      </c>
      <c r="AF701" s="1">
        <f>(Table2[[#This Row],[Current Week High]]/Table2[[#This Row],[Close Price]])-1</f>
        <v>6.5724011521340886E-2</v>
      </c>
      <c r="AG701" s="1">
        <f>(Table2[[#This Row],[Close Price]]/Table2[[#This Row],[Current Month Low]])-1</f>
        <v>4.9338859285572578E-3</v>
      </c>
      <c r="AH701" s="1">
        <f>(Table2[[#This Row],[Current Month High]]/Table2[[#This Row],[Close Price]])-1</f>
        <v>0.14722440429431805</v>
      </c>
      <c r="AI701">
        <v>37.010590650139797</v>
      </c>
      <c r="AJ701">
        <v>16.303775667036401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-0.12</v>
      </c>
      <c r="AM701" t="s">
        <v>3107</v>
      </c>
      <c r="AN701">
        <v>-9.6999999999999993</v>
      </c>
      <c r="AO701" t="s">
        <v>3107</v>
      </c>
      <c r="AP701">
        <v>-3.6543498231514003E-2</v>
      </c>
      <c r="AQ701">
        <f>(Table2[[#This Row],[Sharpe Ratio]]-AVERAGE(Table2[Sharpe Ratio]))/_xlfn.STDEV.P(Table2[Sharpe Ratio])</f>
        <v>-1.1408471998318694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587</v>
      </c>
      <c r="AT701">
        <f>_xlfn.RANK.AVG(Table2[[#This Row],[6M Return vs Nifty Z-Score]],Table2[6M Return vs Nifty Z-Score])</f>
        <v>700</v>
      </c>
      <c r="AU701">
        <f>_xlfn.RANK.AVG(Table2[[#This Row],[Sharpe Ratio Z-Score]],Table2[Sharpe Ratio Z-Score])</f>
        <v>640</v>
      </c>
      <c r="AV701">
        <f>(Table2[[#This Row],[Rank 1Y]]+Table2[[#This Row],[Rank 6M]]+Table2[[#This Row],[Rank Sharpe]])/3</f>
        <v>642.33333333333337</v>
      </c>
    </row>
    <row r="702" spans="1:48" x14ac:dyDescent="0.3">
      <c r="A702" t="s">
        <v>1694</v>
      </c>
      <c r="B702" t="s">
        <v>1695</v>
      </c>
      <c r="C702" t="s">
        <v>3067</v>
      </c>
      <c r="D702" t="s">
        <v>51</v>
      </c>
      <c r="E702">
        <v>4585.2581250000003</v>
      </c>
      <c r="F702">
        <v>498.75</v>
      </c>
      <c r="G702">
        <v>-35.461828551458701</v>
      </c>
      <c r="H702">
        <f>(Table2[[#This Row],[1Y Return vs Nifty]]-AVERAGE(Table2[1Y Return vs Nifty]))/_xlfn.STDEV.P(Table2[1Y Return vs Nifty])</f>
        <v>-1.0433101705945644</v>
      </c>
      <c r="I702">
        <v>-5.5600579205878402</v>
      </c>
      <c r="J702">
        <f>(Table2[[#This Row],[1M Return vs Nifty]]-AVERAGE(Table2[1M Return vs Nifty]))/_xlfn.STDEV.P(Table2[1M Return vs Nifty])</f>
        <v>-0.47736787241327461</v>
      </c>
      <c r="K702">
        <v>-17.306325348917401</v>
      </c>
      <c r="L702">
        <f>(Table2[[#This Row],[6M Return vs Nifty]]-AVERAGE(Table2[6M Return vs Nifty]))/_xlfn.STDEV.P(Table2[6M Return vs Nifty])</f>
        <v>-0.81819483218517752</v>
      </c>
      <c r="M702">
        <v>-0.28282394521728699</v>
      </c>
      <c r="N702">
        <f>(Table2[[#This Row],[1W Return vs Nifty]]-AVERAGE(Table2[1W Return vs Nifty]))/_xlfn.STDEV.P(Table2[1W Return vs Nifty])</f>
        <v>-0.1475804524615531</v>
      </c>
      <c r="O702">
        <v>511.75</v>
      </c>
      <c r="P702">
        <v>512.59894542311599</v>
      </c>
      <c r="Q702">
        <v>502.98421000391801</v>
      </c>
      <c r="R702">
        <v>36.754040545969602</v>
      </c>
      <c r="S702" s="1">
        <f>(Table2[[#This Row],[Close Price]]-Table2[[#This Row],[20D EMA]])/Table2[[#This Row],[20D EMA]]</f>
        <v>-2.5403028822667317E-2</v>
      </c>
      <c r="T702" s="1">
        <f>(Table2[[#This Row],[Close Price]]-Table2[[#This Row],[50D EMA]])/Table2[[#This Row],[50D EMA]]</f>
        <v>-2.7017116493840265E-2</v>
      </c>
      <c r="U702" s="1">
        <f>(Table2[[#This Row],[Close Price]]-Table2[[#This Row],[200D EMA]])/Table2[[#This Row],[200D EMA]]</f>
        <v>-8.4181767930349653E-3</v>
      </c>
      <c r="V702">
        <v>0.62483164348157905</v>
      </c>
      <c r="W702">
        <v>492.05</v>
      </c>
      <c r="X702">
        <v>503.95</v>
      </c>
      <c r="Y702">
        <v>492.05</v>
      </c>
      <c r="Z702">
        <v>515.04999999999995</v>
      </c>
      <c r="AA702">
        <v>492.05</v>
      </c>
      <c r="AB702">
        <v>527.20000000000005</v>
      </c>
      <c r="AC702" s="1">
        <f>(Table2[[#This Row],[Close Price]]/Table2[[#This Row],[Day Low]])-1</f>
        <v>1.3616502387968632E-2</v>
      </c>
      <c r="AD702" s="1">
        <f>(Table2[[#This Row],[Day High]]/Table2[[#This Row],[Close Price]])-1</f>
        <v>1.0426065162907339E-2</v>
      </c>
      <c r="AE702" s="1">
        <f>(Table2[[#This Row],[Close Price]]/Table2[[#This Row],[Current Week Low]])-1</f>
        <v>1.3616502387968632E-2</v>
      </c>
      <c r="AF702" s="1">
        <f>(Table2[[#This Row],[Current Week High]]/Table2[[#This Row],[Close Price]])-1</f>
        <v>3.2681704260651534E-2</v>
      </c>
      <c r="AG702" s="1">
        <f>(Table2[[#This Row],[Close Price]]/Table2[[#This Row],[Current Month Low]])-1</f>
        <v>1.3616502387968632E-2</v>
      </c>
      <c r="AH702" s="1">
        <f>(Table2[[#This Row],[Current Month High]]/Table2[[#This Row],[Close Price]])-1</f>
        <v>5.7042606516290784E-2</v>
      </c>
      <c r="AI702">
        <v>25.31328320802</v>
      </c>
      <c r="AJ702">
        <v>15.7058345899547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</v>
      </c>
      <c r="AM702" t="s">
        <v>3107</v>
      </c>
      <c r="AN702">
        <v>-0.89</v>
      </c>
      <c r="AO702" t="s">
        <v>3107</v>
      </c>
      <c r="AP702">
        <v>-5.3429221273605998E-2</v>
      </c>
      <c r="AQ702">
        <f>(Table2[[#This Row],[Sharpe Ratio]]-AVERAGE(Table2[Sharpe Ratio]))/_xlfn.STDEV.P(Table2[Sharpe Ratio])</f>
        <v>-1.3331746307945764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674</v>
      </c>
      <c r="AT702">
        <f>_xlfn.RANK.AVG(Table2[[#This Row],[6M Return vs Nifty Z-Score]],Table2[6M Return vs Nifty Z-Score])</f>
        <v>595</v>
      </c>
      <c r="AU702">
        <f>_xlfn.RANK.AVG(Table2[[#This Row],[Sharpe Ratio Z-Score]],Table2[Sharpe Ratio Z-Score])</f>
        <v>663</v>
      </c>
      <c r="AV702">
        <f>(Table2[[#This Row],[Rank 1Y]]+Table2[[#This Row],[Rank 6M]]+Table2[[#This Row],[Rank Sharpe]])/3</f>
        <v>644</v>
      </c>
    </row>
    <row r="703" spans="1:48" x14ac:dyDescent="0.3">
      <c r="A703" t="s">
        <v>1920</v>
      </c>
      <c r="B703" t="s">
        <v>1921</v>
      </c>
      <c r="C703" t="s">
        <v>3078</v>
      </c>
      <c r="D703" t="s">
        <v>397</v>
      </c>
      <c r="E703">
        <v>3438.5011794000002</v>
      </c>
      <c r="F703">
        <v>22.3</v>
      </c>
      <c r="G703">
        <v>-31.5075802882312</v>
      </c>
      <c r="H703">
        <f>(Table2[[#This Row],[1Y Return vs Nifty]]-AVERAGE(Table2[1Y Return vs Nifty]))/_xlfn.STDEV.P(Table2[1Y Return vs Nifty])</f>
        <v>-0.98244455984438717</v>
      </c>
      <c r="I703">
        <v>8.3141141713719193</v>
      </c>
      <c r="J703">
        <f>(Table2[[#This Row],[1M Return vs Nifty]]-AVERAGE(Table2[1M Return vs Nifty]))/_xlfn.STDEV.P(Table2[1M Return vs Nifty])</f>
        <v>0.8454568001410705</v>
      </c>
      <c r="K703">
        <v>-55.621944400220201</v>
      </c>
      <c r="L703">
        <f>(Table2[[#This Row],[6M Return vs Nifty]]-AVERAGE(Table2[6M Return vs Nifty]))/_xlfn.STDEV.P(Table2[6M Return vs Nifty])</f>
        <v>-2.1195033817638826</v>
      </c>
      <c r="M703">
        <v>18.4661144836574</v>
      </c>
      <c r="N703">
        <f>(Table2[[#This Row],[1W Return vs Nifty]]-AVERAGE(Table2[1W Return vs Nifty]))/_xlfn.STDEV.P(Table2[1W Return vs Nifty])</f>
        <v>3.2791337983279547</v>
      </c>
      <c r="O703">
        <v>19.18</v>
      </c>
      <c r="P703">
        <v>20.3349319092648</v>
      </c>
      <c r="Q703">
        <v>24.070141823915002</v>
      </c>
      <c r="R703">
        <v>81.596977918474096</v>
      </c>
      <c r="S703" s="1">
        <f>(Table2[[#This Row],[Close Price]]-Table2[[#This Row],[20D EMA]])/Table2[[#This Row],[20D EMA]]</f>
        <v>0.16266944734098024</v>
      </c>
      <c r="T703" s="1">
        <f>(Table2[[#This Row],[Close Price]]-Table2[[#This Row],[50D EMA]])/Table2[[#This Row],[50D EMA]]</f>
        <v>9.6635095681825045E-2</v>
      </c>
      <c r="U703" s="1">
        <f>(Table2[[#This Row],[Close Price]]-Table2[[#This Row],[200D EMA]])/Table2[[#This Row],[200D EMA]]</f>
        <v>-7.3540980226226516E-2</v>
      </c>
      <c r="V703">
        <v>1.6019818036817099</v>
      </c>
      <c r="W703">
        <v>21.63</v>
      </c>
      <c r="X703">
        <v>23.15</v>
      </c>
      <c r="Y703">
        <v>17.07</v>
      </c>
      <c r="Z703">
        <v>23.15</v>
      </c>
      <c r="AA703">
        <v>17.07</v>
      </c>
      <c r="AB703">
        <v>23.15</v>
      </c>
      <c r="AC703" s="1">
        <f>(Table2[[#This Row],[Close Price]]/Table2[[#This Row],[Day Low]])-1</f>
        <v>3.0975496994914531E-2</v>
      </c>
      <c r="AD703" s="1">
        <f>(Table2[[#This Row],[Day High]]/Table2[[#This Row],[Close Price]])-1</f>
        <v>3.811659192825112E-2</v>
      </c>
      <c r="AE703" s="1">
        <f>(Table2[[#This Row],[Close Price]]/Table2[[#This Row],[Current Week Low]])-1</f>
        <v>0.30638547158758067</v>
      </c>
      <c r="AF703" s="1">
        <f>(Table2[[#This Row],[Current Week High]]/Table2[[#This Row],[Close Price]])-1</f>
        <v>3.811659192825112E-2</v>
      </c>
      <c r="AG703" s="1">
        <f>(Table2[[#This Row],[Close Price]]/Table2[[#This Row],[Current Month Low]])-1</f>
        <v>0.30638547158758067</v>
      </c>
      <c r="AH703" s="1">
        <f>(Table2[[#This Row],[Current Month High]]/Table2[[#This Row],[Close Price]])-1</f>
        <v>3.811659192825112E-2</v>
      </c>
      <c r="AI703">
        <v>102.466367713004</v>
      </c>
      <c r="AJ703">
        <v>33.532934131736504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-0.09</v>
      </c>
      <c r="AM703" t="s">
        <v>3107</v>
      </c>
      <c r="AN703">
        <v>18.55</v>
      </c>
      <c r="AO703" t="s">
        <v>3108</v>
      </c>
      <c r="AQ703">
        <f>(Table2[[#This Row],[Sharpe Ratio]]-AVERAGE(Table2[Sharpe Ratio]))/_xlfn.STDEV.P(Table2[Sharpe Ratio])</f>
        <v>-0.72461882064209882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658</v>
      </c>
      <c r="AT703">
        <f>_xlfn.RANK.AVG(Table2[[#This Row],[6M Return vs Nifty Z-Score]],Table2[6M Return vs Nifty Z-Score])</f>
        <v>731</v>
      </c>
      <c r="AU703">
        <f>_xlfn.RANK.AVG(Table2[[#This Row],[Sharpe Ratio Z-Score]],Table2[Sharpe Ratio Z-Score])</f>
        <v>545.5</v>
      </c>
      <c r="AV703">
        <f>(Table2[[#This Row],[Rank 1Y]]+Table2[[#This Row],[Rank 6M]]+Table2[[#This Row],[Rank Sharpe]])/3</f>
        <v>644.83333333333337</v>
      </c>
    </row>
    <row r="704" spans="1:48" x14ac:dyDescent="0.3">
      <c r="A704" t="s">
        <v>1561</v>
      </c>
      <c r="B704" t="s">
        <v>1562</v>
      </c>
      <c r="C704" t="s">
        <v>3071</v>
      </c>
      <c r="D704" t="s">
        <v>465</v>
      </c>
      <c r="E704">
        <v>5976.6341694399998</v>
      </c>
      <c r="F704">
        <v>1106.5999999999999</v>
      </c>
      <c r="G704">
        <v>-36.0979095838807</v>
      </c>
      <c r="H704">
        <f>(Table2[[#This Row],[1Y Return vs Nifty]]-AVERAGE(Table2[1Y Return vs Nifty]))/_xlfn.STDEV.P(Table2[1Y Return vs Nifty])</f>
        <v>-1.0531010228495941</v>
      </c>
      <c r="I704">
        <v>2.6909597616953298</v>
      </c>
      <c r="J704">
        <f>(Table2[[#This Row],[1M Return vs Nifty]]-AVERAGE(Table2[1M Return vs Nifty]))/_xlfn.STDEV.P(Table2[1M Return vs Nifty])</f>
        <v>0.30932049295099173</v>
      </c>
      <c r="K704">
        <v>-17.521277943786</v>
      </c>
      <c r="L704">
        <f>(Table2[[#This Row],[6M Return vs Nifty]]-AVERAGE(Table2[6M Return vs Nifty]))/_xlfn.STDEV.P(Table2[6M Return vs Nifty])</f>
        <v>-0.82549524012278919</v>
      </c>
      <c r="M704">
        <v>-1.2288618940620599</v>
      </c>
      <c r="N704">
        <f>(Table2[[#This Row],[1W Return vs Nifty]]-AVERAGE(Table2[1W Return vs Nifty]))/_xlfn.STDEV.P(Table2[1W Return vs Nifty])</f>
        <v>-0.32048633368741791</v>
      </c>
      <c r="O704">
        <v>1106.4000000000001</v>
      </c>
      <c r="P704">
        <v>1085.2369097682999</v>
      </c>
      <c r="Q704">
        <v>1114.2044702686701</v>
      </c>
      <c r="R704">
        <v>46.631433650994197</v>
      </c>
      <c r="S704" s="1">
        <f>(Table2[[#This Row],[Close Price]]-Table2[[#This Row],[20D EMA]])/Table2[[#This Row],[20D EMA]]</f>
        <v>1.8076644974676255E-4</v>
      </c>
      <c r="T704" s="1">
        <f>(Table2[[#This Row],[Close Price]]-Table2[[#This Row],[50D EMA]])/Table2[[#This Row],[50D EMA]]</f>
        <v>1.9685185823859447E-2</v>
      </c>
      <c r="U704" s="1">
        <f>(Table2[[#This Row],[Close Price]]-Table2[[#This Row],[200D EMA]])/Table2[[#This Row],[200D EMA]]</f>
        <v>-6.8250222213132074E-3</v>
      </c>
      <c r="V704">
        <v>0.49620963308251198</v>
      </c>
      <c r="W704">
        <v>1082.7</v>
      </c>
      <c r="X704">
        <v>1129.95</v>
      </c>
      <c r="Y704">
        <v>1082.7</v>
      </c>
      <c r="Z704">
        <v>1129.95</v>
      </c>
      <c r="AA704">
        <v>1082.7</v>
      </c>
      <c r="AB704">
        <v>1171.1500000000001</v>
      </c>
      <c r="AC704" s="1">
        <f>(Table2[[#This Row],[Close Price]]/Table2[[#This Row],[Day Low]])-1</f>
        <v>2.2074443520827325E-2</v>
      </c>
      <c r="AD704" s="1">
        <f>(Table2[[#This Row],[Day High]]/Table2[[#This Row],[Close Price]])-1</f>
        <v>2.1100668714983062E-2</v>
      </c>
      <c r="AE704" s="1">
        <f>(Table2[[#This Row],[Close Price]]/Table2[[#This Row],[Current Week Low]])-1</f>
        <v>2.2074443520827325E-2</v>
      </c>
      <c r="AF704" s="1">
        <f>(Table2[[#This Row],[Current Week High]]/Table2[[#This Row],[Close Price]])-1</f>
        <v>2.1100668714983062E-2</v>
      </c>
      <c r="AG704" s="1">
        <f>(Table2[[#This Row],[Close Price]]/Table2[[#This Row],[Current Month Low]])-1</f>
        <v>2.2074443520827325E-2</v>
      </c>
      <c r="AH704" s="1">
        <f>(Table2[[#This Row],[Current Month High]]/Table2[[#This Row],[Close Price]])-1</f>
        <v>5.8331827218507382E-2</v>
      </c>
      <c r="AI704">
        <v>26.938369781312101</v>
      </c>
      <c r="AJ704">
        <v>18.568520304296499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0.04</v>
      </c>
      <c r="AM704" t="s">
        <v>3108</v>
      </c>
      <c r="AN704">
        <v>-5.86</v>
      </c>
      <c r="AO704" t="s">
        <v>3107</v>
      </c>
      <c r="AP704">
        <v>-5.5676708460072E-2</v>
      </c>
      <c r="AQ704">
        <f>(Table2[[#This Row],[Sharpe Ratio]]-AVERAGE(Table2[Sharpe Ratio]))/_xlfn.STDEV.P(Table2[Sharpe Ratio])</f>
        <v>-1.3587733828063857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675</v>
      </c>
      <c r="AT704">
        <f>_xlfn.RANK.AVG(Table2[[#This Row],[6M Return vs Nifty Z-Score]],Table2[6M Return vs Nifty Z-Score])</f>
        <v>599</v>
      </c>
      <c r="AU704">
        <f>_xlfn.RANK.AVG(Table2[[#This Row],[Sharpe Ratio Z-Score]],Table2[Sharpe Ratio Z-Score])</f>
        <v>666</v>
      </c>
      <c r="AV704">
        <f>(Table2[[#This Row],[Rank 1Y]]+Table2[[#This Row],[Rank 6M]]+Table2[[#This Row],[Rank Sharpe]])/3</f>
        <v>646.66666666666663</v>
      </c>
    </row>
    <row r="705" spans="1:48" x14ac:dyDescent="0.3">
      <c r="A705" t="s">
        <v>840</v>
      </c>
      <c r="B705" t="s">
        <v>841</v>
      </c>
      <c r="C705" t="s">
        <v>3075</v>
      </c>
      <c r="D705" t="s">
        <v>557</v>
      </c>
      <c r="E705">
        <v>17844.1210159</v>
      </c>
      <c r="F705">
        <v>1388.35</v>
      </c>
      <c r="G705">
        <v>-39.930265433850401</v>
      </c>
      <c r="H705">
        <f>(Table2[[#This Row],[1Y Return vs Nifty]]-AVERAGE(Table2[1Y Return vs Nifty]))/_xlfn.STDEV.P(Table2[1Y Return vs Nifty])</f>
        <v>-1.1120904094264581</v>
      </c>
      <c r="I705">
        <v>-6.1231600823258203</v>
      </c>
      <c r="J705">
        <f>(Table2[[#This Row],[1M Return vs Nifty]]-AVERAGE(Table2[1M Return vs Nifty]))/_xlfn.STDEV.P(Table2[1M Return vs Nifty])</f>
        <v>-0.53105651255543895</v>
      </c>
      <c r="K705">
        <v>-12.1637562788386</v>
      </c>
      <c r="L705">
        <f>(Table2[[#This Row],[6M Return vs Nifty]]-AVERAGE(Table2[6M Return vs Nifty]))/_xlfn.STDEV.P(Table2[6M Return vs Nifty])</f>
        <v>-0.64353840581419319</v>
      </c>
      <c r="M705">
        <v>-3.6750056091151699</v>
      </c>
      <c r="N705">
        <f>(Table2[[#This Row],[1W Return vs Nifty]]-AVERAGE(Table2[1W Return vs Nifty]))/_xlfn.STDEV.P(Table2[1W Return vs Nifty])</f>
        <v>-0.76756420743745624</v>
      </c>
      <c r="O705">
        <v>1498.78</v>
      </c>
      <c r="P705">
        <v>1490.3508024770299</v>
      </c>
      <c r="Q705">
        <v>1488.1818840608501</v>
      </c>
      <c r="R705">
        <v>14.366566881674199</v>
      </c>
      <c r="S705" s="1">
        <f>(Table2[[#This Row],[Close Price]]-Table2[[#This Row],[20D EMA]])/Table2[[#This Row],[20D EMA]]</f>
        <v>-7.3679926340089977E-2</v>
      </c>
      <c r="T705" s="1">
        <f>(Table2[[#This Row],[Close Price]]-Table2[[#This Row],[50D EMA]])/Table2[[#This Row],[50D EMA]]</f>
        <v>-6.8440800855409406E-2</v>
      </c>
      <c r="U705" s="1">
        <f>(Table2[[#This Row],[Close Price]]-Table2[[#This Row],[200D EMA]])/Table2[[#This Row],[200D EMA]]</f>
        <v>-6.7083120101177188E-2</v>
      </c>
      <c r="V705">
        <v>0.95566387660757401</v>
      </c>
      <c r="W705">
        <v>1384.25</v>
      </c>
      <c r="X705">
        <v>1418</v>
      </c>
      <c r="Y705">
        <v>1384.25</v>
      </c>
      <c r="Z705">
        <v>1442.35</v>
      </c>
      <c r="AA705">
        <v>1384.25</v>
      </c>
      <c r="AB705">
        <v>1628</v>
      </c>
      <c r="AC705" s="1">
        <f>(Table2[[#This Row],[Close Price]]/Table2[[#This Row],[Day Low]])-1</f>
        <v>2.9618927216903401E-3</v>
      </c>
      <c r="AD705" s="1">
        <f>(Table2[[#This Row],[Day High]]/Table2[[#This Row],[Close Price]])-1</f>
        <v>2.1356286239060829E-2</v>
      </c>
      <c r="AE705" s="1">
        <f>(Table2[[#This Row],[Close Price]]/Table2[[#This Row],[Current Week Low]])-1</f>
        <v>2.9618927216903401E-3</v>
      </c>
      <c r="AF705" s="1">
        <f>(Table2[[#This Row],[Current Week High]]/Table2[[#This Row],[Close Price]])-1</f>
        <v>3.8895091295422679E-2</v>
      </c>
      <c r="AG705" s="1">
        <f>(Table2[[#This Row],[Close Price]]/Table2[[#This Row],[Current Month Low]])-1</f>
        <v>2.9618927216903401E-3</v>
      </c>
      <c r="AH705" s="1">
        <f>(Table2[[#This Row],[Current Month High]]/Table2[[#This Row],[Close Price]])-1</f>
        <v>0.17261497461014885</v>
      </c>
      <c r="AI705">
        <v>27.345410019087399</v>
      </c>
      <c r="AJ705">
        <v>9.4050433412135401</v>
      </c>
      <c r="AK705" t="str">
        <f>IF(AND(Table2[[#This Row],[20D EMA]]&gt;Table2[[#This Row],[50D EMA]],Table2[[#This Row],[50D EMA]]&gt;Table2[[#This Row],[200D EMA]]),"Uptrend","Downtrend/NoTrend")</f>
        <v>Uptrend</v>
      </c>
      <c r="AL705">
        <v>-0.06</v>
      </c>
      <c r="AM705" t="s">
        <v>3107</v>
      </c>
      <c r="AN705">
        <v>-14.37</v>
      </c>
      <c r="AO705" t="s">
        <v>3107</v>
      </c>
      <c r="AP705">
        <v>-0.11341634104021001</v>
      </c>
      <c r="AQ705">
        <f>(Table2[[#This Row],[Sharpe Ratio]]-AVERAGE(Table2[Sharpe Ratio]))/_xlfn.STDEV.P(Table2[Sharpe Ratio])</f>
        <v>-2.0164245340888454</v>
      </c>
      <c r="AR7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-5.0706740693223917</v>
      </c>
      <c r="AS705">
        <f>_xlfn.RANK.AVG(Table2[[#This Row],[1Y Return vs Nifty Z-Score]],Table2[1Y Return vs Nifty Z-Score])</f>
        <v>690</v>
      </c>
      <c r="AT705">
        <f>_xlfn.RANK.AVG(Table2[[#This Row],[6M Return vs Nifty Z-Score]],Table2[6M Return vs Nifty Z-Score])</f>
        <v>534</v>
      </c>
      <c r="AU705">
        <f>_xlfn.RANK.AVG(Table2[[#This Row],[Sharpe Ratio Z-Score]],Table2[Sharpe Ratio Z-Score])</f>
        <v>725</v>
      </c>
      <c r="AV705">
        <f>(Table2[[#This Row],[Rank 1Y]]+Table2[[#This Row],[Rank 6M]]+Table2[[#This Row],[Rank Sharpe]])/3</f>
        <v>649.66666666666663</v>
      </c>
    </row>
    <row r="706" spans="1:48" x14ac:dyDescent="0.3">
      <c r="A706" t="s">
        <v>1584</v>
      </c>
      <c r="B706" t="s">
        <v>1585</v>
      </c>
      <c r="C706" t="s">
        <v>3074</v>
      </c>
      <c r="D706" t="s">
        <v>258</v>
      </c>
      <c r="E706">
        <v>5717.4349622</v>
      </c>
      <c r="F706">
        <v>1271.75</v>
      </c>
      <c r="G706">
        <v>-40.706181378990401</v>
      </c>
      <c r="H706">
        <f>(Table2[[#This Row],[1Y Return vs Nifty]]-AVERAGE(Table2[1Y Return vs Nifty]))/_xlfn.STDEV.P(Table2[1Y Return vs Nifty])</f>
        <v>-1.1240336650715144</v>
      </c>
      <c r="I706">
        <v>-9.9526400364446097</v>
      </c>
      <c r="J706">
        <f>(Table2[[#This Row],[1M Return vs Nifty]]-AVERAGE(Table2[1M Return vs Nifty]))/_xlfn.STDEV.P(Table2[1M Return vs Nifty])</f>
        <v>-0.89617599736392461</v>
      </c>
      <c r="K706">
        <v>-16.4697867589216</v>
      </c>
      <c r="L706">
        <f>(Table2[[#This Row],[6M Return vs Nifty]]-AVERAGE(Table2[6M Return vs Nifty]))/_xlfn.STDEV.P(Table2[6M Return vs Nifty])</f>
        <v>-0.78978357729310678</v>
      </c>
      <c r="M706">
        <v>-8.2404582862956097</v>
      </c>
      <c r="N706">
        <f>(Table2[[#This Row],[1W Return vs Nifty]]-AVERAGE(Table2[1W Return vs Nifty]))/_xlfn.STDEV.P(Table2[1W Return vs Nifty])</f>
        <v>-1.6019848766154876</v>
      </c>
      <c r="O706">
        <v>1377.87</v>
      </c>
      <c r="P706">
        <v>1379.51251010793</v>
      </c>
      <c r="Q706">
        <v>1424.04893564751</v>
      </c>
      <c r="R706">
        <v>15.0280002674888</v>
      </c>
      <c r="S706" s="1">
        <f>(Table2[[#This Row],[Close Price]]-Table2[[#This Row],[20D EMA]])/Table2[[#This Row],[20D EMA]]</f>
        <v>-7.7017425446522458E-2</v>
      </c>
      <c r="T706" s="1">
        <f>(Table2[[#This Row],[Close Price]]-Table2[[#This Row],[50D EMA]])/Table2[[#This Row],[50D EMA]]</f>
        <v>-7.8116370325267206E-2</v>
      </c>
      <c r="U706" s="1">
        <f>(Table2[[#This Row],[Close Price]]-Table2[[#This Row],[200D EMA]])/Table2[[#This Row],[200D EMA]]</f>
        <v>-0.10694782449892441</v>
      </c>
      <c r="V706">
        <v>0.77051747063126297</v>
      </c>
      <c r="W706">
        <v>1269</v>
      </c>
      <c r="X706">
        <v>1299</v>
      </c>
      <c r="Y706">
        <v>1269</v>
      </c>
      <c r="Z706">
        <v>1364</v>
      </c>
      <c r="AA706">
        <v>1269</v>
      </c>
      <c r="AB706">
        <v>1466.95</v>
      </c>
      <c r="AC706" s="1">
        <f>(Table2[[#This Row],[Close Price]]/Table2[[#This Row],[Day Low]])-1</f>
        <v>2.1670606776988954E-3</v>
      </c>
      <c r="AD706" s="1">
        <f>(Table2[[#This Row],[Day High]]/Table2[[#This Row],[Close Price]])-1</f>
        <v>2.1427167289168381E-2</v>
      </c>
      <c r="AE706" s="1">
        <f>(Table2[[#This Row],[Close Price]]/Table2[[#This Row],[Current Week Low]])-1</f>
        <v>2.1670606776988954E-3</v>
      </c>
      <c r="AF706" s="1">
        <f>(Table2[[#This Row],[Current Week High]]/Table2[[#This Row],[Close Price]])-1</f>
        <v>7.2537841556909788E-2</v>
      </c>
      <c r="AG706" s="1">
        <f>(Table2[[#This Row],[Close Price]]/Table2[[#This Row],[Current Month Low]])-1</f>
        <v>2.1670606776988954E-3</v>
      </c>
      <c r="AH706" s="1">
        <f>(Table2[[#This Row],[Current Month High]]/Table2[[#This Row],[Close Price]])-1</f>
        <v>0.15348928641635551</v>
      </c>
      <c r="AI706">
        <v>49.239237271476298</v>
      </c>
      <c r="AJ706">
        <v>11.254483422272701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-0.03</v>
      </c>
      <c r="AM706" t="s">
        <v>3107</v>
      </c>
      <c r="AN706">
        <v>-13.2</v>
      </c>
      <c r="AO706" t="s">
        <v>3107</v>
      </c>
      <c r="AP706">
        <v>-5.9418206958315997E-2</v>
      </c>
      <c r="AQ706">
        <f>(Table2[[#This Row],[Sharpe Ratio]]-AVERAGE(Table2[Sharpe Ratio]))/_xlfn.STDEV.P(Table2[Sharpe Ratio])</f>
        <v>-1.401388839208479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697</v>
      </c>
      <c r="AT706">
        <f>_xlfn.RANK.AVG(Table2[[#This Row],[6M Return vs Nifty Z-Score]],Table2[6M Return vs Nifty Z-Score])</f>
        <v>585</v>
      </c>
      <c r="AU706">
        <f>_xlfn.RANK.AVG(Table2[[#This Row],[Sharpe Ratio Z-Score]],Table2[Sharpe Ratio Z-Score])</f>
        <v>672</v>
      </c>
      <c r="AV706">
        <f>(Table2[[#This Row],[Rank 1Y]]+Table2[[#This Row],[Rank 6M]]+Table2[[#This Row],[Rank Sharpe]])/3</f>
        <v>651.33333333333337</v>
      </c>
    </row>
    <row r="707" spans="1:48" x14ac:dyDescent="0.3">
      <c r="A707" t="s">
        <v>1936</v>
      </c>
      <c r="B707" t="s">
        <v>1937</v>
      </c>
      <c r="C707" t="s">
        <v>3075</v>
      </c>
      <c r="D707" t="s">
        <v>1514</v>
      </c>
      <c r="E707">
        <v>3377.1750000000002</v>
      </c>
      <c r="F707">
        <v>304.25</v>
      </c>
      <c r="G707">
        <v>-53.235856584235897</v>
      </c>
      <c r="H707">
        <f>(Table2[[#This Row],[1Y Return vs Nifty]]-AVERAGE(Table2[1Y Return vs Nifty]))/_xlfn.STDEV.P(Table2[1Y Return vs Nifty])</f>
        <v>-1.3168961974928233</v>
      </c>
      <c r="I707">
        <v>-7.1931368056149401</v>
      </c>
      <c r="J707">
        <f>(Table2[[#This Row],[1M Return vs Nifty]]-AVERAGE(Table2[1M Return vs Nifty]))/_xlfn.STDEV.P(Table2[1M Return vs Nifty])</f>
        <v>-0.63307280579760916</v>
      </c>
      <c r="K707">
        <v>-21.0100892666586</v>
      </c>
      <c r="L707">
        <f>(Table2[[#This Row],[6M Return vs Nifty]]-AVERAGE(Table2[6M Return vs Nifty]))/_xlfn.STDEV.P(Table2[6M Return vs Nifty])</f>
        <v>-0.94398530017485927</v>
      </c>
      <c r="M707">
        <v>-2.6703790847084501</v>
      </c>
      <c r="N707">
        <f>(Table2[[#This Row],[1W Return vs Nifty]]-AVERAGE(Table2[1W Return vs Nifty]))/_xlfn.STDEV.P(Table2[1W Return vs Nifty])</f>
        <v>-0.58395018358403949</v>
      </c>
      <c r="O707">
        <v>315.52999999999997</v>
      </c>
      <c r="P707">
        <v>320.60585044028102</v>
      </c>
      <c r="Q707">
        <v>343.20015311852097</v>
      </c>
      <c r="R707">
        <v>28.632356557747901</v>
      </c>
      <c r="S707" s="1">
        <f>(Table2[[#This Row],[Close Price]]-Table2[[#This Row],[20D EMA]])/Table2[[#This Row],[20D EMA]]</f>
        <v>-3.5749374069026632E-2</v>
      </c>
      <c r="T707" s="1">
        <f>(Table2[[#This Row],[Close Price]]-Table2[[#This Row],[50D EMA]])/Table2[[#This Row],[50D EMA]]</f>
        <v>-5.1015445968374824E-2</v>
      </c>
      <c r="U707" s="1">
        <f>(Table2[[#This Row],[Close Price]]-Table2[[#This Row],[200D EMA]])/Table2[[#This Row],[200D EMA]]</f>
        <v>-0.11349107150622366</v>
      </c>
      <c r="V707">
        <v>0.82283865085277197</v>
      </c>
      <c r="W707">
        <v>299.7</v>
      </c>
      <c r="X707">
        <v>308.5</v>
      </c>
      <c r="Y707">
        <v>298.95</v>
      </c>
      <c r="Z707">
        <v>315.8</v>
      </c>
      <c r="AA707">
        <v>298.95</v>
      </c>
      <c r="AB707">
        <v>324.60000000000002</v>
      </c>
      <c r="AC707" s="1">
        <f>(Table2[[#This Row],[Close Price]]/Table2[[#This Row],[Day Low]])-1</f>
        <v>1.5181848515181784E-2</v>
      </c>
      <c r="AD707" s="1">
        <f>(Table2[[#This Row],[Day High]]/Table2[[#This Row],[Close Price]])-1</f>
        <v>1.3968775677896561E-2</v>
      </c>
      <c r="AE707" s="1">
        <f>(Table2[[#This Row],[Close Price]]/Table2[[#This Row],[Current Week Low]])-1</f>
        <v>1.772871717678548E-2</v>
      </c>
      <c r="AF707" s="1">
        <f>(Table2[[#This Row],[Current Week High]]/Table2[[#This Row],[Close Price]])-1</f>
        <v>3.7962202136401002E-2</v>
      </c>
      <c r="AG707" s="1">
        <f>(Table2[[#This Row],[Close Price]]/Table2[[#This Row],[Current Month Low]])-1</f>
        <v>1.772871717678548E-2</v>
      </c>
      <c r="AH707" s="1">
        <f>(Table2[[#This Row],[Current Month High]]/Table2[[#This Row],[Close Price]])-1</f>
        <v>6.6885784716516072E-2</v>
      </c>
      <c r="AI707">
        <v>53.393590797041902</v>
      </c>
      <c r="AJ707">
        <v>4.7692837465564697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-7.0000000000000007E-2</v>
      </c>
      <c r="AM707" t="s">
        <v>3107</v>
      </c>
      <c r="AN707">
        <v>-5.14</v>
      </c>
      <c r="AO707" t="s">
        <v>3107</v>
      </c>
      <c r="AP707">
        <v>-1.2986761507207E-2</v>
      </c>
      <c r="AQ707">
        <f>(Table2[[#This Row],[Sharpe Ratio]]-AVERAGE(Table2[Sharpe Ratio]))/_xlfn.STDEV.P(Table2[Sharpe Ratio])</f>
        <v>-0.87253730011616759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724</v>
      </c>
      <c r="AT707">
        <f>_xlfn.RANK.AVG(Table2[[#This Row],[6M Return vs Nifty Z-Score]],Table2[6M Return vs Nifty Z-Score])</f>
        <v>636</v>
      </c>
      <c r="AU707">
        <f>_xlfn.RANK.AVG(Table2[[#This Row],[Sharpe Ratio Z-Score]],Table2[Sharpe Ratio Z-Score])</f>
        <v>597</v>
      </c>
      <c r="AV707">
        <f>(Table2[[#This Row],[Rank 1Y]]+Table2[[#This Row],[Rank 6M]]+Table2[[#This Row],[Rank Sharpe]])/3</f>
        <v>652.33333333333337</v>
      </c>
    </row>
    <row r="708" spans="1:48" x14ac:dyDescent="0.3">
      <c r="A708" t="s">
        <v>603</v>
      </c>
      <c r="B708" t="s">
        <v>604</v>
      </c>
      <c r="C708" t="s">
        <v>3063</v>
      </c>
      <c r="D708" t="s">
        <v>24</v>
      </c>
      <c r="E708">
        <v>30606.822240830999</v>
      </c>
      <c r="F708">
        <v>189.99</v>
      </c>
      <c r="G708">
        <v>-40.810655887684398</v>
      </c>
      <c r="H708">
        <f>(Table2[[#This Row],[1Y Return vs Nifty]]-AVERAGE(Table2[1Y Return vs Nifty]))/_xlfn.STDEV.P(Table2[1Y Return vs Nifty])</f>
        <v>-1.1256417848344085</v>
      </c>
      <c r="I708">
        <v>1.05422782432755</v>
      </c>
      <c r="J708">
        <f>(Table2[[#This Row],[1M Return vs Nifty]]-AVERAGE(Table2[1M Return vs Nifty]))/_xlfn.STDEV.P(Table2[1M Return vs Nifty])</f>
        <v>0.15326726146754499</v>
      </c>
      <c r="K708">
        <v>-14.714509268929699</v>
      </c>
      <c r="L708">
        <f>(Table2[[#This Row],[6M Return vs Nifty]]-AVERAGE(Table2[6M Return vs Nifty]))/_xlfn.STDEV.P(Table2[6M Return vs Nifty])</f>
        <v>-0.73016930872155805</v>
      </c>
      <c r="M708">
        <v>-5.5167169492763204</v>
      </c>
      <c r="N708">
        <f>(Table2[[#This Row],[1W Return vs Nifty]]-AVERAGE(Table2[1W Return vs Nifty]))/_xlfn.STDEV.P(Table2[1W Return vs Nifty])</f>
        <v>-1.1041709182180222</v>
      </c>
      <c r="O708">
        <v>200.16</v>
      </c>
      <c r="P708">
        <v>198.939335160821</v>
      </c>
      <c r="Q708">
        <v>205.85803962071401</v>
      </c>
      <c r="R708">
        <v>30.516495330983702</v>
      </c>
      <c r="S708" s="1">
        <f>(Table2[[#This Row],[Close Price]]-Table2[[#This Row],[20D EMA]])/Table2[[#This Row],[20D EMA]]</f>
        <v>-5.0809352517985552E-2</v>
      </c>
      <c r="T708" s="1">
        <f>(Table2[[#This Row],[Close Price]]-Table2[[#This Row],[50D EMA]])/Table2[[#This Row],[50D EMA]]</f>
        <v>-4.4985247153793997E-2</v>
      </c>
      <c r="U708" s="1">
        <f>(Table2[[#This Row],[Close Price]]-Table2[[#This Row],[200D EMA]])/Table2[[#This Row],[200D EMA]]</f>
        <v>-7.7082438217862606E-2</v>
      </c>
      <c r="V708">
        <v>0.71811994609030905</v>
      </c>
      <c r="W708">
        <v>189.5</v>
      </c>
      <c r="X708">
        <v>193.98</v>
      </c>
      <c r="Y708">
        <v>189.5</v>
      </c>
      <c r="Z708">
        <v>200</v>
      </c>
      <c r="AA708">
        <v>189.5</v>
      </c>
      <c r="AB708">
        <v>218.49</v>
      </c>
      <c r="AC708" s="1">
        <f>(Table2[[#This Row],[Close Price]]/Table2[[#This Row],[Day Low]])-1</f>
        <v>2.5857519788918815E-3</v>
      </c>
      <c r="AD708" s="1">
        <f>(Table2[[#This Row],[Day High]]/Table2[[#This Row],[Close Price]])-1</f>
        <v>2.1001105321332592E-2</v>
      </c>
      <c r="AE708" s="1">
        <f>(Table2[[#This Row],[Close Price]]/Table2[[#This Row],[Current Week Low]])-1</f>
        <v>2.5857519788918815E-3</v>
      </c>
      <c r="AF708" s="1">
        <f>(Table2[[#This Row],[Current Week High]]/Table2[[#This Row],[Close Price]])-1</f>
        <v>5.268698352544865E-2</v>
      </c>
      <c r="AG708" s="1">
        <f>(Table2[[#This Row],[Close Price]]/Table2[[#This Row],[Current Month Low]])-1</f>
        <v>2.5857519788918815E-3</v>
      </c>
      <c r="AH708" s="1">
        <f>(Table2[[#This Row],[Current Month High]]/Table2[[#This Row],[Close Price]])-1</f>
        <v>0.15000789515237645</v>
      </c>
      <c r="AI708">
        <v>38.480972682772702</v>
      </c>
      <c r="AJ708">
        <v>12.3204256577002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0</v>
      </c>
      <c r="AM708" t="s">
        <v>3109</v>
      </c>
      <c r="AN708">
        <v>-13.2</v>
      </c>
      <c r="AO708" t="s">
        <v>3107</v>
      </c>
      <c r="AP708">
        <v>-8.1098050192815005E-2</v>
      </c>
      <c r="AQ708">
        <f>(Table2[[#This Row],[Sharpe Ratio]]-AVERAGE(Table2[Sharpe Ratio]))/_xlfn.STDEV.P(Table2[Sharpe Ratio])</f>
        <v>-1.6483210281690317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698</v>
      </c>
      <c r="AT708">
        <f>_xlfn.RANK.AVG(Table2[[#This Row],[6M Return vs Nifty Z-Score]],Table2[6M Return vs Nifty Z-Score])</f>
        <v>565</v>
      </c>
      <c r="AU708">
        <f>_xlfn.RANK.AVG(Table2[[#This Row],[Sharpe Ratio Z-Score]],Table2[Sharpe Ratio Z-Score])</f>
        <v>699</v>
      </c>
      <c r="AV708">
        <f>(Table2[[#This Row],[Rank 1Y]]+Table2[[#This Row],[Rank 6M]]+Table2[[#This Row],[Rank Sharpe]])/3</f>
        <v>654</v>
      </c>
    </row>
    <row r="709" spans="1:48" x14ac:dyDescent="0.3">
      <c r="A709" t="s">
        <v>703</v>
      </c>
      <c r="B709" t="s">
        <v>704</v>
      </c>
      <c r="C709" t="s">
        <v>3075</v>
      </c>
      <c r="D709" t="s">
        <v>98</v>
      </c>
      <c r="E709">
        <v>23511.774327824998</v>
      </c>
      <c r="F709">
        <v>290.85000000000002</v>
      </c>
      <c r="G709">
        <v>-33.792640175903003</v>
      </c>
      <c r="H709">
        <f>(Table2[[#This Row],[1Y Return vs Nifty]]-AVERAGE(Table2[1Y Return vs Nifty]))/_xlfn.STDEV.P(Table2[1Y Return vs Nifty])</f>
        <v>-1.0176172542240658</v>
      </c>
      <c r="I709">
        <v>4.9492297643157901</v>
      </c>
      <c r="J709">
        <f>(Table2[[#This Row],[1M Return vs Nifty]]-AVERAGE(Table2[1M Return vs Nifty]))/_xlfn.STDEV.P(Table2[1M Return vs Nifty])</f>
        <v>0.5246339009839569</v>
      </c>
      <c r="K709">
        <v>-15.1404752774747</v>
      </c>
      <c r="L709">
        <f>(Table2[[#This Row],[6M Return vs Nifty]]-AVERAGE(Table2[6M Return vs Nifty]))/_xlfn.STDEV.P(Table2[6M Return vs Nifty])</f>
        <v>-0.74463633868151591</v>
      </c>
      <c r="M709">
        <v>-2.57792119081302</v>
      </c>
      <c r="N709">
        <f>(Table2[[#This Row],[1W Return vs Nifty]]-AVERAGE(Table2[1W Return vs Nifty]))/_xlfn.STDEV.P(Table2[1W Return vs Nifty])</f>
        <v>-0.56705179844018949</v>
      </c>
      <c r="O709">
        <v>290.05</v>
      </c>
      <c r="P709">
        <v>284.23047876327797</v>
      </c>
      <c r="Q709">
        <v>291.53719612557899</v>
      </c>
      <c r="R709">
        <v>47.060972873561603</v>
      </c>
      <c r="S709" s="1">
        <f>(Table2[[#This Row],[Close Price]]-Table2[[#This Row],[20D EMA]])/Table2[[#This Row],[20D EMA]]</f>
        <v>2.7581451473884205E-3</v>
      </c>
      <c r="T709" s="1">
        <f>(Table2[[#This Row],[Close Price]]-Table2[[#This Row],[50D EMA]])/Table2[[#This Row],[50D EMA]]</f>
        <v>2.3289273076991628E-2</v>
      </c>
      <c r="U709" s="1">
        <f>(Table2[[#This Row],[Close Price]]-Table2[[#This Row],[200D EMA]])/Table2[[#This Row],[200D EMA]]</f>
        <v>-2.3571473373262329E-3</v>
      </c>
      <c r="V709">
        <v>1.1974686354270401</v>
      </c>
      <c r="W709">
        <v>285</v>
      </c>
      <c r="X709">
        <v>294</v>
      </c>
      <c r="Y709">
        <v>285</v>
      </c>
      <c r="Z709">
        <v>296.95</v>
      </c>
      <c r="AA709">
        <v>285</v>
      </c>
      <c r="AB709">
        <v>310</v>
      </c>
      <c r="AC709" s="1">
        <f>(Table2[[#This Row],[Close Price]]/Table2[[#This Row],[Day Low]])-1</f>
        <v>2.0526315789473726E-2</v>
      </c>
      <c r="AD709" s="1">
        <f>(Table2[[#This Row],[Day High]]/Table2[[#This Row],[Close Price]])-1</f>
        <v>1.0830324909747224E-2</v>
      </c>
      <c r="AE709" s="1">
        <f>(Table2[[#This Row],[Close Price]]/Table2[[#This Row],[Current Week Low]])-1</f>
        <v>2.0526315789473726E-2</v>
      </c>
      <c r="AF709" s="1">
        <f>(Table2[[#This Row],[Current Week High]]/Table2[[#This Row],[Close Price]])-1</f>
        <v>2.0973010142685045E-2</v>
      </c>
      <c r="AG709" s="1">
        <f>(Table2[[#This Row],[Close Price]]/Table2[[#This Row],[Current Month Low]])-1</f>
        <v>2.0526315789473726E-2</v>
      </c>
      <c r="AH709" s="1">
        <f>(Table2[[#This Row],[Current Month High]]/Table2[[#This Row],[Close Price]])-1</f>
        <v>6.5841499054495323E-2</v>
      </c>
      <c r="AI709">
        <v>22.846828261990701</v>
      </c>
      <c r="AJ709">
        <v>15.485407980941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0.08</v>
      </c>
      <c r="AM709" t="s">
        <v>3108</v>
      </c>
      <c r="AN709">
        <v>3.25</v>
      </c>
      <c r="AO709" t="s">
        <v>3108</v>
      </c>
      <c r="AP709">
        <v>-0.11425960201581201</v>
      </c>
      <c r="AQ709">
        <f>(Table2[[#This Row],[Sharpe Ratio]]-AVERAGE(Table2[Sharpe Ratio]))/_xlfn.STDEV.P(Table2[Sharpe Ratio])</f>
        <v>-2.0260292289345654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669</v>
      </c>
      <c r="AT709">
        <f>_xlfn.RANK.AVG(Table2[[#This Row],[6M Return vs Nifty Z-Score]],Table2[6M Return vs Nifty Z-Score])</f>
        <v>570</v>
      </c>
      <c r="AU709">
        <f>_xlfn.RANK.AVG(Table2[[#This Row],[Sharpe Ratio Z-Score]],Table2[Sharpe Ratio Z-Score])</f>
        <v>726</v>
      </c>
      <c r="AV709">
        <f>(Table2[[#This Row],[Rank 1Y]]+Table2[[#This Row],[Rank 6M]]+Table2[[#This Row],[Rank Sharpe]])/3</f>
        <v>655</v>
      </c>
    </row>
    <row r="710" spans="1:48" x14ac:dyDescent="0.3">
      <c r="A710" t="s">
        <v>1632</v>
      </c>
      <c r="B710" t="s">
        <v>1633</v>
      </c>
      <c r="C710" t="s">
        <v>3077</v>
      </c>
      <c r="D710" t="s">
        <v>300</v>
      </c>
      <c r="E710">
        <v>5166.2696294400002</v>
      </c>
      <c r="F710">
        <v>153.6</v>
      </c>
      <c r="G710">
        <v>-26.645304269665498</v>
      </c>
      <c r="H710">
        <f>(Table2[[#This Row],[1Y Return vs Nifty]]-AVERAGE(Table2[1Y Return vs Nifty]))/_xlfn.STDEV.P(Table2[1Y Return vs Nifty])</f>
        <v>-0.9076021676106768</v>
      </c>
      <c r="I710">
        <v>-9.6808989231935403</v>
      </c>
      <c r="J710">
        <f>(Table2[[#This Row],[1M Return vs Nifty]]-AVERAGE(Table2[1M Return vs Nifty]))/_xlfn.STDEV.P(Table2[1M Return vs Nifty])</f>
        <v>-0.87026700281107383</v>
      </c>
      <c r="K710">
        <v>-24.280150499962499</v>
      </c>
      <c r="L710">
        <f>(Table2[[#This Row],[6M Return vs Nifty]]-AVERAGE(Table2[6M Return vs Nifty]))/_xlfn.STDEV.P(Table2[6M Return vs Nifty])</f>
        <v>-1.0550459784545583</v>
      </c>
      <c r="M710">
        <v>-2.7067943802626502</v>
      </c>
      <c r="N710">
        <f>(Table2[[#This Row],[1W Return vs Nifty]]-AVERAGE(Table2[1W Return vs Nifty]))/_xlfn.STDEV.P(Table2[1W Return vs Nifty])</f>
        <v>-0.59060575038829721</v>
      </c>
      <c r="O710">
        <v>161.72</v>
      </c>
      <c r="P710">
        <v>164.23254311182799</v>
      </c>
      <c r="Q710">
        <v>165.50589553879101</v>
      </c>
      <c r="R710">
        <v>27.0367800214621</v>
      </c>
      <c r="S710" s="1">
        <f>(Table2[[#This Row],[Close Price]]-Table2[[#This Row],[20D EMA]])/Table2[[#This Row],[20D EMA]]</f>
        <v>-5.0210239920850878E-2</v>
      </c>
      <c r="T710" s="1">
        <f>(Table2[[#This Row],[Close Price]]-Table2[[#This Row],[50D EMA]])/Table2[[#This Row],[50D EMA]]</f>
        <v>-6.4740781031370667E-2</v>
      </c>
      <c r="U710" s="1">
        <f>(Table2[[#This Row],[Close Price]]-Table2[[#This Row],[200D EMA]])/Table2[[#This Row],[200D EMA]]</f>
        <v>-7.1936383293370529E-2</v>
      </c>
      <c r="V710">
        <v>1.02518243703717</v>
      </c>
      <c r="W710">
        <v>151.5</v>
      </c>
      <c r="X710">
        <v>155.88999999999999</v>
      </c>
      <c r="Y710">
        <v>151.5</v>
      </c>
      <c r="Z710">
        <v>159.99</v>
      </c>
      <c r="AA710">
        <v>151.5</v>
      </c>
      <c r="AB710">
        <v>176.01</v>
      </c>
      <c r="AC710" s="1">
        <f>(Table2[[#This Row],[Close Price]]/Table2[[#This Row],[Day Low]])-1</f>
        <v>1.3861386138613874E-2</v>
      </c>
      <c r="AD710" s="1">
        <f>(Table2[[#This Row],[Day High]]/Table2[[#This Row],[Close Price]])-1</f>
        <v>1.4908854166666652E-2</v>
      </c>
      <c r="AE710" s="1">
        <f>(Table2[[#This Row],[Close Price]]/Table2[[#This Row],[Current Week Low]])-1</f>
        <v>1.3861386138613874E-2</v>
      </c>
      <c r="AF710" s="1">
        <f>(Table2[[#This Row],[Current Week High]]/Table2[[#This Row],[Close Price]])-1</f>
        <v>4.1601562500000133E-2</v>
      </c>
      <c r="AG710" s="1">
        <f>(Table2[[#This Row],[Close Price]]/Table2[[#This Row],[Current Month Low]])-1</f>
        <v>1.3861386138613874E-2</v>
      </c>
      <c r="AH710" s="1">
        <f>(Table2[[#This Row],[Current Month High]]/Table2[[#This Row],[Close Price]])-1</f>
        <v>0.14589843750000009</v>
      </c>
      <c r="AI710">
        <v>42.96875</v>
      </c>
      <c r="AJ710">
        <v>18.108419838523599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-0.11</v>
      </c>
      <c r="AM710" t="s">
        <v>3107</v>
      </c>
      <c r="AN710">
        <v>-7.9</v>
      </c>
      <c r="AO710" t="s">
        <v>3107</v>
      </c>
      <c r="AP710">
        <v>-5.8932596418891002E-2</v>
      </c>
      <c r="AQ710">
        <f>(Table2[[#This Row],[Sharpe Ratio]]-AVERAGE(Table2[Sharpe Ratio]))/_xlfn.STDEV.P(Table2[Sharpe Ratio])</f>
        <v>-1.3958577626141744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635</v>
      </c>
      <c r="AT710">
        <f>_xlfn.RANK.AVG(Table2[[#This Row],[6M Return vs Nifty Z-Score]],Table2[6M Return vs Nifty Z-Score])</f>
        <v>664</v>
      </c>
      <c r="AU710">
        <f>_xlfn.RANK.AVG(Table2[[#This Row],[Sharpe Ratio Z-Score]],Table2[Sharpe Ratio Z-Score])</f>
        <v>671</v>
      </c>
      <c r="AV710">
        <f>(Table2[[#This Row],[Rank 1Y]]+Table2[[#This Row],[Rank 6M]]+Table2[[#This Row],[Rank Sharpe]])/3</f>
        <v>656.66666666666663</v>
      </c>
    </row>
    <row r="711" spans="1:48" x14ac:dyDescent="0.3">
      <c r="A711" t="s">
        <v>2256</v>
      </c>
      <c r="B711" t="s">
        <v>2257</v>
      </c>
      <c r="C711" t="s">
        <v>3068</v>
      </c>
      <c r="D711" t="s">
        <v>1581</v>
      </c>
      <c r="E711">
        <v>2324.2437238500002</v>
      </c>
      <c r="F711">
        <v>562.35</v>
      </c>
      <c r="G711">
        <v>-46.665555770344596</v>
      </c>
      <c r="H711">
        <f>(Table2[[#This Row],[1Y Return vs Nifty]]-AVERAGE(Table2[1Y Return vs Nifty]))/_xlfn.STDEV.P(Table2[1Y Return vs Nifty])</f>
        <v>-1.2157631008259304</v>
      </c>
      <c r="I711">
        <v>-7.2273039112177599</v>
      </c>
      <c r="J711">
        <f>(Table2[[#This Row],[1M Return vs Nifty]]-AVERAGE(Table2[1M Return vs Nifty]))/_xlfn.STDEV.P(Table2[1M Return vs Nifty])</f>
        <v>-0.63633044812621864</v>
      </c>
      <c r="K711">
        <v>-34.667604791876002</v>
      </c>
      <c r="L711">
        <f>(Table2[[#This Row],[6M Return vs Nifty]]-AVERAGE(Table2[6M Return vs Nifty]))/_xlfn.STDEV.P(Table2[6M Return vs Nifty])</f>
        <v>-1.4078337817868249</v>
      </c>
      <c r="M711">
        <v>-1.24630381699615</v>
      </c>
      <c r="N711">
        <f>(Table2[[#This Row],[1W Return vs Nifty]]-AVERAGE(Table2[1W Return vs Nifty]))/_xlfn.STDEV.P(Table2[1W Return vs Nifty])</f>
        <v>-0.32367416675360217</v>
      </c>
      <c r="O711">
        <v>620.54</v>
      </c>
      <c r="P711">
        <v>657.46677059567605</v>
      </c>
      <c r="Q711">
        <v>707.38514678302795</v>
      </c>
      <c r="R711">
        <v>9.0599000432547108</v>
      </c>
      <c r="S711" s="1">
        <f>(Table2[[#This Row],[Close Price]]-Table2[[#This Row],[20D EMA]])/Table2[[#This Row],[20D EMA]]</f>
        <v>-9.3773165307635201E-2</v>
      </c>
      <c r="T711" s="1">
        <f>(Table2[[#This Row],[Close Price]]-Table2[[#This Row],[50D EMA]])/Table2[[#This Row],[50D EMA]]</f>
        <v>-0.144671601440022</v>
      </c>
      <c r="U711" s="1">
        <f>(Table2[[#This Row],[Close Price]]-Table2[[#This Row],[200D EMA]])/Table2[[#This Row],[200D EMA]]</f>
        <v>-0.20502995778551977</v>
      </c>
      <c r="V711">
        <v>0.80081544818802197</v>
      </c>
      <c r="W711">
        <v>559</v>
      </c>
      <c r="X711">
        <v>597.95000000000005</v>
      </c>
      <c r="Y711">
        <v>559</v>
      </c>
      <c r="Z711">
        <v>612.54999999999995</v>
      </c>
      <c r="AA711">
        <v>559</v>
      </c>
      <c r="AB711">
        <v>649.54999999999995</v>
      </c>
      <c r="AC711" s="1">
        <f>(Table2[[#This Row],[Close Price]]/Table2[[#This Row],[Day Low]])-1</f>
        <v>5.9928443649375218E-3</v>
      </c>
      <c r="AD711" s="1">
        <f>(Table2[[#This Row],[Day High]]/Table2[[#This Row],[Close Price]])-1</f>
        <v>6.3305770427669605E-2</v>
      </c>
      <c r="AE711" s="1">
        <f>(Table2[[#This Row],[Close Price]]/Table2[[#This Row],[Current Week Low]])-1</f>
        <v>5.9928443649375218E-3</v>
      </c>
      <c r="AF711" s="1">
        <f>(Table2[[#This Row],[Current Week High]]/Table2[[#This Row],[Close Price]])-1</f>
        <v>8.9268249310927139E-2</v>
      </c>
      <c r="AG711" s="1">
        <f>(Table2[[#This Row],[Close Price]]/Table2[[#This Row],[Current Month Low]])-1</f>
        <v>5.9928443649375218E-3</v>
      </c>
      <c r="AH711" s="1">
        <f>(Table2[[#This Row],[Current Month High]]/Table2[[#This Row],[Close Price]])-1</f>
        <v>0.15506357250822433</v>
      </c>
      <c r="AI711">
        <v>60.931804036631902</v>
      </c>
      <c r="AJ711">
        <v>0.59928443649375196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-0.2</v>
      </c>
      <c r="AM711" t="s">
        <v>3107</v>
      </c>
      <c r="AN711">
        <v>-11.44</v>
      </c>
      <c r="AO711" t="s">
        <v>3107</v>
      </c>
      <c r="AQ711">
        <f>(Table2[[#This Row],[Sharpe Ratio]]-AVERAGE(Table2[Sharpe Ratio]))/_xlfn.STDEV.P(Table2[Sharpe Ratio])</f>
        <v>-0.72461882064209882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716</v>
      </c>
      <c r="AT711">
        <f>_xlfn.RANK.AVG(Table2[[#This Row],[6M Return vs Nifty Z-Score]],Table2[6M Return vs Nifty Z-Score])</f>
        <v>710</v>
      </c>
      <c r="AU711">
        <f>_xlfn.RANK.AVG(Table2[[#This Row],[Sharpe Ratio Z-Score]],Table2[Sharpe Ratio Z-Score])</f>
        <v>545.5</v>
      </c>
      <c r="AV711">
        <f>(Table2[[#This Row],[Rank 1Y]]+Table2[[#This Row],[Rank 6M]]+Table2[[#This Row],[Rank Sharpe]])/3</f>
        <v>657.16666666666663</v>
      </c>
    </row>
    <row r="712" spans="1:48" x14ac:dyDescent="0.3">
      <c r="A712" t="s">
        <v>2011</v>
      </c>
      <c r="B712" t="s">
        <v>2012</v>
      </c>
      <c r="C712" t="s">
        <v>3067</v>
      </c>
      <c r="D712" t="s">
        <v>51</v>
      </c>
      <c r="E712">
        <v>3042.9345870500001</v>
      </c>
      <c r="F712">
        <v>330.1</v>
      </c>
      <c r="G712">
        <v>-27.795198048241598</v>
      </c>
      <c r="H712">
        <f>(Table2[[#This Row],[1Y Return vs Nifty]]-AVERAGE(Table2[1Y Return vs Nifty]))/_xlfn.STDEV.P(Table2[1Y Return vs Nifty])</f>
        <v>-0.9253018623369097</v>
      </c>
      <c r="I712">
        <v>-0.36361852444550902</v>
      </c>
      <c r="J712">
        <f>(Table2[[#This Row],[1M Return vs Nifty]]-AVERAGE(Table2[1M Return vs Nifty]))/_xlfn.STDEV.P(Table2[1M Return vs Nifty])</f>
        <v>1.8083546027327476E-2</v>
      </c>
      <c r="K712">
        <v>-19.6990091527522</v>
      </c>
      <c r="L712">
        <f>(Table2[[#This Row],[6M Return vs Nifty]]-AVERAGE(Table2[6M Return vs Nifty]))/_xlfn.STDEV.P(Table2[6M Return vs Nifty])</f>
        <v>-0.89945725120546616</v>
      </c>
      <c r="M712">
        <v>2.9097618115842301</v>
      </c>
      <c r="N712">
        <f>(Table2[[#This Row],[1W Return vs Nifty]]-AVERAGE(Table2[1W Return vs Nifty]))/_xlfn.STDEV.P(Table2[1W Return vs Nifty])</f>
        <v>0.4359234697045612</v>
      </c>
      <c r="O712">
        <v>326.74</v>
      </c>
      <c r="P712">
        <v>327.73710950029499</v>
      </c>
      <c r="Q712">
        <v>337.51169561914298</v>
      </c>
      <c r="R712">
        <v>56.966582183617398</v>
      </c>
      <c r="S712" s="1">
        <f>(Table2[[#This Row],[Close Price]]-Table2[[#This Row],[20D EMA]])/Table2[[#This Row],[20D EMA]]</f>
        <v>1.0283405766052561E-2</v>
      </c>
      <c r="T712" s="1">
        <f>(Table2[[#This Row],[Close Price]]-Table2[[#This Row],[50D EMA]])/Table2[[#This Row],[50D EMA]]</f>
        <v>7.2097130023138396E-3</v>
      </c>
      <c r="U712" s="1">
        <f>(Table2[[#This Row],[Close Price]]-Table2[[#This Row],[200D EMA]])/Table2[[#This Row],[200D EMA]]</f>
        <v>-2.1959818623608563E-2</v>
      </c>
      <c r="V712">
        <v>0.54481514690983401</v>
      </c>
      <c r="W712">
        <v>323</v>
      </c>
      <c r="X712">
        <v>334</v>
      </c>
      <c r="Y712">
        <v>321.2</v>
      </c>
      <c r="Z712">
        <v>338.4</v>
      </c>
      <c r="AA712">
        <v>315.14999999999998</v>
      </c>
      <c r="AB712">
        <v>338.8</v>
      </c>
      <c r="AC712" s="1">
        <f>(Table2[[#This Row],[Close Price]]/Table2[[#This Row],[Day Low]])-1</f>
        <v>2.1981424148606932E-2</v>
      </c>
      <c r="AD712" s="1">
        <f>(Table2[[#This Row],[Day High]]/Table2[[#This Row],[Close Price]])-1</f>
        <v>1.1814601635867783E-2</v>
      </c>
      <c r="AE712" s="1">
        <f>(Table2[[#This Row],[Close Price]]/Table2[[#This Row],[Current Week Low]])-1</f>
        <v>2.7708592777085927E-2</v>
      </c>
      <c r="AF712" s="1">
        <f>(Table2[[#This Row],[Current Week High]]/Table2[[#This Row],[Close Price]])-1</f>
        <v>2.5143895789154769E-2</v>
      </c>
      <c r="AG712" s="1">
        <f>(Table2[[#This Row],[Close Price]]/Table2[[#This Row],[Current Month Low]])-1</f>
        <v>4.7437728066000551E-2</v>
      </c>
      <c r="AH712" s="1">
        <f>(Table2[[#This Row],[Current Month High]]/Table2[[#This Row],[Close Price]])-1</f>
        <v>2.6355649803089909E-2</v>
      </c>
      <c r="AI712">
        <v>25.719478945774</v>
      </c>
      <c r="AJ712">
        <v>15.1779483600837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</v>
      </c>
      <c r="AM712" t="s">
        <v>3107</v>
      </c>
      <c r="AN712">
        <v>0.12</v>
      </c>
      <c r="AO712" t="s">
        <v>3108</v>
      </c>
      <c r="AP712">
        <v>-9.4268012455611006E-2</v>
      </c>
      <c r="AQ712">
        <f>(Table2[[#This Row],[Sharpe Ratio]]-AVERAGE(Table2[Sharpe Ratio]))/_xlfn.STDEV.P(Table2[Sharpe Ratio])</f>
        <v>-1.7983261538936062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639</v>
      </c>
      <c r="AT712">
        <f>_xlfn.RANK.AVG(Table2[[#This Row],[6M Return vs Nifty Z-Score]],Table2[6M Return vs Nifty Z-Score])</f>
        <v>620</v>
      </c>
      <c r="AU712">
        <f>_xlfn.RANK.AVG(Table2[[#This Row],[Sharpe Ratio Z-Score]],Table2[Sharpe Ratio Z-Score])</f>
        <v>715</v>
      </c>
      <c r="AV712">
        <f>(Table2[[#This Row],[Rank 1Y]]+Table2[[#This Row],[Rank 6M]]+Table2[[#This Row],[Rank Sharpe]])/3</f>
        <v>658</v>
      </c>
    </row>
    <row r="713" spans="1:48" x14ac:dyDescent="0.3">
      <c r="A713" t="s">
        <v>2123</v>
      </c>
      <c r="B713" t="s">
        <v>2124</v>
      </c>
      <c r="C713" t="s">
        <v>3075</v>
      </c>
      <c r="D713" t="s">
        <v>1175</v>
      </c>
      <c r="E713">
        <v>2691.9562678249999</v>
      </c>
      <c r="F713">
        <v>372.35</v>
      </c>
      <c r="G713">
        <v>-52.549486718529202</v>
      </c>
      <c r="H713">
        <f>(Table2[[#This Row],[1Y Return vs Nifty]]-AVERAGE(Table2[1Y Return vs Nifty]))/_xlfn.STDEV.P(Table2[1Y Return vs Nifty])</f>
        <v>-1.306331276350857</v>
      </c>
      <c r="I713">
        <v>-17.372741304526301</v>
      </c>
      <c r="J713">
        <f>(Table2[[#This Row],[1M Return vs Nifty]]-AVERAGE(Table2[1M Return vs Nifty]))/_xlfn.STDEV.P(Table2[1M Return vs Nifty])</f>
        <v>-1.6036411322355348</v>
      </c>
      <c r="K713">
        <v>-22.6052091279346</v>
      </c>
      <c r="L713">
        <f>(Table2[[#This Row],[6M Return vs Nifty]]-AVERAGE(Table2[6M Return vs Nifty]))/_xlfn.STDEV.P(Table2[6M Return vs Nifty])</f>
        <v>-0.99816015535081082</v>
      </c>
      <c r="M713">
        <v>-10.211016526004901</v>
      </c>
      <c r="N713">
        <f>(Table2[[#This Row],[1W Return vs Nifty]]-AVERAGE(Table2[1W Return vs Nifty]))/_xlfn.STDEV.P(Table2[1W Return vs Nifty])</f>
        <v>-1.9621407343798467</v>
      </c>
      <c r="O713">
        <v>420.06</v>
      </c>
      <c r="P713">
        <v>420.73539389613001</v>
      </c>
      <c r="Q713">
        <v>430.676241546798</v>
      </c>
      <c r="R713">
        <v>14.245083840497101</v>
      </c>
      <c r="S713" s="1">
        <f>(Table2[[#This Row],[Close Price]]-Table2[[#This Row],[20D EMA]])/Table2[[#This Row],[20D EMA]]</f>
        <v>-0.11357901252202061</v>
      </c>
      <c r="T713" s="1">
        <f>(Table2[[#This Row],[Close Price]]-Table2[[#This Row],[50D EMA]])/Table2[[#This Row],[50D EMA]]</f>
        <v>-0.11500195752030132</v>
      </c>
      <c r="U713" s="1">
        <f>(Table2[[#This Row],[Close Price]]-Table2[[#This Row],[200D EMA]])/Table2[[#This Row],[200D EMA]]</f>
        <v>-0.13542943845083255</v>
      </c>
      <c r="V713">
        <v>0.67413901213142502</v>
      </c>
      <c r="W713">
        <v>361.3</v>
      </c>
      <c r="X713">
        <v>393.2</v>
      </c>
      <c r="Y713">
        <v>361.3</v>
      </c>
      <c r="Z713">
        <v>400.25</v>
      </c>
      <c r="AA713">
        <v>361.3</v>
      </c>
      <c r="AB713">
        <v>453.8</v>
      </c>
      <c r="AC713" s="1">
        <f>(Table2[[#This Row],[Close Price]]/Table2[[#This Row],[Day Low]])-1</f>
        <v>3.0584002214226524E-2</v>
      </c>
      <c r="AD713" s="1">
        <f>(Table2[[#This Row],[Day High]]/Table2[[#This Row],[Close Price]])-1</f>
        <v>5.5995702967637895E-2</v>
      </c>
      <c r="AE713" s="1">
        <f>(Table2[[#This Row],[Close Price]]/Table2[[#This Row],[Current Week Low]])-1</f>
        <v>3.0584002214226524E-2</v>
      </c>
      <c r="AF713" s="1">
        <f>(Table2[[#This Row],[Current Week High]]/Table2[[#This Row],[Close Price]])-1</f>
        <v>7.492950181281044E-2</v>
      </c>
      <c r="AG713" s="1">
        <f>(Table2[[#This Row],[Close Price]]/Table2[[#This Row],[Current Month Low]])-1</f>
        <v>3.0584002214226524E-2</v>
      </c>
      <c r="AH713" s="1">
        <f>(Table2[[#This Row],[Current Month High]]/Table2[[#This Row],[Close Price]])-1</f>
        <v>0.21874580367933394</v>
      </c>
      <c r="AI713">
        <v>65.153753189203698</v>
      </c>
      <c r="AJ713">
        <v>18.206349206349199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-0.18</v>
      </c>
      <c r="AM713" t="s">
        <v>3107</v>
      </c>
      <c r="AN713">
        <v>-17.440000000000001</v>
      </c>
      <c r="AO713" t="s">
        <v>3107</v>
      </c>
      <c r="AP713">
        <v>-1.7279512077858002E-2</v>
      </c>
      <c r="AQ713">
        <f>(Table2[[#This Row],[Sharpe Ratio]]-AVERAGE(Table2[Sharpe Ratio]))/_xlfn.STDEV.P(Table2[Sharpe Ratio])</f>
        <v>-0.92143148646276041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722</v>
      </c>
      <c r="AT713">
        <f>_xlfn.RANK.AVG(Table2[[#This Row],[6M Return vs Nifty Z-Score]],Table2[6M Return vs Nifty Z-Score])</f>
        <v>648</v>
      </c>
      <c r="AU713">
        <f>_xlfn.RANK.AVG(Table2[[#This Row],[Sharpe Ratio Z-Score]],Table2[Sharpe Ratio Z-Score])</f>
        <v>606</v>
      </c>
      <c r="AV713">
        <f>(Table2[[#This Row],[Rank 1Y]]+Table2[[#This Row],[Rank 6M]]+Table2[[#This Row],[Rank Sharpe]])/3</f>
        <v>658.66666666666663</v>
      </c>
    </row>
    <row r="714" spans="1:48" x14ac:dyDescent="0.3">
      <c r="A714" t="s">
        <v>2186</v>
      </c>
      <c r="B714" t="s">
        <v>2187</v>
      </c>
      <c r="C714" t="s">
        <v>3065</v>
      </c>
      <c r="D714" t="s">
        <v>368</v>
      </c>
      <c r="E714">
        <v>2534.8965757400001</v>
      </c>
      <c r="F714">
        <v>50.62</v>
      </c>
      <c r="G714">
        <v>-44.702400584386901</v>
      </c>
      <c r="H714">
        <f>(Table2[[#This Row],[1Y Return vs Nifty]]-AVERAGE(Table2[1Y Return vs Nifty]))/_xlfn.STDEV.P(Table2[1Y Return vs Nifty])</f>
        <v>-1.1855453118970267</v>
      </c>
      <c r="I714">
        <v>-0.59581701697885503</v>
      </c>
      <c r="J714">
        <f>(Table2[[#This Row],[1M Return vs Nifty]]-AVERAGE(Table2[1M Return vs Nifty]))/_xlfn.STDEV.P(Table2[1M Return vs Nifty])</f>
        <v>-4.0552809107524887E-3</v>
      </c>
      <c r="K714">
        <v>-43.189436673473303</v>
      </c>
      <c r="L714">
        <f>(Table2[[#This Row],[6M Return vs Nifty]]-AVERAGE(Table2[6M Return vs Nifty]))/_xlfn.STDEV.P(Table2[6M Return vs Nifty])</f>
        <v>-1.6972596859004083</v>
      </c>
      <c r="M714">
        <v>0.63278115032410698</v>
      </c>
      <c r="N714">
        <f>(Table2[[#This Row],[1W Return vs Nifty]]-AVERAGE(Table2[1W Return vs Nifty]))/_xlfn.STDEV.P(Table2[1W Return vs Nifty])</f>
        <v>1.9763263604802208E-2</v>
      </c>
      <c r="O714">
        <v>52.19</v>
      </c>
      <c r="P714">
        <v>53.474104010170599</v>
      </c>
      <c r="Q714">
        <v>60.243765504107699</v>
      </c>
      <c r="R714">
        <v>34.979555927477698</v>
      </c>
      <c r="S714" s="1">
        <f>(Table2[[#This Row],[Close Price]]-Table2[[#This Row],[20D EMA]])/Table2[[#This Row],[20D EMA]]</f>
        <v>-3.0082391262694009E-2</v>
      </c>
      <c r="T714" s="1">
        <f>(Table2[[#This Row],[Close Price]]-Table2[[#This Row],[50D EMA]])/Table2[[#This Row],[50D EMA]]</f>
        <v>-5.3373573302467309E-2</v>
      </c>
      <c r="U714" s="1">
        <f>(Table2[[#This Row],[Close Price]]-Table2[[#This Row],[200D EMA]])/Table2[[#This Row],[200D EMA]]</f>
        <v>-0.15974707795201662</v>
      </c>
      <c r="V714">
        <v>0.84888562944844104</v>
      </c>
      <c r="W714">
        <v>50.25</v>
      </c>
      <c r="X714">
        <v>51.89</v>
      </c>
      <c r="Y714">
        <v>50.25</v>
      </c>
      <c r="Z714">
        <v>53.01</v>
      </c>
      <c r="AA714">
        <v>49</v>
      </c>
      <c r="AB714">
        <v>54</v>
      </c>
      <c r="AC714" s="1">
        <f>(Table2[[#This Row],[Close Price]]/Table2[[#This Row],[Day Low]])-1</f>
        <v>7.3631840796020143E-3</v>
      </c>
      <c r="AD714" s="1">
        <f>(Table2[[#This Row],[Day High]]/Table2[[#This Row],[Close Price]])-1</f>
        <v>2.5088897668905652E-2</v>
      </c>
      <c r="AE714" s="1">
        <f>(Table2[[#This Row],[Close Price]]/Table2[[#This Row],[Current Week Low]])-1</f>
        <v>7.3631840796020143E-3</v>
      </c>
      <c r="AF714" s="1">
        <f>(Table2[[#This Row],[Current Week High]]/Table2[[#This Row],[Close Price]])-1</f>
        <v>4.7214539707625569E-2</v>
      </c>
      <c r="AG714" s="1">
        <f>(Table2[[#This Row],[Close Price]]/Table2[[#This Row],[Current Month Low]])-1</f>
        <v>3.3061224489795871E-2</v>
      </c>
      <c r="AH714" s="1">
        <f>(Table2[[#This Row],[Current Month High]]/Table2[[#This Row],[Close Price]])-1</f>
        <v>6.677202686685102E-2</v>
      </c>
      <c r="AI714">
        <v>66.041090478071894</v>
      </c>
      <c r="AJ714">
        <v>5.2390852390852203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-0.14000000000000001</v>
      </c>
      <c r="AM714" t="s">
        <v>3107</v>
      </c>
      <c r="AN714">
        <v>-5.22</v>
      </c>
      <c r="AO714" t="s">
        <v>3107</v>
      </c>
      <c r="AQ714">
        <f>(Table2[[#This Row],[Sharpe Ratio]]-AVERAGE(Table2[Sharpe Ratio]))/_xlfn.STDEV.P(Table2[Sharpe Ratio])</f>
        <v>-0.72461882064209882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711</v>
      </c>
      <c r="AT714">
        <f>_xlfn.RANK.AVG(Table2[[#This Row],[6M Return vs Nifty Z-Score]],Table2[6M Return vs Nifty Z-Score])</f>
        <v>723</v>
      </c>
      <c r="AU714">
        <f>_xlfn.RANK.AVG(Table2[[#This Row],[Sharpe Ratio Z-Score]],Table2[Sharpe Ratio Z-Score])</f>
        <v>545.5</v>
      </c>
      <c r="AV714">
        <f>(Table2[[#This Row],[Rank 1Y]]+Table2[[#This Row],[Rank 6M]]+Table2[[#This Row],[Rank Sharpe]])/3</f>
        <v>659.83333333333337</v>
      </c>
    </row>
    <row r="715" spans="1:48" x14ac:dyDescent="0.3">
      <c r="A715" t="s">
        <v>825</v>
      </c>
      <c r="B715" t="s">
        <v>826</v>
      </c>
      <c r="C715" t="s">
        <v>3072</v>
      </c>
      <c r="D715" t="s">
        <v>80</v>
      </c>
      <c r="E715">
        <v>18526.5040539</v>
      </c>
      <c r="F715">
        <v>784.05</v>
      </c>
      <c r="G715">
        <v>-30.947313344859001</v>
      </c>
      <c r="H715">
        <f>(Table2[[#This Row],[1Y Return vs Nifty]]-AVERAGE(Table2[1Y Return vs Nifty]))/_xlfn.STDEV.P(Table2[1Y Return vs Nifty])</f>
        <v>-0.97382067297096908</v>
      </c>
      <c r="I715">
        <v>0.49654520606448599</v>
      </c>
      <c r="J715">
        <f>(Table2[[#This Row],[1M Return vs Nifty]]-AVERAGE(Table2[1M Return vs Nifty]))/_xlfn.STDEV.P(Table2[1M Return vs Nifty])</f>
        <v>0.10009534446929741</v>
      </c>
      <c r="K715">
        <v>-19.3104895000364</v>
      </c>
      <c r="L715">
        <f>(Table2[[#This Row],[6M Return vs Nifty]]-AVERAGE(Table2[6M Return vs Nifty]))/_xlfn.STDEV.P(Table2[6M Return vs Nifty])</f>
        <v>-0.8862620071176317</v>
      </c>
      <c r="M715">
        <v>-2.7637916770932698</v>
      </c>
      <c r="N715">
        <f>(Table2[[#This Row],[1W Return vs Nifty]]-AVERAGE(Table2[1W Return vs Nifty]))/_xlfn.STDEV.P(Table2[1W Return vs Nifty])</f>
        <v>-0.60102305748261076</v>
      </c>
      <c r="O715">
        <v>805.23</v>
      </c>
      <c r="P715">
        <v>809.88452389464703</v>
      </c>
      <c r="Q715">
        <v>844.14122953089895</v>
      </c>
      <c r="R715">
        <v>33.6986981359033</v>
      </c>
      <c r="S715" s="1">
        <f>(Table2[[#This Row],[Close Price]]-Table2[[#This Row],[20D EMA]])/Table2[[#This Row],[20D EMA]]</f>
        <v>-2.6303043850825308E-2</v>
      </c>
      <c r="T715" s="1">
        <f>(Table2[[#This Row],[Close Price]]-Table2[[#This Row],[50D EMA]])/Table2[[#This Row],[50D EMA]]</f>
        <v>-3.1899021567187935E-2</v>
      </c>
      <c r="U715" s="1">
        <f>(Table2[[#This Row],[Close Price]]-Table2[[#This Row],[200D EMA]])/Table2[[#This Row],[200D EMA]]</f>
        <v>-7.1186227409236399E-2</v>
      </c>
      <c r="V715">
        <v>0.45435470542740303</v>
      </c>
      <c r="W715">
        <v>777.8</v>
      </c>
      <c r="X715">
        <v>792.7</v>
      </c>
      <c r="Y715">
        <v>777.8</v>
      </c>
      <c r="Z715">
        <v>804.8</v>
      </c>
      <c r="AA715">
        <v>777.8</v>
      </c>
      <c r="AB715">
        <v>840.9</v>
      </c>
      <c r="AC715" s="1">
        <f>(Table2[[#This Row],[Close Price]]/Table2[[#This Row],[Day Low]])-1</f>
        <v>8.0354847004371344E-3</v>
      </c>
      <c r="AD715" s="1">
        <f>(Table2[[#This Row],[Day High]]/Table2[[#This Row],[Close Price]])-1</f>
        <v>1.1032459664562344E-2</v>
      </c>
      <c r="AE715" s="1">
        <f>(Table2[[#This Row],[Close Price]]/Table2[[#This Row],[Current Week Low]])-1</f>
        <v>8.0354847004371344E-3</v>
      </c>
      <c r="AF715" s="1">
        <f>(Table2[[#This Row],[Current Week High]]/Table2[[#This Row],[Close Price]])-1</f>
        <v>2.646514890631968E-2</v>
      </c>
      <c r="AG715" s="1">
        <f>(Table2[[#This Row],[Close Price]]/Table2[[#This Row],[Current Month Low]])-1</f>
        <v>8.0354847004371344E-3</v>
      </c>
      <c r="AH715" s="1">
        <f>(Table2[[#This Row],[Current Month High]]/Table2[[#This Row],[Close Price]])-1</f>
        <v>7.250813085900143E-2</v>
      </c>
      <c r="AI715">
        <v>34.965882277915902</v>
      </c>
      <c r="AJ715">
        <v>12.007142857142799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0</v>
      </c>
      <c r="AM715" t="s">
        <v>3109</v>
      </c>
      <c r="AN715">
        <v>-4.2</v>
      </c>
      <c r="AO715" t="s">
        <v>3107</v>
      </c>
      <c r="AP715">
        <v>-8.6307333984718002E-2</v>
      </c>
      <c r="AQ715">
        <f>(Table2[[#This Row],[Sharpe Ratio]]-AVERAGE(Table2[Sharpe Ratio]))/_xlfn.STDEV.P(Table2[Sharpe Ratio])</f>
        <v>-1.7076544760974921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657</v>
      </c>
      <c r="AT715">
        <f>_xlfn.RANK.AVG(Table2[[#This Row],[6M Return vs Nifty Z-Score]],Table2[6M Return vs Nifty Z-Score])</f>
        <v>618</v>
      </c>
      <c r="AU715">
        <f>_xlfn.RANK.AVG(Table2[[#This Row],[Sharpe Ratio Z-Score]],Table2[Sharpe Ratio Z-Score])</f>
        <v>705</v>
      </c>
      <c r="AV715">
        <f>(Table2[[#This Row],[Rank 1Y]]+Table2[[#This Row],[Rank 6M]]+Table2[[#This Row],[Rank Sharpe]])/3</f>
        <v>660</v>
      </c>
    </row>
    <row r="716" spans="1:48" x14ac:dyDescent="0.3">
      <c r="A716" t="s">
        <v>1932</v>
      </c>
      <c r="B716" t="s">
        <v>1933</v>
      </c>
      <c r="C716" t="s">
        <v>3071</v>
      </c>
      <c r="D716" t="s">
        <v>1446</v>
      </c>
      <c r="E716">
        <v>3388.9110036319998</v>
      </c>
      <c r="F716">
        <v>126.56</v>
      </c>
      <c r="G716">
        <v>-54.807046681499003</v>
      </c>
      <c r="H716">
        <f>(Table2[[#This Row],[1Y Return vs Nifty]]-AVERAGE(Table2[1Y Return vs Nifty]))/_xlfn.STDEV.P(Table2[1Y Return vs Nifty])</f>
        <v>-1.3410806792219734</v>
      </c>
      <c r="I716">
        <v>-9.2139093956944595</v>
      </c>
      <c r="J716">
        <f>(Table2[[#This Row],[1M Return vs Nifty]]-AVERAGE(Table2[1M Return vs Nifty]))/_xlfn.STDEV.P(Table2[1M Return vs Nifty])</f>
        <v>-0.82574216452120786</v>
      </c>
      <c r="K716">
        <v>-19.267850827255</v>
      </c>
      <c r="L716">
        <f>(Table2[[#This Row],[6M Return vs Nifty]]-AVERAGE(Table2[6M Return vs Nifty]))/_xlfn.STDEV.P(Table2[6M Return vs Nifty])</f>
        <v>-0.88481387523807542</v>
      </c>
      <c r="M716">
        <v>-0.34629504391198301</v>
      </c>
      <c r="N716">
        <f>(Table2[[#This Row],[1W Return vs Nifty]]-AVERAGE(Table2[1W Return vs Nifty]))/_xlfn.STDEV.P(Table2[1W Return vs Nifty])</f>
        <v>-0.15918096623119785</v>
      </c>
      <c r="O716">
        <v>130.94</v>
      </c>
      <c r="P716">
        <v>131.15923944730699</v>
      </c>
      <c r="Q716">
        <v>139.188502666017</v>
      </c>
      <c r="R716">
        <v>36.722813342821802</v>
      </c>
      <c r="S716" s="1">
        <f>(Table2[[#This Row],[Close Price]]-Table2[[#This Row],[20D EMA]])/Table2[[#This Row],[20D EMA]]</f>
        <v>-3.345043531388419E-2</v>
      </c>
      <c r="T716" s="1">
        <f>(Table2[[#This Row],[Close Price]]-Table2[[#This Row],[50D EMA]])/Table2[[#This Row],[50D EMA]]</f>
        <v>-3.5066072864464282E-2</v>
      </c>
      <c r="U716" s="1">
        <f>(Table2[[#This Row],[Close Price]]-Table2[[#This Row],[200D EMA]])/Table2[[#This Row],[200D EMA]]</f>
        <v>-9.0729495785432129E-2</v>
      </c>
      <c r="V716">
        <v>0.39835841362600399</v>
      </c>
      <c r="W716">
        <v>123.72</v>
      </c>
      <c r="X716">
        <v>128</v>
      </c>
      <c r="Y716">
        <v>123.1</v>
      </c>
      <c r="Z716">
        <v>134.69999999999999</v>
      </c>
      <c r="AA716">
        <v>123.1</v>
      </c>
      <c r="AB716">
        <v>136.69999999999999</v>
      </c>
      <c r="AC716" s="1">
        <f>(Table2[[#This Row],[Close Price]]/Table2[[#This Row],[Day Low]])-1</f>
        <v>2.2955059812479917E-2</v>
      </c>
      <c r="AD716" s="1">
        <f>(Table2[[#This Row],[Day High]]/Table2[[#This Row],[Close Price]])-1</f>
        <v>1.1378002528444897E-2</v>
      </c>
      <c r="AE716" s="1">
        <f>(Table2[[#This Row],[Close Price]]/Table2[[#This Row],[Current Week Low]])-1</f>
        <v>2.8107229894394958E-2</v>
      </c>
      <c r="AF716" s="1">
        <f>(Table2[[#This Row],[Current Week High]]/Table2[[#This Row],[Close Price]])-1</f>
        <v>6.4317319848293142E-2</v>
      </c>
      <c r="AG716" s="1">
        <f>(Table2[[#This Row],[Close Price]]/Table2[[#This Row],[Current Month Low]])-1</f>
        <v>2.8107229894394958E-2</v>
      </c>
      <c r="AH716" s="1">
        <f>(Table2[[#This Row],[Current Month High]]/Table2[[#This Row],[Close Price]])-1</f>
        <v>8.0120101137800104E-2</v>
      </c>
      <c r="AI716">
        <v>50.758533501896302</v>
      </c>
      <c r="AJ716">
        <v>21.168022977501199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0.02</v>
      </c>
      <c r="AM716" t="s">
        <v>3108</v>
      </c>
      <c r="AN716">
        <v>-6.34</v>
      </c>
      <c r="AO716" t="s">
        <v>3107</v>
      </c>
      <c r="AP716">
        <v>-4.4155957021022998E-2</v>
      </c>
      <c r="AQ716">
        <f>(Table2[[#This Row],[Sharpe Ratio]]-AVERAGE(Table2[Sharpe Ratio]))/_xlfn.STDEV.P(Table2[Sharpe Ratio])</f>
        <v>-1.2275526751405748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727</v>
      </c>
      <c r="AT716">
        <f>_xlfn.RANK.AVG(Table2[[#This Row],[6M Return vs Nifty Z-Score]],Table2[6M Return vs Nifty Z-Score])</f>
        <v>617</v>
      </c>
      <c r="AU716">
        <f>_xlfn.RANK.AVG(Table2[[#This Row],[Sharpe Ratio Z-Score]],Table2[Sharpe Ratio Z-Score])</f>
        <v>645</v>
      </c>
      <c r="AV716">
        <f>(Table2[[#This Row],[Rank 1Y]]+Table2[[#This Row],[Rank 6M]]+Table2[[#This Row],[Rank Sharpe]])/3</f>
        <v>663</v>
      </c>
    </row>
    <row r="717" spans="1:48" x14ac:dyDescent="0.3">
      <c r="A717" t="s">
        <v>2033</v>
      </c>
      <c r="B717" t="s">
        <v>2034</v>
      </c>
      <c r="C717" t="s">
        <v>3072</v>
      </c>
      <c r="D717" t="s">
        <v>80</v>
      </c>
      <c r="E717">
        <v>2940.5277073560001</v>
      </c>
      <c r="F717">
        <v>224.97</v>
      </c>
      <c r="G717">
        <v>-33.002362549436803</v>
      </c>
      <c r="H717">
        <f>(Table2[[#This Row],[1Y Return vs Nifty]]-AVERAGE(Table2[1Y Return vs Nifty]))/_xlfn.STDEV.P(Table2[1Y Return vs Nifty])</f>
        <v>-1.0054529369644798</v>
      </c>
      <c r="I717">
        <v>-3.4266197195733401</v>
      </c>
      <c r="J717">
        <f>(Table2[[#This Row],[1M Return vs Nifty]]-AVERAGE(Table2[1M Return vs Nifty]))/_xlfn.STDEV.P(Table2[1M Return vs Nifty])</f>
        <v>-0.27395647813574409</v>
      </c>
      <c r="K717">
        <v>-21.8899246957867</v>
      </c>
      <c r="L717">
        <f>(Table2[[#This Row],[6M Return vs Nifty]]-AVERAGE(Table2[6M Return vs Nifty]))/_xlfn.STDEV.P(Table2[6M Return vs Nifty])</f>
        <v>-0.97386704016746195</v>
      </c>
      <c r="M717">
        <v>-0.21672294626925101</v>
      </c>
      <c r="N717">
        <f>(Table2[[#This Row],[1W Return vs Nifty]]-AVERAGE(Table2[1W Return vs Nifty]))/_xlfn.STDEV.P(Table2[1W Return vs Nifty])</f>
        <v>-0.13549927592209546</v>
      </c>
      <c r="O717">
        <v>235.22</v>
      </c>
      <c r="P717">
        <v>236.920799375163</v>
      </c>
      <c r="Q717">
        <v>236.24546925010199</v>
      </c>
      <c r="R717">
        <v>35.228449152078298</v>
      </c>
      <c r="S717" s="1">
        <f>(Table2[[#This Row],[Close Price]]-Table2[[#This Row],[20D EMA]])/Table2[[#This Row],[20D EMA]]</f>
        <v>-4.3576226511351075E-2</v>
      </c>
      <c r="T717" s="1">
        <f>(Table2[[#This Row],[Close Price]]-Table2[[#This Row],[50D EMA]])/Table2[[#This Row],[50D EMA]]</f>
        <v>-5.0442170576332407E-2</v>
      </c>
      <c r="U717" s="1">
        <f>(Table2[[#This Row],[Close Price]]-Table2[[#This Row],[200D EMA]])/Table2[[#This Row],[200D EMA]]</f>
        <v>-4.7727769281218177E-2</v>
      </c>
      <c r="V717">
        <v>0.63259524294275604</v>
      </c>
      <c r="W717">
        <v>221</v>
      </c>
      <c r="X717">
        <v>231.8</v>
      </c>
      <c r="Y717">
        <v>219.52</v>
      </c>
      <c r="Z717">
        <v>231.88</v>
      </c>
      <c r="AA717">
        <v>219.52</v>
      </c>
      <c r="AB717">
        <v>252.99</v>
      </c>
      <c r="AC717" s="1">
        <f>(Table2[[#This Row],[Close Price]]/Table2[[#This Row],[Day Low]])-1</f>
        <v>1.7963800904977401E-2</v>
      </c>
      <c r="AD717" s="1">
        <f>(Table2[[#This Row],[Day High]]/Table2[[#This Row],[Close Price]])-1</f>
        <v>3.0359603502689403E-2</v>
      </c>
      <c r="AE717" s="1">
        <f>(Table2[[#This Row],[Close Price]]/Table2[[#This Row],[Current Week Low]])-1</f>
        <v>2.4826895043731811E-2</v>
      </c>
      <c r="AF717" s="1">
        <f>(Table2[[#This Row],[Current Week High]]/Table2[[#This Row],[Close Price]])-1</f>
        <v>3.071520647197401E-2</v>
      </c>
      <c r="AG717" s="1">
        <f>(Table2[[#This Row],[Close Price]]/Table2[[#This Row],[Current Month Low]])-1</f>
        <v>2.4826895043731811E-2</v>
      </c>
      <c r="AH717" s="1">
        <f>(Table2[[#This Row],[Current Month High]]/Table2[[#This Row],[Close Price]])-1</f>
        <v>0.12454993999199893</v>
      </c>
      <c r="AI717">
        <v>35.573632039827501</v>
      </c>
      <c r="AJ717">
        <v>15.9639175257731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0.02</v>
      </c>
      <c r="AM717" t="s">
        <v>3108</v>
      </c>
      <c r="AN717">
        <v>-8.14</v>
      </c>
      <c r="AO717" t="s">
        <v>3107</v>
      </c>
      <c r="AP717">
        <v>-7.521602453805E-2</v>
      </c>
      <c r="AQ717">
        <f>(Table2[[#This Row],[Sharpe Ratio]]-AVERAGE(Table2[Sharpe Ratio]))/_xlfn.STDEV.P(Table2[Sharpe Ratio])</f>
        <v>-1.5813250884501522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666</v>
      </c>
      <c r="AT717">
        <f>_xlfn.RANK.AVG(Table2[[#This Row],[6M Return vs Nifty Z-Score]],Table2[6M Return vs Nifty Z-Score])</f>
        <v>642</v>
      </c>
      <c r="AU717">
        <f>_xlfn.RANK.AVG(Table2[[#This Row],[Sharpe Ratio Z-Score]],Table2[Sharpe Ratio Z-Score])</f>
        <v>692</v>
      </c>
      <c r="AV717">
        <f>(Table2[[#This Row],[Rank 1Y]]+Table2[[#This Row],[Rank 6M]]+Table2[[#This Row],[Rank Sharpe]])/3</f>
        <v>666.66666666666663</v>
      </c>
    </row>
    <row r="718" spans="1:48" x14ac:dyDescent="0.3">
      <c r="A718" t="s">
        <v>2264</v>
      </c>
      <c r="B718" t="s">
        <v>2265</v>
      </c>
      <c r="C718" t="s">
        <v>3071</v>
      </c>
      <c r="D718" t="s">
        <v>625</v>
      </c>
      <c r="E718">
        <v>2306.9110833519999</v>
      </c>
      <c r="F718">
        <v>156.56</v>
      </c>
      <c r="G718">
        <v>-60.3029390795067</v>
      </c>
      <c r="H718">
        <f>(Table2[[#This Row],[1Y Return vs Nifty]]-AVERAGE(Table2[1Y Return vs Nifty]))/_xlfn.STDEV.P(Table2[1Y Return vs Nifty])</f>
        <v>-1.425675986636729</v>
      </c>
      <c r="I718">
        <v>-6.5488654219548197</v>
      </c>
      <c r="J718">
        <f>(Table2[[#This Row],[1M Return vs Nifty]]-AVERAGE(Table2[1M Return vs Nifty]))/_xlfn.STDEV.P(Table2[1M Return vs Nifty])</f>
        <v>-0.5716451345479332</v>
      </c>
      <c r="K718">
        <v>-44.904446904583402</v>
      </c>
      <c r="L718">
        <f>(Table2[[#This Row],[6M Return vs Nifty]]-AVERAGE(Table2[6M Return vs Nifty]))/_xlfn.STDEV.P(Table2[6M Return vs Nifty])</f>
        <v>-1.7555063626243392</v>
      </c>
      <c r="M718">
        <v>-0.19221884967588801</v>
      </c>
      <c r="N718">
        <f>(Table2[[#This Row],[1W Return vs Nifty]]-AVERAGE(Table2[1W Return vs Nifty]))/_xlfn.STDEV.P(Table2[1W Return vs Nifty])</f>
        <v>-0.13102070038472624</v>
      </c>
      <c r="O718">
        <v>163.66999999999999</v>
      </c>
      <c r="P718">
        <v>172.190564037993</v>
      </c>
      <c r="Q718">
        <v>215.44345951281201</v>
      </c>
      <c r="R718">
        <v>35.516021636443597</v>
      </c>
      <c r="S718" s="1">
        <f>(Table2[[#This Row],[Close Price]]-Table2[[#This Row],[20D EMA]])/Table2[[#This Row],[20D EMA]]</f>
        <v>-4.3441070446630328E-2</v>
      </c>
      <c r="T718" s="1">
        <f>(Table2[[#This Row],[Close Price]]-Table2[[#This Row],[50D EMA]])/Table2[[#This Row],[50D EMA]]</f>
        <v>-9.0774800148422707E-2</v>
      </c>
      <c r="U718" s="1">
        <f>(Table2[[#This Row],[Close Price]]-Table2[[#This Row],[200D EMA]])/Table2[[#This Row],[200D EMA]]</f>
        <v>-0.27331282019870423</v>
      </c>
      <c r="V718">
        <v>0.847963478860846</v>
      </c>
      <c r="W718">
        <v>155</v>
      </c>
      <c r="X718">
        <v>160.65</v>
      </c>
      <c r="Y718">
        <v>152.75</v>
      </c>
      <c r="Z718">
        <v>160.65</v>
      </c>
      <c r="AA718">
        <v>152.75</v>
      </c>
      <c r="AB718">
        <v>174.2</v>
      </c>
      <c r="AC718" s="1">
        <f>(Table2[[#This Row],[Close Price]]/Table2[[#This Row],[Day Low]])-1</f>
        <v>1.0064516129032253E-2</v>
      </c>
      <c r="AD718" s="1">
        <f>(Table2[[#This Row],[Day High]]/Table2[[#This Row],[Close Price]])-1</f>
        <v>2.6124169647419482E-2</v>
      </c>
      <c r="AE718" s="1">
        <f>(Table2[[#This Row],[Close Price]]/Table2[[#This Row],[Current Week Low]])-1</f>
        <v>2.4942716857610403E-2</v>
      </c>
      <c r="AF718" s="1">
        <f>(Table2[[#This Row],[Current Week High]]/Table2[[#This Row],[Close Price]])-1</f>
        <v>2.6124169647419482E-2</v>
      </c>
      <c r="AG718" s="1">
        <f>(Table2[[#This Row],[Close Price]]/Table2[[#This Row],[Current Month Low]])-1</f>
        <v>2.4942716857610403E-2</v>
      </c>
      <c r="AH718" s="1">
        <f>(Table2[[#This Row],[Current Month High]]/Table2[[#This Row],[Close Price]])-1</f>
        <v>0.11267245784363822</v>
      </c>
      <c r="AI718">
        <v>99.284619315278405</v>
      </c>
      <c r="AJ718">
        <v>8.7222222222222303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-0.16</v>
      </c>
      <c r="AM718" t="s">
        <v>3107</v>
      </c>
      <c r="AN718">
        <v>-9.42</v>
      </c>
      <c r="AO718" t="s">
        <v>3107</v>
      </c>
      <c r="AQ718">
        <f>(Table2[[#This Row],[Sharpe Ratio]]-AVERAGE(Table2[Sharpe Ratio]))/_xlfn.STDEV.P(Table2[Sharpe Ratio])</f>
        <v>-0.72461882064209882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730</v>
      </c>
      <c r="AT718">
        <f>_xlfn.RANK.AVG(Table2[[#This Row],[6M Return vs Nifty Z-Score]],Table2[6M Return vs Nifty Z-Score])</f>
        <v>725</v>
      </c>
      <c r="AU718">
        <f>_xlfn.RANK.AVG(Table2[[#This Row],[Sharpe Ratio Z-Score]],Table2[Sharpe Ratio Z-Score])</f>
        <v>545.5</v>
      </c>
      <c r="AV718">
        <f>(Table2[[#This Row],[Rank 1Y]]+Table2[[#This Row],[Rank 6M]]+Table2[[#This Row],[Rank Sharpe]])/3</f>
        <v>666.83333333333337</v>
      </c>
    </row>
    <row r="719" spans="1:48" x14ac:dyDescent="0.3">
      <c r="A719" t="s">
        <v>361</v>
      </c>
      <c r="B719" t="s">
        <v>362</v>
      </c>
      <c r="C719" t="s">
        <v>3063</v>
      </c>
      <c r="D719" t="s">
        <v>363</v>
      </c>
      <c r="E719">
        <v>65591.303509809994</v>
      </c>
      <c r="F719">
        <v>689.65</v>
      </c>
      <c r="G719">
        <v>-43.541942322593201</v>
      </c>
      <c r="H719">
        <f>(Table2[[#This Row],[1Y Return vs Nifty]]-AVERAGE(Table2[1Y Return vs Nifty]))/_xlfn.STDEV.P(Table2[1Y Return vs Nifty])</f>
        <v>-1.1676830037786914</v>
      </c>
      <c r="I719">
        <v>-5.0499046469714299</v>
      </c>
      <c r="J719">
        <f>(Table2[[#This Row],[1M Return vs Nifty]]-AVERAGE(Table2[1M Return vs Nifty]))/_xlfn.STDEV.P(Table2[1M Return vs Nifty])</f>
        <v>-0.42872761246470192</v>
      </c>
      <c r="K719">
        <v>-14.650117712378201</v>
      </c>
      <c r="L719">
        <f>(Table2[[#This Row],[6M Return vs Nifty]]-AVERAGE(Table2[6M Return vs Nifty]))/_xlfn.STDEV.P(Table2[6M Return vs Nifty])</f>
        <v>-0.72798238638711921</v>
      </c>
      <c r="M719">
        <v>-0.95316579512784805</v>
      </c>
      <c r="N719">
        <f>(Table2[[#This Row],[1W Return vs Nifty]]-AVERAGE(Table2[1W Return vs Nifty]))/_xlfn.STDEV.P(Table2[1W Return vs Nifty])</f>
        <v>-0.27009778744044832</v>
      </c>
      <c r="O719">
        <v>711.98</v>
      </c>
      <c r="P719">
        <v>717.75418606238202</v>
      </c>
      <c r="Q719">
        <v>737.43526510408003</v>
      </c>
      <c r="R719">
        <v>30.321186397103499</v>
      </c>
      <c r="S719" s="1">
        <f>(Table2[[#This Row],[Close Price]]-Table2[[#This Row],[20D EMA]])/Table2[[#This Row],[20D EMA]]</f>
        <v>-3.1363240540464674E-2</v>
      </c>
      <c r="T719" s="1">
        <f>(Table2[[#This Row],[Close Price]]-Table2[[#This Row],[50D EMA]])/Table2[[#This Row],[50D EMA]]</f>
        <v>-3.9155725745832752E-2</v>
      </c>
      <c r="U719" s="1">
        <f>(Table2[[#This Row],[Close Price]]-Table2[[#This Row],[200D EMA]])/Table2[[#This Row],[200D EMA]]</f>
        <v>-6.4799267631085886E-2</v>
      </c>
      <c r="V719">
        <v>0.74062028148658998</v>
      </c>
      <c r="W719">
        <v>689</v>
      </c>
      <c r="X719">
        <v>695.9</v>
      </c>
      <c r="Y719">
        <v>689</v>
      </c>
      <c r="Z719">
        <v>710.95</v>
      </c>
      <c r="AA719">
        <v>689</v>
      </c>
      <c r="AB719">
        <v>726.25</v>
      </c>
      <c r="AC719" s="1">
        <f>(Table2[[#This Row],[Close Price]]/Table2[[#This Row],[Day Low]])-1</f>
        <v>9.4339622641514964E-4</v>
      </c>
      <c r="AD719" s="1">
        <f>(Table2[[#This Row],[Day High]]/Table2[[#This Row],[Close Price]])-1</f>
        <v>9.0625679692597494E-3</v>
      </c>
      <c r="AE719" s="1">
        <f>(Table2[[#This Row],[Close Price]]/Table2[[#This Row],[Current Week Low]])-1</f>
        <v>9.4339622641514964E-4</v>
      </c>
      <c r="AF719" s="1">
        <f>(Table2[[#This Row],[Current Week High]]/Table2[[#This Row],[Close Price]])-1</f>
        <v>3.0885231639237398E-2</v>
      </c>
      <c r="AG719" s="1">
        <f>(Table2[[#This Row],[Close Price]]/Table2[[#This Row],[Current Month Low]])-1</f>
        <v>9.4339622641514964E-4</v>
      </c>
      <c r="AH719" s="1">
        <f>(Table2[[#This Row],[Current Month High]]/Table2[[#This Row],[Close Price]])-1</f>
        <v>5.3070398027985188E-2</v>
      </c>
      <c r="AI719">
        <v>25.715942869571499</v>
      </c>
      <c r="AJ719">
        <v>6.4356817655683196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-0.05</v>
      </c>
      <c r="AM719" t="s">
        <v>3107</v>
      </c>
      <c r="AN719">
        <v>-2.58</v>
      </c>
      <c r="AO719" t="s">
        <v>3107</v>
      </c>
      <c r="AP719">
        <v>-0.13682008637568599</v>
      </c>
      <c r="AQ719">
        <f>(Table2[[#This Row],[Sharpe Ratio]]-AVERAGE(Table2[Sharpe Ratio]))/_xlfn.STDEV.P(Table2[Sharpe Ratio])</f>
        <v>-2.2829918705337926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706</v>
      </c>
      <c r="AT719">
        <f>_xlfn.RANK.AVG(Table2[[#This Row],[6M Return vs Nifty Z-Score]],Table2[6M Return vs Nifty Z-Score])</f>
        <v>564</v>
      </c>
      <c r="AU719">
        <f>_xlfn.RANK.AVG(Table2[[#This Row],[Sharpe Ratio Z-Score]],Table2[Sharpe Ratio Z-Score])</f>
        <v>732</v>
      </c>
      <c r="AV719">
        <f>(Table2[[#This Row],[Rank 1Y]]+Table2[[#This Row],[Rank 6M]]+Table2[[#This Row],[Rank Sharpe]])/3</f>
        <v>667.33333333333337</v>
      </c>
    </row>
    <row r="720" spans="1:48" x14ac:dyDescent="0.3">
      <c r="A720" t="s">
        <v>1453</v>
      </c>
      <c r="B720" t="s">
        <v>1454</v>
      </c>
      <c r="C720" t="s">
        <v>3067</v>
      </c>
      <c r="D720" t="s">
        <v>51</v>
      </c>
      <c r="E720">
        <v>6951.9014581359997</v>
      </c>
      <c r="F720">
        <v>214.22</v>
      </c>
      <c r="G720">
        <v>-30.439479316452498</v>
      </c>
      <c r="H720">
        <f>(Table2[[#This Row],[1Y Return vs Nifty]]-AVERAGE(Table2[1Y Return vs Nifty]))/_xlfn.STDEV.P(Table2[1Y Return vs Nifty])</f>
        <v>-0.96600385767737007</v>
      </c>
      <c r="I720">
        <v>-7.5936840700555202</v>
      </c>
      <c r="J720">
        <f>(Table2[[#This Row],[1M Return vs Nifty]]-AVERAGE(Table2[1M Return vs Nifty]))/_xlfn.STDEV.P(Table2[1M Return vs Nifty])</f>
        <v>-0.67126274609921499</v>
      </c>
      <c r="K720">
        <v>-47.883141263707799</v>
      </c>
      <c r="L720">
        <f>(Table2[[#This Row],[6M Return vs Nifty]]-AVERAGE(Table2[6M Return vs Nifty]))/_xlfn.STDEV.P(Table2[6M Return vs Nifty])</f>
        <v>-1.8566713844114175</v>
      </c>
      <c r="M720">
        <v>0.37844589020849501</v>
      </c>
      <c r="N720">
        <f>(Table2[[#This Row],[1W Return vs Nifty]]-AVERAGE(Table2[1W Return vs Nifty]))/_xlfn.STDEV.P(Table2[1W Return vs Nifty])</f>
        <v>-2.6721195428579633E-2</v>
      </c>
      <c r="O720">
        <v>222.38</v>
      </c>
      <c r="P720">
        <v>232.58729997606099</v>
      </c>
      <c r="Q720">
        <v>264.78562948014701</v>
      </c>
      <c r="R720">
        <v>31.420383846285301</v>
      </c>
      <c r="S720" s="1">
        <f>(Table2[[#This Row],[Close Price]]-Table2[[#This Row],[20D EMA]])/Table2[[#This Row],[20D EMA]]</f>
        <v>-3.6693947297418816E-2</v>
      </c>
      <c r="T720" s="1">
        <f>(Table2[[#This Row],[Close Price]]-Table2[[#This Row],[50D EMA]])/Table2[[#This Row],[50D EMA]]</f>
        <v>-7.896948792110077E-2</v>
      </c>
      <c r="U720" s="1">
        <f>(Table2[[#This Row],[Close Price]]-Table2[[#This Row],[200D EMA]])/Table2[[#This Row],[200D EMA]]</f>
        <v>-0.19096817897339213</v>
      </c>
      <c r="V720">
        <v>0.59639704147413997</v>
      </c>
      <c r="W720">
        <v>212.56</v>
      </c>
      <c r="X720">
        <v>216.61</v>
      </c>
      <c r="Y720">
        <v>212.56</v>
      </c>
      <c r="Z720">
        <v>220.84</v>
      </c>
      <c r="AA720">
        <v>210.13</v>
      </c>
      <c r="AB720">
        <v>232.76</v>
      </c>
      <c r="AC720" s="1">
        <f>(Table2[[#This Row],[Close Price]]/Table2[[#This Row],[Day Low]])-1</f>
        <v>7.8095596537448575E-3</v>
      </c>
      <c r="AD720" s="1">
        <f>(Table2[[#This Row],[Day High]]/Table2[[#This Row],[Close Price]])-1</f>
        <v>1.1156754738119723E-2</v>
      </c>
      <c r="AE720" s="1">
        <f>(Table2[[#This Row],[Close Price]]/Table2[[#This Row],[Current Week Low]])-1</f>
        <v>7.8095596537448575E-3</v>
      </c>
      <c r="AF720" s="1">
        <f>(Table2[[#This Row],[Current Week High]]/Table2[[#This Row],[Close Price]])-1</f>
        <v>3.0902810195126529E-2</v>
      </c>
      <c r="AG720" s="1">
        <f>(Table2[[#This Row],[Close Price]]/Table2[[#This Row],[Current Month Low]])-1</f>
        <v>1.946414124589535E-2</v>
      </c>
      <c r="AH720" s="1">
        <f>(Table2[[#This Row],[Current Month High]]/Table2[[#This Row],[Close Price]])-1</f>
        <v>8.6546540939221428E-2</v>
      </c>
      <c r="AI720">
        <v>120.70768368966399</v>
      </c>
      <c r="AJ720">
        <v>9.2401835798062208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-0.15</v>
      </c>
      <c r="AM720" t="s">
        <v>3107</v>
      </c>
      <c r="AN720">
        <v>-5.62</v>
      </c>
      <c r="AO720" t="s">
        <v>3107</v>
      </c>
      <c r="AP720">
        <v>-2.8306646556462998E-2</v>
      </c>
      <c r="AQ720">
        <f>(Table2[[#This Row],[Sharpe Ratio]]-AVERAGE(Table2[Sharpe Ratio]))/_xlfn.STDEV.P(Table2[Sharpe Ratio])</f>
        <v>-1.0470299248514334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652</v>
      </c>
      <c r="AT720">
        <f>_xlfn.RANK.AVG(Table2[[#This Row],[6M Return vs Nifty Z-Score]],Table2[6M Return vs Nifty Z-Score])</f>
        <v>728</v>
      </c>
      <c r="AU720">
        <f>_xlfn.RANK.AVG(Table2[[#This Row],[Sharpe Ratio Z-Score]],Table2[Sharpe Ratio Z-Score])</f>
        <v>624</v>
      </c>
      <c r="AV720">
        <f>(Table2[[#This Row],[Rank 1Y]]+Table2[[#This Row],[Rank 6M]]+Table2[[#This Row],[Rank Sharpe]])/3</f>
        <v>668</v>
      </c>
    </row>
    <row r="721" spans="1:48" x14ac:dyDescent="0.3">
      <c r="A721" t="s">
        <v>580</v>
      </c>
      <c r="B721" t="s">
        <v>581</v>
      </c>
      <c r="C721" t="s">
        <v>3072</v>
      </c>
      <c r="D721" t="s">
        <v>80</v>
      </c>
      <c r="E721">
        <v>32379.160408705</v>
      </c>
      <c r="F721">
        <v>1726.45</v>
      </c>
      <c r="G721">
        <v>-33.904863787876899</v>
      </c>
      <c r="H721">
        <f>(Table2[[#This Row],[1Y Return vs Nifty]]-AVERAGE(Table2[1Y Return vs Nifty]))/_xlfn.STDEV.P(Table2[1Y Return vs Nifty])</f>
        <v>-1.019344651754186</v>
      </c>
      <c r="I721">
        <v>-9.4541560694079401</v>
      </c>
      <c r="J721">
        <f>(Table2[[#This Row],[1M Return vs Nifty]]-AVERAGE(Table2[1M Return vs Nifty]))/_xlfn.STDEV.P(Table2[1M Return vs Nifty])</f>
        <v>-0.8486483404991948</v>
      </c>
      <c r="K721">
        <v>-26.386403129248901</v>
      </c>
      <c r="L721">
        <f>(Table2[[#This Row],[6M Return vs Nifty]]-AVERAGE(Table2[6M Return vs Nifty]))/_xlfn.STDEV.P(Table2[6M Return vs Nifty])</f>
        <v>-1.1265803715278662</v>
      </c>
      <c r="M721">
        <v>-0.249722990876557</v>
      </c>
      <c r="N721">
        <f>(Table2[[#This Row],[1W Return vs Nifty]]-AVERAGE(Table2[1W Return vs Nifty]))/_xlfn.STDEV.P(Table2[1W Return vs Nifty])</f>
        <v>-0.14153064263448439</v>
      </c>
      <c r="O721">
        <v>1782.8</v>
      </c>
      <c r="P721">
        <v>1816.1034726474099</v>
      </c>
      <c r="Q721">
        <v>1937.4555161465</v>
      </c>
      <c r="R721">
        <v>31.726086126074598</v>
      </c>
      <c r="S721" s="1">
        <f>(Table2[[#This Row],[Close Price]]-Table2[[#This Row],[20D EMA]])/Table2[[#This Row],[20D EMA]]</f>
        <v>-3.1607583576396626E-2</v>
      </c>
      <c r="T721" s="1">
        <f>(Table2[[#This Row],[Close Price]]-Table2[[#This Row],[50D EMA]])/Table2[[#This Row],[50D EMA]]</f>
        <v>-4.9365839555781631E-2</v>
      </c>
      <c r="U721" s="1">
        <f>(Table2[[#This Row],[Close Price]]-Table2[[#This Row],[200D EMA]])/Table2[[#This Row],[200D EMA]]</f>
        <v>-0.10890857332620424</v>
      </c>
      <c r="V721">
        <v>0.822356440308187</v>
      </c>
      <c r="W721">
        <v>1705.45</v>
      </c>
      <c r="X721">
        <v>1737.65</v>
      </c>
      <c r="Y721">
        <v>1705.45</v>
      </c>
      <c r="Z721">
        <v>1754</v>
      </c>
      <c r="AA721">
        <v>1705.45</v>
      </c>
      <c r="AB721">
        <v>1866</v>
      </c>
      <c r="AC721" s="1">
        <f>(Table2[[#This Row],[Close Price]]/Table2[[#This Row],[Day Low]])-1</f>
        <v>1.2313465654226086E-2</v>
      </c>
      <c r="AD721" s="1">
        <f>(Table2[[#This Row],[Day High]]/Table2[[#This Row],[Close Price]])-1</f>
        <v>6.4873005299892483E-3</v>
      </c>
      <c r="AE721" s="1">
        <f>(Table2[[#This Row],[Close Price]]/Table2[[#This Row],[Current Week Low]])-1</f>
        <v>1.2313465654226086E-2</v>
      </c>
      <c r="AF721" s="1">
        <f>(Table2[[#This Row],[Current Week High]]/Table2[[#This Row],[Close Price]])-1</f>
        <v>1.5957600857250398E-2</v>
      </c>
      <c r="AG721" s="1">
        <f>(Table2[[#This Row],[Close Price]]/Table2[[#This Row],[Current Month Low]])-1</f>
        <v>1.2313465654226086E-2</v>
      </c>
      <c r="AH721" s="1">
        <f>(Table2[[#This Row],[Current Month High]]/Table2[[#This Row],[Close Price]])-1</f>
        <v>8.0830606157143325E-2</v>
      </c>
      <c r="AI721">
        <v>40.791798198615602</v>
      </c>
      <c r="AJ721">
        <v>4.54462879980621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-0.06</v>
      </c>
      <c r="AM721" t="s">
        <v>3107</v>
      </c>
      <c r="AN721">
        <v>-5.88</v>
      </c>
      <c r="AO721" t="s">
        <v>3107</v>
      </c>
      <c r="AP721">
        <v>-5.2520341869130002E-2</v>
      </c>
      <c r="AQ721">
        <f>(Table2[[#This Row],[Sharpe Ratio]]-AVERAGE(Table2[Sharpe Ratio]))/_xlfn.STDEV.P(Table2[Sharpe Ratio])</f>
        <v>-1.3228225457531455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671</v>
      </c>
      <c r="AT721">
        <f>_xlfn.RANK.AVG(Table2[[#This Row],[6M Return vs Nifty Z-Score]],Table2[6M Return vs Nifty Z-Score])</f>
        <v>678</v>
      </c>
      <c r="AU721">
        <f>_xlfn.RANK.AVG(Table2[[#This Row],[Sharpe Ratio Z-Score]],Table2[Sharpe Ratio Z-Score])</f>
        <v>661</v>
      </c>
      <c r="AV721">
        <f>(Table2[[#This Row],[Rank 1Y]]+Table2[[#This Row],[Rank 6M]]+Table2[[#This Row],[Rank Sharpe]])/3</f>
        <v>670</v>
      </c>
    </row>
    <row r="722" spans="1:48" x14ac:dyDescent="0.3">
      <c r="A722" t="s">
        <v>2051</v>
      </c>
      <c r="B722" t="s">
        <v>2052</v>
      </c>
      <c r="C722" t="s">
        <v>3063</v>
      </c>
      <c r="D722" t="s">
        <v>57</v>
      </c>
      <c r="E722">
        <v>2907.8097011999998</v>
      </c>
      <c r="F722">
        <v>288.89999999999998</v>
      </c>
      <c r="G722">
        <v>-75.529117516106993</v>
      </c>
      <c r="H722">
        <f>(Table2[[#This Row],[1Y Return vs Nifty]]-AVERAGE(Table2[1Y Return vs Nifty]))/_xlfn.STDEV.P(Table2[1Y Return vs Nifty])</f>
        <v>-1.6600443389107031</v>
      </c>
      <c r="I722">
        <v>-31.313079814537002</v>
      </c>
      <c r="J722">
        <f>(Table2[[#This Row],[1M Return vs Nifty]]-AVERAGE(Table2[1M Return vs Nifty]))/_xlfn.STDEV.P(Table2[1M Return vs Nifty])</f>
        <v>-2.9327744025002294</v>
      </c>
      <c r="K722">
        <v>-58.801679856818303</v>
      </c>
      <c r="L722">
        <f>(Table2[[#This Row],[6M Return vs Nifty]]-AVERAGE(Table2[6M Return vs Nifty]))/_xlfn.STDEV.P(Table2[6M Return vs Nifty])</f>
        <v>-2.2274963370526728</v>
      </c>
      <c r="M722">
        <v>-11.766179588705899</v>
      </c>
      <c r="N722">
        <f>(Table2[[#This Row],[1W Return vs Nifty]]-AVERAGE(Table2[1W Return vs Nifty]))/_xlfn.STDEV.P(Table2[1W Return vs Nifty])</f>
        <v>-2.2463754631606387</v>
      </c>
      <c r="O722">
        <v>379.75</v>
      </c>
      <c r="P722">
        <v>421.42190784219798</v>
      </c>
      <c r="Q722">
        <v>484.17311213059799</v>
      </c>
      <c r="R722">
        <v>4.67578576352855</v>
      </c>
      <c r="S722" s="1">
        <f>(Table2[[#This Row],[Close Price]]-Table2[[#This Row],[20D EMA]])/Table2[[#This Row],[20D EMA]]</f>
        <v>-0.23923633969716926</v>
      </c>
      <c r="T722" s="1">
        <f>(Table2[[#This Row],[Close Price]]-Table2[[#This Row],[50D EMA]])/Table2[[#This Row],[50D EMA]]</f>
        <v>-0.31446373664043353</v>
      </c>
      <c r="U722" s="1">
        <f>(Table2[[#This Row],[Close Price]]-Table2[[#This Row],[200D EMA]])/Table2[[#This Row],[200D EMA]]</f>
        <v>-0.40331259055526858</v>
      </c>
      <c r="V722">
        <v>2.4087369686358602</v>
      </c>
      <c r="W722">
        <v>288</v>
      </c>
      <c r="X722">
        <v>308.39999999999998</v>
      </c>
      <c r="Y722">
        <v>288</v>
      </c>
      <c r="Z722">
        <v>312.7</v>
      </c>
      <c r="AA722">
        <v>288</v>
      </c>
      <c r="AB722">
        <v>450.5</v>
      </c>
      <c r="AC722" s="1">
        <f>(Table2[[#This Row],[Close Price]]/Table2[[#This Row],[Day Low]])-1</f>
        <v>3.1249999999998224E-3</v>
      </c>
      <c r="AD722" s="1">
        <f>(Table2[[#This Row],[Day High]]/Table2[[#This Row],[Close Price]])-1</f>
        <v>6.7497403946002121E-2</v>
      </c>
      <c r="AE722" s="1">
        <f>(Table2[[#This Row],[Close Price]]/Table2[[#This Row],[Current Week Low]])-1</f>
        <v>3.1249999999998224E-3</v>
      </c>
      <c r="AF722" s="1">
        <f>(Table2[[#This Row],[Current Week High]]/Table2[[#This Row],[Close Price]])-1</f>
        <v>8.238144686742821E-2</v>
      </c>
      <c r="AG722" s="1">
        <f>(Table2[[#This Row],[Close Price]]/Table2[[#This Row],[Current Month Low]])-1</f>
        <v>3.1249999999998224E-3</v>
      </c>
      <c r="AH722" s="1">
        <f>(Table2[[#This Row],[Current Month High]]/Table2[[#This Row],[Close Price]])-1</f>
        <v>0.55936310141917622</v>
      </c>
      <c r="AI722">
        <v>133.59293873312501</v>
      </c>
      <c r="AJ722">
        <v>0.31249999999998201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-0.39</v>
      </c>
      <c r="AM722" t="s">
        <v>3107</v>
      </c>
      <c r="AN722">
        <v>-33.6</v>
      </c>
      <c r="AO722" t="s">
        <v>3107</v>
      </c>
      <c r="AQ722">
        <f>(Table2[[#This Row],[Sharpe Ratio]]-AVERAGE(Table2[Sharpe Ratio]))/_xlfn.STDEV.P(Table2[Sharpe Ratio])</f>
        <v>-0.72461882064209882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734</v>
      </c>
      <c r="AT722">
        <f>_xlfn.RANK.AVG(Table2[[#This Row],[6M Return vs Nifty Z-Score]],Table2[6M Return vs Nifty Z-Score])</f>
        <v>733</v>
      </c>
      <c r="AU722">
        <f>_xlfn.RANK.AVG(Table2[[#This Row],[Sharpe Ratio Z-Score]],Table2[Sharpe Ratio Z-Score])</f>
        <v>545.5</v>
      </c>
      <c r="AV722">
        <f>(Table2[[#This Row],[Rank 1Y]]+Table2[[#This Row],[Rank 6M]]+Table2[[#This Row],[Rank Sharpe]])/3</f>
        <v>670.83333333333337</v>
      </c>
    </row>
    <row r="723" spans="1:48" x14ac:dyDescent="0.3">
      <c r="A723" t="s">
        <v>2224</v>
      </c>
      <c r="B723" t="s">
        <v>2225</v>
      </c>
      <c r="C723" t="s">
        <v>3067</v>
      </c>
      <c r="D723" t="s">
        <v>837</v>
      </c>
      <c r="E723">
        <v>2393.484550785</v>
      </c>
      <c r="F723">
        <v>449.85</v>
      </c>
      <c r="G723">
        <v>-43.800177249163603</v>
      </c>
      <c r="H723">
        <f>(Table2[[#This Row],[1Y Return vs Nifty]]-AVERAGE(Table2[1Y Return vs Nifty]))/_xlfn.STDEV.P(Table2[1Y Return vs Nifty])</f>
        <v>-1.1716578747216468</v>
      </c>
      <c r="I723">
        <v>-0.61913785890340201</v>
      </c>
      <c r="J723">
        <f>(Table2[[#This Row],[1M Return vs Nifty]]-AVERAGE(Table2[1M Return vs Nifty]))/_xlfn.STDEV.P(Table2[1M Return vs Nifty])</f>
        <v>-6.2787926906307323E-3</v>
      </c>
      <c r="K723">
        <v>-16.466697551348101</v>
      </c>
      <c r="L723">
        <f>(Table2[[#This Row],[6M Return vs Nifty]]-AVERAGE(Table2[6M Return vs Nifty]))/_xlfn.STDEV.P(Table2[6M Return vs Nifty])</f>
        <v>-0.78967865892492284</v>
      </c>
      <c r="M723">
        <v>-1.3110198366836401</v>
      </c>
      <c r="N723">
        <f>(Table2[[#This Row],[1W Return vs Nifty]]-AVERAGE(Table2[1W Return vs Nifty]))/_xlfn.STDEV.P(Table2[1W Return vs Nifty])</f>
        <v>-0.3355022127925163</v>
      </c>
      <c r="O723">
        <v>493.14</v>
      </c>
      <c r="P723">
        <v>486.41144447753197</v>
      </c>
      <c r="Q723">
        <v>487.73487472503001</v>
      </c>
      <c r="R723">
        <v>22.372226250284399</v>
      </c>
      <c r="S723" s="1">
        <f>(Table2[[#This Row],[Close Price]]-Table2[[#This Row],[20D EMA]])/Table2[[#This Row],[20D EMA]]</f>
        <v>-8.7784401995376501E-2</v>
      </c>
      <c r="T723" s="1">
        <f>(Table2[[#This Row],[Close Price]]-Table2[[#This Row],[50D EMA]])/Table2[[#This Row],[50D EMA]]</f>
        <v>-7.5165674847152517E-2</v>
      </c>
      <c r="U723" s="1">
        <f>(Table2[[#This Row],[Close Price]]-Table2[[#This Row],[200D EMA]])/Table2[[#This Row],[200D EMA]]</f>
        <v>-7.7675140098169768E-2</v>
      </c>
      <c r="V723">
        <v>0.86488863956489004</v>
      </c>
      <c r="W723">
        <v>443</v>
      </c>
      <c r="X723">
        <v>479.5</v>
      </c>
      <c r="Y723">
        <v>443</v>
      </c>
      <c r="Z723">
        <v>494.95</v>
      </c>
      <c r="AA723">
        <v>443</v>
      </c>
      <c r="AB723">
        <v>526.4</v>
      </c>
      <c r="AC723" s="1">
        <f>(Table2[[#This Row],[Close Price]]/Table2[[#This Row],[Day Low]])-1</f>
        <v>1.5462753950338692E-2</v>
      </c>
      <c r="AD723" s="1">
        <f>(Table2[[#This Row],[Day High]]/Table2[[#This Row],[Close Price]])-1</f>
        <v>6.5910859175280612E-2</v>
      </c>
      <c r="AE723" s="1">
        <f>(Table2[[#This Row],[Close Price]]/Table2[[#This Row],[Current Week Low]])-1</f>
        <v>1.5462753950338692E-2</v>
      </c>
      <c r="AF723" s="1">
        <f>(Table2[[#This Row],[Current Week High]]/Table2[[#This Row],[Close Price]])-1</f>
        <v>0.10025564076914528</v>
      </c>
      <c r="AG723" s="1">
        <f>(Table2[[#This Row],[Close Price]]/Table2[[#This Row],[Current Month Low]])-1</f>
        <v>1.5462753950338692E-2</v>
      </c>
      <c r="AH723" s="1">
        <f>(Table2[[#This Row],[Current Month High]]/Table2[[#This Row],[Close Price]])-1</f>
        <v>0.17016783372235178</v>
      </c>
      <c r="AI723">
        <v>35.600755807491304</v>
      </c>
      <c r="AJ723">
        <v>15.6129529683885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0</v>
      </c>
      <c r="AM723" t="s">
        <v>3109</v>
      </c>
      <c r="AN723">
        <v>-15.69</v>
      </c>
      <c r="AO723" t="s">
        <v>3107</v>
      </c>
      <c r="AP723">
        <v>-0.108336486941602</v>
      </c>
      <c r="AQ723">
        <f>(Table2[[#This Row],[Sharpe Ratio]]-AVERAGE(Table2[Sharpe Ratio]))/_xlfn.STDEV.P(Table2[Sharpe Ratio])</f>
        <v>-1.9585652830508384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707</v>
      </c>
      <c r="AT723">
        <f>_xlfn.RANK.AVG(Table2[[#This Row],[6M Return vs Nifty Z-Score]],Table2[6M Return vs Nifty Z-Score])</f>
        <v>584</v>
      </c>
      <c r="AU723">
        <f>_xlfn.RANK.AVG(Table2[[#This Row],[Sharpe Ratio Z-Score]],Table2[Sharpe Ratio Z-Score])</f>
        <v>722</v>
      </c>
      <c r="AV723">
        <f>(Table2[[#This Row],[Rank 1Y]]+Table2[[#This Row],[Rank 6M]]+Table2[[#This Row],[Rank Sharpe]])/3</f>
        <v>671</v>
      </c>
    </row>
    <row r="724" spans="1:48" x14ac:dyDescent="0.3">
      <c r="A724" t="s">
        <v>2284</v>
      </c>
      <c r="B724" t="s">
        <v>2285</v>
      </c>
      <c r="C724" t="s">
        <v>3071</v>
      </c>
      <c r="D724" t="s">
        <v>486</v>
      </c>
      <c r="E724">
        <v>2265.4491771599901</v>
      </c>
      <c r="F724">
        <v>579.79999999999995</v>
      </c>
      <c r="G724">
        <v>-37.635598439249897</v>
      </c>
      <c r="H724">
        <f>(Table2[[#This Row],[1Y Return vs Nifty]]-AVERAGE(Table2[1Y Return vs Nifty]))/_xlfn.STDEV.P(Table2[1Y Return vs Nifty])</f>
        <v>-1.0767698380315209</v>
      </c>
      <c r="I724">
        <v>2.3807323460060998</v>
      </c>
      <c r="J724">
        <f>(Table2[[#This Row],[1M Return vs Nifty]]-AVERAGE(Table2[1M Return vs Nifty]))/_xlfn.STDEV.P(Table2[1M Return vs Nifty])</f>
        <v>0.27974204482043236</v>
      </c>
      <c r="K724">
        <v>-19.219392461144501</v>
      </c>
      <c r="L724">
        <f>(Table2[[#This Row],[6M Return vs Nifty]]-AVERAGE(Table2[6M Return vs Nifty]))/_xlfn.STDEV.P(Table2[6M Return vs Nifty])</f>
        <v>-0.88316808984612427</v>
      </c>
      <c r="M724">
        <v>1.0139868240829599</v>
      </c>
      <c r="N724">
        <f>(Table2[[#This Row],[1W Return vs Nifty]]-AVERAGE(Table2[1W Return vs Nifty]))/_xlfn.STDEV.P(Table2[1W Return vs Nifty])</f>
        <v>8.9435630374086042E-2</v>
      </c>
      <c r="O724">
        <v>559.02</v>
      </c>
      <c r="P724">
        <v>554.78553540618202</v>
      </c>
      <c r="Q724">
        <v>590.96974206227696</v>
      </c>
      <c r="R724">
        <v>68.071965785358799</v>
      </c>
      <c r="S724" s="1">
        <f>(Table2[[#This Row],[Close Price]]-Table2[[#This Row],[20D EMA]])/Table2[[#This Row],[20D EMA]]</f>
        <v>3.7172194196987536E-2</v>
      </c>
      <c r="T724" s="1">
        <f>(Table2[[#This Row],[Close Price]]-Table2[[#This Row],[50D EMA]])/Table2[[#This Row],[50D EMA]]</f>
        <v>4.5088530607604579E-2</v>
      </c>
      <c r="U724" s="1">
        <f>(Table2[[#This Row],[Close Price]]-Table2[[#This Row],[200D EMA]])/Table2[[#This Row],[200D EMA]]</f>
        <v>-1.8900700437383698E-2</v>
      </c>
      <c r="V724">
        <v>1.4789765046666099</v>
      </c>
      <c r="W724">
        <v>559.6</v>
      </c>
      <c r="X724">
        <v>585.5</v>
      </c>
      <c r="Y724">
        <v>546.6</v>
      </c>
      <c r="Z724">
        <v>585.5</v>
      </c>
      <c r="AA724">
        <v>535</v>
      </c>
      <c r="AB724">
        <v>585.5</v>
      </c>
      <c r="AC724" s="1">
        <f>(Table2[[#This Row],[Close Price]]/Table2[[#This Row],[Day Low]])-1</f>
        <v>3.6097212294496028E-2</v>
      </c>
      <c r="AD724" s="1">
        <f>(Table2[[#This Row],[Day High]]/Table2[[#This Row],[Close Price]])-1</f>
        <v>9.830976198689223E-3</v>
      </c>
      <c r="AE724" s="1">
        <f>(Table2[[#This Row],[Close Price]]/Table2[[#This Row],[Current Week Low]])-1</f>
        <v>6.0739114526161542E-2</v>
      </c>
      <c r="AF724" s="1">
        <f>(Table2[[#This Row],[Current Week High]]/Table2[[#This Row],[Close Price]])-1</f>
        <v>9.830976198689223E-3</v>
      </c>
      <c r="AG724" s="1">
        <f>(Table2[[#This Row],[Close Price]]/Table2[[#This Row],[Current Month Low]])-1</f>
        <v>8.373831775700924E-2</v>
      </c>
      <c r="AH724" s="1">
        <f>(Table2[[#This Row],[Current Month High]]/Table2[[#This Row],[Close Price]])-1</f>
        <v>9.830976198689223E-3</v>
      </c>
      <c r="AI724">
        <v>36.547085201793699</v>
      </c>
      <c r="AJ724">
        <v>25.7564255503741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0.06</v>
      </c>
      <c r="AM724" t="s">
        <v>3108</v>
      </c>
      <c r="AN724">
        <v>5.84</v>
      </c>
      <c r="AO724" t="s">
        <v>3108</v>
      </c>
      <c r="AP724">
        <v>-0.10362448139677299</v>
      </c>
      <c r="AQ724">
        <f>(Table2[[#This Row],[Sharpe Ratio]]-AVERAGE(Table2[Sharpe Ratio]))/_xlfn.STDEV.P(Table2[Sharpe Ratio])</f>
        <v>-1.9048958062472729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679</v>
      </c>
      <c r="AT724">
        <f>_xlfn.RANK.AVG(Table2[[#This Row],[6M Return vs Nifty Z-Score]],Table2[6M Return vs Nifty Z-Score])</f>
        <v>616</v>
      </c>
      <c r="AU724">
        <f>_xlfn.RANK.AVG(Table2[[#This Row],[Sharpe Ratio Z-Score]],Table2[Sharpe Ratio Z-Score])</f>
        <v>719</v>
      </c>
      <c r="AV724">
        <f>(Table2[[#This Row],[Rank 1Y]]+Table2[[#This Row],[Rank 6M]]+Table2[[#This Row],[Rank Sharpe]])/3</f>
        <v>671.33333333333337</v>
      </c>
    </row>
    <row r="725" spans="1:48" x14ac:dyDescent="0.3">
      <c r="A725" t="s">
        <v>2222</v>
      </c>
      <c r="B725" t="s">
        <v>2223</v>
      </c>
      <c r="C725" t="s">
        <v>3077</v>
      </c>
      <c r="D725" t="s">
        <v>388</v>
      </c>
      <c r="E725">
        <v>2397.358746036</v>
      </c>
      <c r="F725">
        <v>208.17</v>
      </c>
      <c r="G725">
        <v>-28.630613769473602</v>
      </c>
      <c r="H725">
        <f>(Table2[[#This Row],[1Y Return vs Nifty]]-AVERAGE(Table2[1Y Return vs Nifty]))/_xlfn.STDEV.P(Table2[1Y Return vs Nifty])</f>
        <v>-0.93816096594351595</v>
      </c>
      <c r="I725">
        <v>-0.86437402279459297</v>
      </c>
      <c r="J725">
        <f>(Table2[[#This Row],[1M Return vs Nifty]]-AVERAGE(Table2[1M Return vs Nifty]))/_xlfn.STDEV.P(Table2[1M Return vs Nifty])</f>
        <v>-2.9660688637117114E-2</v>
      </c>
      <c r="K725">
        <v>-55.780886239482101</v>
      </c>
      <c r="L725">
        <f>(Table2[[#This Row],[6M Return vs Nifty]]-AVERAGE(Table2[6M Return vs Nifty]))/_xlfn.STDEV.P(Table2[6M Return vs Nifty])</f>
        <v>-2.124901503455205</v>
      </c>
      <c r="M725">
        <v>-1.70801219640298</v>
      </c>
      <c r="N725">
        <f>(Table2[[#This Row],[1W Return vs Nifty]]-AVERAGE(Table2[1W Return vs Nifty]))/_xlfn.STDEV.P(Table2[1W Return vs Nifty])</f>
        <v>-0.4080598875465033</v>
      </c>
      <c r="O725">
        <v>214.04</v>
      </c>
      <c r="P725">
        <v>221.35746728110999</v>
      </c>
      <c r="Q725">
        <v>257.06919856604998</v>
      </c>
      <c r="R725">
        <v>39.297599686250997</v>
      </c>
      <c r="S725" s="1">
        <f>(Table2[[#This Row],[Close Price]]-Table2[[#This Row],[20D EMA]])/Table2[[#This Row],[20D EMA]]</f>
        <v>-2.7424780414875748E-2</v>
      </c>
      <c r="T725" s="1">
        <f>(Table2[[#This Row],[Close Price]]-Table2[[#This Row],[50D EMA]])/Table2[[#This Row],[50D EMA]]</f>
        <v>-5.9575434445871905E-2</v>
      </c>
      <c r="U725" s="1">
        <f>(Table2[[#This Row],[Close Price]]-Table2[[#This Row],[200D EMA]])/Table2[[#This Row],[200D EMA]]</f>
        <v>-0.19021803794002995</v>
      </c>
      <c r="V725">
        <v>0.57933014507403902</v>
      </c>
      <c r="W725">
        <v>207.56</v>
      </c>
      <c r="X725">
        <v>211.35</v>
      </c>
      <c r="Y725">
        <v>207.5</v>
      </c>
      <c r="Z725">
        <v>218.5</v>
      </c>
      <c r="AA725">
        <v>205.6</v>
      </c>
      <c r="AB725">
        <v>228.44</v>
      </c>
      <c r="AC725" s="1">
        <f>(Table2[[#This Row],[Close Price]]/Table2[[#This Row],[Day Low]])-1</f>
        <v>2.9389092310656562E-3</v>
      </c>
      <c r="AD725" s="1">
        <f>(Table2[[#This Row],[Day High]]/Table2[[#This Row],[Close Price]])-1</f>
        <v>1.5275976365470623E-2</v>
      </c>
      <c r="AE725" s="1">
        <f>(Table2[[#This Row],[Close Price]]/Table2[[#This Row],[Current Week Low]])-1</f>
        <v>3.2289156626505999E-3</v>
      </c>
      <c r="AF725" s="1">
        <f>(Table2[[#This Row],[Current Week High]]/Table2[[#This Row],[Close Price]])-1</f>
        <v>4.9622904357015996E-2</v>
      </c>
      <c r="AG725" s="1">
        <f>(Table2[[#This Row],[Close Price]]/Table2[[#This Row],[Current Month Low]])-1</f>
        <v>1.2499999999999956E-2</v>
      </c>
      <c r="AH725" s="1">
        <f>(Table2[[#This Row],[Current Month High]]/Table2[[#This Row],[Close Price]])-1</f>
        <v>9.7372339914493011E-2</v>
      </c>
      <c r="AI725">
        <v>107.402603641254</v>
      </c>
      <c r="AJ725">
        <v>8.7049608355091301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-0.09</v>
      </c>
      <c r="AM725" t="s">
        <v>3107</v>
      </c>
      <c r="AN725">
        <v>-4.51</v>
      </c>
      <c r="AO725" t="s">
        <v>3107</v>
      </c>
      <c r="AP725">
        <v>-4.4636680018112003E-2</v>
      </c>
      <c r="AQ725">
        <f>(Table2[[#This Row],[Sharpe Ratio]]-AVERAGE(Table2[Sharpe Ratio]))/_xlfn.STDEV.P(Table2[Sharpe Ratio])</f>
        <v>-1.2330280829039468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644</v>
      </c>
      <c r="AT725">
        <f>_xlfn.RANK.AVG(Table2[[#This Row],[6M Return vs Nifty Z-Score]],Table2[6M Return vs Nifty Z-Score])</f>
        <v>732</v>
      </c>
      <c r="AU725">
        <f>_xlfn.RANK.AVG(Table2[[#This Row],[Sharpe Ratio Z-Score]],Table2[Sharpe Ratio Z-Score])</f>
        <v>647</v>
      </c>
      <c r="AV725">
        <f>(Table2[[#This Row],[Rank 1Y]]+Table2[[#This Row],[Rank 6M]]+Table2[[#This Row],[Rank Sharpe]])/3</f>
        <v>674.33333333333337</v>
      </c>
    </row>
    <row r="726" spans="1:48" x14ac:dyDescent="0.3">
      <c r="A726" t="s">
        <v>1156</v>
      </c>
      <c r="B726" t="s">
        <v>1157</v>
      </c>
      <c r="C726" t="s">
        <v>3077</v>
      </c>
      <c r="D726" t="s">
        <v>539</v>
      </c>
      <c r="E726">
        <v>10205.498332039901</v>
      </c>
      <c r="F726">
        <v>1995.95</v>
      </c>
      <c r="G726">
        <v>-38.813603931396997</v>
      </c>
      <c r="H726">
        <f>(Table2[[#This Row],[1Y Return vs Nifty]]-AVERAGE(Table2[1Y Return vs Nifty]))/_xlfn.STDEV.P(Table2[1Y Return vs Nifty])</f>
        <v>-1.0949022412024016</v>
      </c>
      <c r="I726">
        <v>-1.1901359277707599</v>
      </c>
      <c r="J726">
        <f>(Table2[[#This Row],[1M Return vs Nifty]]-AVERAGE(Table2[1M Return vs Nifty]))/_xlfn.STDEV.P(Table2[1M Return vs Nifty])</f>
        <v>-6.0720263394050122E-2</v>
      </c>
      <c r="K726">
        <v>-20.188597842285201</v>
      </c>
      <c r="L726">
        <f>(Table2[[#This Row],[6M Return vs Nifty]]-AVERAGE(Table2[6M Return vs Nifty]))/_xlfn.STDEV.P(Table2[6M Return vs Nifty])</f>
        <v>-0.91608509027582741</v>
      </c>
      <c r="M726">
        <v>-3.03351229608701</v>
      </c>
      <c r="N726">
        <f>(Table2[[#This Row],[1W Return vs Nifty]]-AVERAGE(Table2[1W Return vs Nifty]))/_xlfn.STDEV.P(Table2[1W Return vs Nifty])</f>
        <v>-0.65031947457544181</v>
      </c>
      <c r="O726">
        <v>2064.5700000000002</v>
      </c>
      <c r="P726">
        <v>2059.3683641234102</v>
      </c>
      <c r="Q726">
        <v>2148.6271984270302</v>
      </c>
      <c r="R726">
        <v>28.039646236558699</v>
      </c>
      <c r="S726" s="1">
        <f>(Table2[[#This Row],[Close Price]]-Table2[[#This Row],[20D EMA]])/Table2[[#This Row],[20D EMA]]</f>
        <v>-3.3236945223460629E-2</v>
      </c>
      <c r="T726" s="1">
        <f>(Table2[[#This Row],[Close Price]]-Table2[[#This Row],[50D EMA]])/Table2[[#This Row],[50D EMA]]</f>
        <v>-3.0795056012431637E-2</v>
      </c>
      <c r="U726" s="1">
        <f>(Table2[[#This Row],[Close Price]]-Table2[[#This Row],[200D EMA]])/Table2[[#This Row],[200D EMA]]</f>
        <v>-7.1058021856375206E-2</v>
      </c>
      <c r="V726">
        <v>1.0175285986881999</v>
      </c>
      <c r="W726">
        <v>1961.9</v>
      </c>
      <c r="X726">
        <v>2025.45</v>
      </c>
      <c r="Y726">
        <v>1961.9</v>
      </c>
      <c r="Z726">
        <v>2086.9499999999998</v>
      </c>
      <c r="AA726">
        <v>1961.9</v>
      </c>
      <c r="AB726">
        <v>2154.65</v>
      </c>
      <c r="AC726" s="1">
        <f>(Table2[[#This Row],[Close Price]]/Table2[[#This Row],[Day Low]])-1</f>
        <v>1.7355624649574297E-2</v>
      </c>
      <c r="AD726" s="1">
        <f>(Table2[[#This Row],[Day High]]/Table2[[#This Row],[Close Price]])-1</f>
        <v>1.4779929356947719E-2</v>
      </c>
      <c r="AE726" s="1">
        <f>(Table2[[#This Row],[Close Price]]/Table2[[#This Row],[Current Week Low]])-1</f>
        <v>1.7355624649574297E-2</v>
      </c>
      <c r="AF726" s="1">
        <f>(Table2[[#This Row],[Current Week High]]/Table2[[#This Row],[Close Price]])-1</f>
        <v>4.5592324457025324E-2</v>
      </c>
      <c r="AG726" s="1">
        <f>(Table2[[#This Row],[Close Price]]/Table2[[#This Row],[Current Month Low]])-1</f>
        <v>1.7355624649574297E-2</v>
      </c>
      <c r="AH726" s="1">
        <f>(Table2[[#This Row],[Current Month High]]/Table2[[#This Row],[Close Price]])-1</f>
        <v>7.9511009794834608E-2</v>
      </c>
      <c r="AI726">
        <v>37.027480648312803</v>
      </c>
      <c r="AJ726">
        <v>10.3954646017699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0.03</v>
      </c>
      <c r="AM726" t="s">
        <v>3108</v>
      </c>
      <c r="AN726">
        <v>-3.11</v>
      </c>
      <c r="AO726" t="s">
        <v>3107</v>
      </c>
      <c r="AP726">
        <v>-0.16420193151528101</v>
      </c>
      <c r="AQ726">
        <f>(Table2[[#This Row],[Sharpe Ratio]]-AVERAGE(Table2[Sharpe Ratio]))/_xlfn.STDEV.P(Table2[Sharpe Ratio])</f>
        <v>-2.5948695388805634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684</v>
      </c>
      <c r="AT726">
        <f>_xlfn.RANK.AVG(Table2[[#This Row],[6M Return vs Nifty Z-Score]],Table2[6M Return vs Nifty Z-Score])</f>
        <v>625</v>
      </c>
      <c r="AU726">
        <f>_xlfn.RANK.AVG(Table2[[#This Row],[Sharpe Ratio Z-Score]],Table2[Sharpe Ratio Z-Score])</f>
        <v>734</v>
      </c>
      <c r="AV726">
        <f>(Table2[[#This Row],[Rank 1Y]]+Table2[[#This Row],[Rank 6M]]+Table2[[#This Row],[Rank Sharpe]])/3</f>
        <v>681</v>
      </c>
    </row>
    <row r="727" spans="1:48" x14ac:dyDescent="0.3">
      <c r="A727" t="s">
        <v>1109</v>
      </c>
      <c r="B727" t="s">
        <v>1110</v>
      </c>
      <c r="C727" t="s">
        <v>3062</v>
      </c>
      <c r="D727" t="s">
        <v>21</v>
      </c>
      <c r="E727">
        <v>11237.28573396</v>
      </c>
      <c r="F727">
        <v>751.4</v>
      </c>
      <c r="G727">
        <v>-40.087735945654501</v>
      </c>
      <c r="H727">
        <f>(Table2[[#This Row],[1Y Return vs Nifty]]-AVERAGE(Table2[1Y Return vs Nifty]))/_xlfn.STDEV.P(Table2[1Y Return vs Nifty])</f>
        <v>-1.1145142680812701</v>
      </c>
      <c r="I727">
        <v>-8.1058751735200296</v>
      </c>
      <c r="J727">
        <f>(Table2[[#This Row],[1M Return vs Nifty]]-AVERAGE(Table2[1M Return vs Nifty]))/_xlfn.STDEV.P(Table2[1M Return vs Nifty])</f>
        <v>-0.72009730172061537</v>
      </c>
      <c r="K727">
        <v>-19.7279645410878</v>
      </c>
      <c r="L727">
        <f>(Table2[[#This Row],[6M Return vs Nifty]]-AVERAGE(Table2[6M Return vs Nifty]))/_xlfn.STDEV.P(Table2[6M Return vs Nifty])</f>
        <v>-0.90044065941680262</v>
      </c>
      <c r="M727">
        <v>-2.8523192461460201</v>
      </c>
      <c r="N727">
        <f>(Table2[[#This Row],[1W Return vs Nifty]]-AVERAGE(Table2[1W Return vs Nifty]))/_xlfn.STDEV.P(Table2[1W Return vs Nifty])</f>
        <v>-0.6172031032815567</v>
      </c>
      <c r="O727">
        <v>791.48</v>
      </c>
      <c r="P727">
        <v>810.25530088479195</v>
      </c>
      <c r="Q727">
        <v>837.32218090117101</v>
      </c>
      <c r="R727">
        <v>13.3967733474538</v>
      </c>
      <c r="S727" s="1">
        <f>(Table2[[#This Row],[Close Price]]-Table2[[#This Row],[20D EMA]])/Table2[[#This Row],[20D EMA]]</f>
        <v>-5.0639308636983932E-2</v>
      </c>
      <c r="T727" s="1">
        <f>(Table2[[#This Row],[Close Price]]-Table2[[#This Row],[50D EMA]])/Table2[[#This Row],[50D EMA]]</f>
        <v>-7.2637970798244064E-2</v>
      </c>
      <c r="U727" s="1">
        <f>(Table2[[#This Row],[Close Price]]-Table2[[#This Row],[200D EMA]])/Table2[[#This Row],[200D EMA]]</f>
        <v>-0.10261543628128539</v>
      </c>
      <c r="V727">
        <v>0.49123242288129298</v>
      </c>
      <c r="W727">
        <v>749.1</v>
      </c>
      <c r="X727">
        <v>761.85</v>
      </c>
      <c r="Y727">
        <v>749.1</v>
      </c>
      <c r="Z727">
        <v>777.75</v>
      </c>
      <c r="AA727">
        <v>749.1</v>
      </c>
      <c r="AB727">
        <v>823.7</v>
      </c>
      <c r="AC727" s="1">
        <f>(Table2[[#This Row],[Close Price]]/Table2[[#This Row],[Day Low]])-1</f>
        <v>3.0703510879721563E-3</v>
      </c>
      <c r="AD727" s="1">
        <f>(Table2[[#This Row],[Day High]]/Table2[[#This Row],[Close Price]])-1</f>
        <v>1.3907372903912751E-2</v>
      </c>
      <c r="AE727" s="1">
        <f>(Table2[[#This Row],[Close Price]]/Table2[[#This Row],[Current Week Low]])-1</f>
        <v>3.0703510879721563E-3</v>
      </c>
      <c r="AF727" s="1">
        <f>(Table2[[#This Row],[Current Week High]]/Table2[[#This Row],[Close Price]])-1</f>
        <v>3.5067873303167518E-2</v>
      </c>
      <c r="AG727" s="1">
        <f>(Table2[[#This Row],[Close Price]]/Table2[[#This Row],[Current Month Low]])-1</f>
        <v>3.0703510879721563E-3</v>
      </c>
      <c r="AH727" s="1">
        <f>(Table2[[#This Row],[Current Month High]]/Table2[[#This Row],[Close Price]])-1</f>
        <v>9.6220388607932028E-2</v>
      </c>
      <c r="AI727">
        <v>29.092360926270899</v>
      </c>
      <c r="AJ727">
        <v>1.40350877192982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-0.2</v>
      </c>
      <c r="AM727" t="s">
        <v>3107</v>
      </c>
      <c r="AN727">
        <v>-7.75</v>
      </c>
      <c r="AO727" t="s">
        <v>3107</v>
      </c>
      <c r="AP727">
        <v>-0.162641628359281</v>
      </c>
      <c r="AQ727">
        <f>(Table2[[#This Row],[Sharpe Ratio]]-AVERAGE(Table2[Sharpe Ratio]))/_xlfn.STDEV.P(Table2[Sharpe Ratio])</f>
        <v>-2.5770977741318202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693</v>
      </c>
      <c r="AT727">
        <f>_xlfn.RANK.AVG(Table2[[#This Row],[6M Return vs Nifty Z-Score]],Table2[6M Return vs Nifty Z-Score])</f>
        <v>621</v>
      </c>
      <c r="AU727">
        <f>_xlfn.RANK.AVG(Table2[[#This Row],[Sharpe Ratio Z-Score]],Table2[Sharpe Ratio Z-Score])</f>
        <v>733</v>
      </c>
      <c r="AV727">
        <f>(Table2[[#This Row],[Rank 1Y]]+Table2[[#This Row],[Rank 6M]]+Table2[[#This Row],[Rank Sharpe]])/3</f>
        <v>682.33333333333337</v>
      </c>
    </row>
    <row r="728" spans="1:48" x14ac:dyDescent="0.3">
      <c r="A728" t="s">
        <v>1774</v>
      </c>
      <c r="B728" t="s">
        <v>1775</v>
      </c>
      <c r="C728" t="s">
        <v>3063</v>
      </c>
      <c r="D728" t="s">
        <v>57</v>
      </c>
      <c r="E728">
        <v>4193.8120443600001</v>
      </c>
      <c r="F728">
        <v>588.15</v>
      </c>
      <c r="G728">
        <v>-52.549171732016397</v>
      </c>
      <c r="H728">
        <f>(Table2[[#This Row],[1Y Return vs Nifty]]-AVERAGE(Table2[1Y Return vs Nifty]))/_xlfn.STDEV.P(Table2[1Y Return vs Nifty])</f>
        <v>-1.3063264279333571</v>
      </c>
      <c r="I728">
        <v>-17.3142982460833</v>
      </c>
      <c r="J728">
        <f>(Table2[[#This Row],[1M Return vs Nifty]]-AVERAGE(Table2[1M Return vs Nifty]))/_xlfn.STDEV.P(Table2[1M Return vs Nifty])</f>
        <v>-1.5980689136458044</v>
      </c>
      <c r="K728">
        <v>-50.746324254014702</v>
      </c>
      <c r="L728">
        <f>(Table2[[#This Row],[6M Return vs Nifty]]-AVERAGE(Table2[6M Return vs Nifty]))/_xlfn.STDEV.P(Table2[6M Return vs Nifty])</f>
        <v>-1.9539133081111471</v>
      </c>
      <c r="M728">
        <v>-1.3166478871962899</v>
      </c>
      <c r="N728">
        <f>(Table2[[#This Row],[1W Return vs Nifty]]-AVERAGE(Table2[1W Return vs Nifty]))/_xlfn.STDEV.P(Table2[1W Return vs Nifty])</f>
        <v>-0.33653084281170492</v>
      </c>
      <c r="O728">
        <v>644.52</v>
      </c>
      <c r="P728">
        <v>700.25536999036103</v>
      </c>
      <c r="Q728">
        <v>801.41204590944403</v>
      </c>
      <c r="R728">
        <v>16.370293938730001</v>
      </c>
      <c r="S728" s="1">
        <f>(Table2[[#This Row],[Close Price]]-Table2[[#This Row],[20D EMA]])/Table2[[#This Row],[20D EMA]]</f>
        <v>-8.7460435673059028E-2</v>
      </c>
      <c r="T728" s="1">
        <f>(Table2[[#This Row],[Close Price]]-Table2[[#This Row],[50D EMA]])/Table2[[#This Row],[50D EMA]]</f>
        <v>-0.1600921246657547</v>
      </c>
      <c r="U728" s="1">
        <f>(Table2[[#This Row],[Close Price]]-Table2[[#This Row],[200D EMA]])/Table2[[#This Row],[200D EMA]]</f>
        <v>-0.26610786173975443</v>
      </c>
      <c r="V728">
        <v>0.98312708997675802</v>
      </c>
      <c r="W728">
        <v>586.35</v>
      </c>
      <c r="X728">
        <v>601.9</v>
      </c>
      <c r="Y728">
        <v>586.35</v>
      </c>
      <c r="Z728">
        <v>619</v>
      </c>
      <c r="AA728">
        <v>586.35</v>
      </c>
      <c r="AB728">
        <v>683.95</v>
      </c>
      <c r="AC728" s="1">
        <f>(Table2[[#This Row],[Close Price]]/Table2[[#This Row],[Day Low]])-1</f>
        <v>3.0698388334611248E-3</v>
      </c>
      <c r="AD728" s="1">
        <f>(Table2[[#This Row],[Day High]]/Table2[[#This Row],[Close Price]])-1</f>
        <v>2.3378389866530735E-2</v>
      </c>
      <c r="AE728" s="1">
        <f>(Table2[[#This Row],[Close Price]]/Table2[[#This Row],[Current Week Low]])-1</f>
        <v>3.0698388334611248E-3</v>
      </c>
      <c r="AF728" s="1">
        <f>(Table2[[#This Row],[Current Week High]]/Table2[[#This Row],[Close Price]])-1</f>
        <v>5.2452605627816062E-2</v>
      </c>
      <c r="AG728" s="1">
        <f>(Table2[[#This Row],[Close Price]]/Table2[[#This Row],[Current Month Low]])-1</f>
        <v>3.0698388334611248E-3</v>
      </c>
      <c r="AH728" s="1">
        <f>(Table2[[#This Row],[Current Month High]]/Table2[[#This Row],[Close Price]])-1</f>
        <v>0.16288361812462826</v>
      </c>
      <c r="AI728">
        <v>111.374649324152</v>
      </c>
      <c r="AJ728">
        <v>0.30698388334611199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-0.26</v>
      </c>
      <c r="AM728" t="s">
        <v>3107</v>
      </c>
      <c r="AN728">
        <v>-11.86</v>
      </c>
      <c r="AO728" t="s">
        <v>3107</v>
      </c>
      <c r="AP728">
        <v>-1.7508179246413E-2</v>
      </c>
      <c r="AQ728">
        <f>(Table2[[#This Row],[Sharpe Ratio]]-AVERAGE(Table2[Sharpe Ratio]))/_xlfn.STDEV.P(Table2[Sharpe Ratio])</f>
        <v>-0.92403599258690261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721</v>
      </c>
      <c r="AT728">
        <f>_xlfn.RANK.AVG(Table2[[#This Row],[6M Return vs Nifty Z-Score]],Table2[6M Return vs Nifty Z-Score])</f>
        <v>730</v>
      </c>
      <c r="AU728">
        <f>_xlfn.RANK.AVG(Table2[[#This Row],[Sharpe Ratio Z-Score]],Table2[Sharpe Ratio Z-Score])</f>
        <v>607</v>
      </c>
      <c r="AV728">
        <f>(Table2[[#This Row],[Rank 1Y]]+Table2[[#This Row],[Rank 6M]]+Table2[[#This Row],[Rank Sharpe]])/3</f>
        <v>686</v>
      </c>
    </row>
    <row r="729" spans="1:48" x14ac:dyDescent="0.3">
      <c r="A729" t="s">
        <v>2593</v>
      </c>
      <c r="B729" t="s">
        <v>2594</v>
      </c>
      <c r="C729" t="s">
        <v>3077</v>
      </c>
      <c r="D729" t="s">
        <v>539</v>
      </c>
      <c r="E729">
        <v>1691.869085907</v>
      </c>
      <c r="F729">
        <v>101.01</v>
      </c>
      <c r="G729">
        <v>-59.934446659082298</v>
      </c>
      <c r="H729">
        <f>(Table2[[#This Row],[1Y Return vs Nifty]]-AVERAGE(Table2[1Y Return vs Nifty]))/_xlfn.STDEV.P(Table2[1Y Return vs Nifty])</f>
        <v>-1.4200039815594261</v>
      </c>
      <c r="I729">
        <v>-1.57669909145676</v>
      </c>
      <c r="J729">
        <f>(Table2[[#This Row],[1M Return vs Nifty]]-AVERAGE(Table2[1M Return vs Nifty]))/_xlfn.STDEV.P(Table2[1M Return vs Nifty])</f>
        <v>-9.7576897940254217E-2</v>
      </c>
      <c r="K729">
        <v>-22.827688032963099</v>
      </c>
      <c r="L729">
        <f>(Table2[[#This Row],[6M Return vs Nifty]]-AVERAGE(Table2[6M Return vs Nifty]))/_xlfn.STDEV.P(Table2[6M Return vs Nifty])</f>
        <v>-1.0057161784135427</v>
      </c>
      <c r="M729">
        <v>-4.80040534013109</v>
      </c>
      <c r="N729">
        <f>(Table2[[#This Row],[1W Return vs Nifty]]-AVERAGE(Table2[1W Return vs Nifty]))/_xlfn.STDEV.P(Table2[1W Return vs Nifty])</f>
        <v>-0.97325176200149333</v>
      </c>
      <c r="O729">
        <v>109.81</v>
      </c>
      <c r="P729">
        <v>108.687370581648</v>
      </c>
      <c r="Q729">
        <v>117.361264187011</v>
      </c>
      <c r="R729">
        <v>27.964410612633301</v>
      </c>
      <c r="S729" s="1">
        <f>(Table2[[#This Row],[Close Price]]-Table2[[#This Row],[20D EMA]])/Table2[[#This Row],[20D EMA]]</f>
        <v>-8.0138420908842517E-2</v>
      </c>
      <c r="T729" s="1">
        <f>(Table2[[#This Row],[Close Price]]-Table2[[#This Row],[50D EMA]])/Table2[[#This Row],[50D EMA]]</f>
        <v>-7.0637191244594569E-2</v>
      </c>
      <c r="U729" s="1">
        <f>(Table2[[#This Row],[Close Price]]-Table2[[#This Row],[200D EMA]])/Table2[[#This Row],[200D EMA]]</f>
        <v>-0.13932419951574346</v>
      </c>
      <c r="V729">
        <v>0.72237101685343097</v>
      </c>
      <c r="W729">
        <v>100.55</v>
      </c>
      <c r="X729">
        <v>104.39</v>
      </c>
      <c r="Y729">
        <v>100.55</v>
      </c>
      <c r="Z729">
        <v>112.64</v>
      </c>
      <c r="AA729">
        <v>100.55</v>
      </c>
      <c r="AB729">
        <v>121.97</v>
      </c>
      <c r="AC729" s="1">
        <f>(Table2[[#This Row],[Close Price]]/Table2[[#This Row],[Day Low]])-1</f>
        <v>4.574838388861302E-3</v>
      </c>
      <c r="AD729" s="1">
        <f>(Table2[[#This Row],[Day High]]/Table2[[#This Row],[Close Price]])-1</f>
        <v>3.3462033462033469E-2</v>
      </c>
      <c r="AE729" s="1">
        <f>(Table2[[#This Row],[Close Price]]/Table2[[#This Row],[Current Week Low]])-1</f>
        <v>4.574838388861302E-3</v>
      </c>
      <c r="AF729" s="1">
        <f>(Table2[[#This Row],[Current Week High]]/Table2[[#This Row],[Close Price]])-1</f>
        <v>0.115137115137115</v>
      </c>
      <c r="AG729" s="1">
        <f>(Table2[[#This Row],[Close Price]]/Table2[[#This Row],[Current Month Low]])-1</f>
        <v>4.574838388861302E-3</v>
      </c>
      <c r="AH729" s="1">
        <f>(Table2[[#This Row],[Current Month High]]/Table2[[#This Row],[Close Price]])-1</f>
        <v>0.20750420750420751</v>
      </c>
      <c r="AI729">
        <v>84.486684486684396</v>
      </c>
      <c r="AJ729">
        <v>26.341463414634099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0.05</v>
      </c>
      <c r="AM729" t="s">
        <v>3108</v>
      </c>
      <c r="AN729">
        <v>-16.43</v>
      </c>
      <c r="AO729" t="s">
        <v>3107</v>
      </c>
      <c r="AP729">
        <v>-6.9480160051772002E-2</v>
      </c>
      <c r="AQ729">
        <f>(Table2[[#This Row],[Sharpe Ratio]]-AVERAGE(Table2[Sharpe Ratio]))/_xlfn.STDEV.P(Table2[Sharpe Ratio])</f>
        <v>-1.5159939161783962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729</v>
      </c>
      <c r="AT729">
        <f>_xlfn.RANK.AVG(Table2[[#This Row],[6M Return vs Nifty Z-Score]],Table2[6M Return vs Nifty Z-Score])</f>
        <v>651</v>
      </c>
      <c r="AU729">
        <f>_xlfn.RANK.AVG(Table2[[#This Row],[Sharpe Ratio Z-Score]],Table2[Sharpe Ratio Z-Score])</f>
        <v>687</v>
      </c>
      <c r="AV729">
        <f>(Table2[[#This Row],[Rank 1Y]]+Table2[[#This Row],[Rank 6M]]+Table2[[#This Row],[Rank Sharpe]])/3</f>
        <v>689</v>
      </c>
    </row>
    <row r="730" spans="1:48" x14ac:dyDescent="0.3">
      <c r="A730" t="s">
        <v>1546</v>
      </c>
      <c r="B730" t="s">
        <v>1547</v>
      </c>
      <c r="C730" t="s">
        <v>3075</v>
      </c>
      <c r="D730" t="s">
        <v>465</v>
      </c>
      <c r="E730">
        <v>6134.6738115400003</v>
      </c>
      <c r="F730">
        <v>432.1</v>
      </c>
      <c r="G730">
        <v>-58.023294481670497</v>
      </c>
      <c r="H730">
        <f>(Table2[[#This Row],[1Y Return vs Nifty]]-AVERAGE(Table2[1Y Return vs Nifty]))/_xlfn.STDEV.P(Table2[1Y Return vs Nifty])</f>
        <v>-1.3905866468926962</v>
      </c>
      <c r="I730">
        <v>-5.9438993095349701</v>
      </c>
      <c r="J730">
        <f>(Table2[[#This Row],[1M Return vs Nifty]]-AVERAGE(Table2[1M Return vs Nifty]))/_xlfn.STDEV.P(Table2[1M Return vs Nifty])</f>
        <v>-0.51396500096850151</v>
      </c>
      <c r="K730">
        <v>-29.019750887811998</v>
      </c>
      <c r="L730">
        <f>(Table2[[#This Row],[6M Return vs Nifty]]-AVERAGE(Table2[6M Return vs Nifty]))/_xlfn.STDEV.P(Table2[6M Return vs Nifty])</f>
        <v>-1.2160164301660878</v>
      </c>
      <c r="M730">
        <v>0.62142009601826498</v>
      </c>
      <c r="N730">
        <f>(Table2[[#This Row],[1W Return vs Nifty]]-AVERAGE(Table2[1W Return vs Nifty]))/_xlfn.STDEV.P(Table2[1W Return vs Nifty])</f>
        <v>1.7686821418941397E-2</v>
      </c>
      <c r="O730">
        <v>455.51</v>
      </c>
      <c r="P730">
        <v>471.97082284506899</v>
      </c>
      <c r="Q730">
        <v>528.20560789242495</v>
      </c>
      <c r="R730">
        <v>20.921332002627199</v>
      </c>
      <c r="S730" s="1">
        <f>(Table2[[#This Row],[Close Price]]-Table2[[#This Row],[20D EMA]])/Table2[[#This Row],[20D EMA]]</f>
        <v>-5.1392944172465961E-2</v>
      </c>
      <c r="T730" s="1">
        <f>(Table2[[#This Row],[Close Price]]-Table2[[#This Row],[50D EMA]])/Table2[[#This Row],[50D EMA]]</f>
        <v>-8.4477304348445123E-2</v>
      </c>
      <c r="U730" s="1">
        <f>(Table2[[#This Row],[Close Price]]-Table2[[#This Row],[200D EMA]])/Table2[[#This Row],[200D EMA]]</f>
        <v>-0.18194734485287389</v>
      </c>
      <c r="V730">
        <v>0.92244843680803301</v>
      </c>
      <c r="W730">
        <v>429.6</v>
      </c>
      <c r="X730">
        <v>443.4</v>
      </c>
      <c r="Y730">
        <v>429.6</v>
      </c>
      <c r="Z730">
        <v>449.7</v>
      </c>
      <c r="AA730">
        <v>429.6</v>
      </c>
      <c r="AB730">
        <v>474</v>
      </c>
      <c r="AC730" s="1">
        <f>(Table2[[#This Row],[Close Price]]/Table2[[#This Row],[Day Low]])-1</f>
        <v>5.8193668528863096E-3</v>
      </c>
      <c r="AD730" s="1">
        <f>(Table2[[#This Row],[Day High]]/Table2[[#This Row],[Close Price]])-1</f>
        <v>2.6151353853274495E-2</v>
      </c>
      <c r="AE730" s="1">
        <f>(Table2[[#This Row],[Close Price]]/Table2[[#This Row],[Current Week Low]])-1</f>
        <v>5.8193668528863096E-3</v>
      </c>
      <c r="AF730" s="1">
        <f>(Table2[[#This Row],[Current Week High]]/Table2[[#This Row],[Close Price]])-1</f>
        <v>4.0731312196250702E-2</v>
      </c>
      <c r="AG730" s="1">
        <f>(Table2[[#This Row],[Close Price]]/Table2[[#This Row],[Current Month Low]])-1</f>
        <v>5.8193668528863096E-3</v>
      </c>
      <c r="AH730" s="1">
        <f>(Table2[[#This Row],[Current Month High]]/Table2[[#This Row],[Close Price]])-1</f>
        <v>9.6968294376301722E-2</v>
      </c>
      <c r="AI730">
        <v>67.287664892386005</v>
      </c>
      <c r="AJ730">
        <v>0.84014002333723203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-0.24</v>
      </c>
      <c r="AM730" t="s">
        <v>3107</v>
      </c>
      <c r="AN730">
        <v>-7.65</v>
      </c>
      <c r="AO730" t="s">
        <v>3107</v>
      </c>
      <c r="AP730">
        <v>-4.5021016825351E-2</v>
      </c>
      <c r="AQ730">
        <f>(Table2[[#This Row],[Sharpe Ratio]]-AVERAGE(Table2[Sharpe Ratio]))/_xlfn.STDEV.P(Table2[Sharpe Ratio])</f>
        <v>-1.2374056574132777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728</v>
      </c>
      <c r="AT730">
        <f>_xlfn.RANK.AVG(Table2[[#This Row],[6M Return vs Nifty Z-Score]],Table2[6M Return vs Nifty Z-Score])</f>
        <v>694</v>
      </c>
      <c r="AU730">
        <f>_xlfn.RANK.AVG(Table2[[#This Row],[Sharpe Ratio Z-Score]],Table2[Sharpe Ratio Z-Score])</f>
        <v>648</v>
      </c>
      <c r="AV730">
        <f>(Table2[[#This Row],[Rank 1Y]]+Table2[[#This Row],[Rank 6M]]+Table2[[#This Row],[Rank Sharpe]])/3</f>
        <v>690</v>
      </c>
    </row>
    <row r="731" spans="1:48" x14ac:dyDescent="0.3">
      <c r="A731" t="s">
        <v>1024</v>
      </c>
      <c r="B731" t="s">
        <v>1025</v>
      </c>
      <c r="C731" t="s">
        <v>3079</v>
      </c>
      <c r="D731" t="s">
        <v>590</v>
      </c>
      <c r="E731">
        <v>12862.31555322</v>
      </c>
      <c r="F731">
        <v>133.91</v>
      </c>
      <c r="G731">
        <v>-74.245811405238996</v>
      </c>
      <c r="H731">
        <f>(Table2[[#This Row],[1Y Return vs Nifty]]-AVERAGE(Table2[1Y Return vs Nifty]))/_xlfn.STDEV.P(Table2[1Y Return vs Nifty])</f>
        <v>-1.6402911001108558</v>
      </c>
      <c r="I731">
        <v>-11.958676541667799</v>
      </c>
      <c r="J731">
        <f>(Table2[[#This Row],[1M Return vs Nifty]]-AVERAGE(Table2[1M Return vs Nifty]))/_xlfn.STDEV.P(Table2[1M Return vs Nifty])</f>
        <v>-1.0874403528559355</v>
      </c>
      <c r="K731">
        <v>-43.6599408864925</v>
      </c>
      <c r="L731">
        <f>(Table2[[#This Row],[6M Return vs Nifty]]-AVERAGE(Table2[6M Return vs Nifty]))/_xlfn.STDEV.P(Table2[6M Return vs Nifty])</f>
        <v>-1.7132393612958359</v>
      </c>
      <c r="M731">
        <v>-0.30916846632429801</v>
      </c>
      <c r="N731">
        <f>(Table2[[#This Row],[1W Return vs Nifty]]-AVERAGE(Table2[1W Return vs Nifty]))/_xlfn.STDEV.P(Table2[1W Return vs Nifty])</f>
        <v>-0.15239539951842698</v>
      </c>
      <c r="O731">
        <v>140</v>
      </c>
      <c r="P731">
        <v>144.73117475111201</v>
      </c>
      <c r="Q731">
        <v>174.20200310360499</v>
      </c>
      <c r="R731">
        <v>34.027250609518198</v>
      </c>
      <c r="S731" s="1">
        <f>(Table2[[#This Row],[Close Price]]-Table2[[#This Row],[20D EMA]])/Table2[[#This Row],[20D EMA]]</f>
        <v>-4.3500000000000025E-2</v>
      </c>
      <c r="T731" s="1">
        <f>(Table2[[#This Row],[Close Price]]-Table2[[#This Row],[50D EMA]])/Table2[[#This Row],[50D EMA]]</f>
        <v>-7.476740771102508E-2</v>
      </c>
      <c r="U731" s="1">
        <f>(Table2[[#This Row],[Close Price]]-Table2[[#This Row],[200D EMA]])/Table2[[#This Row],[200D EMA]]</f>
        <v>-0.2312947175449051</v>
      </c>
      <c r="V731">
        <v>0.820981148258209</v>
      </c>
      <c r="W731">
        <v>133.41</v>
      </c>
      <c r="X731">
        <v>136.66</v>
      </c>
      <c r="Y731">
        <v>133.41</v>
      </c>
      <c r="Z731">
        <v>138.16</v>
      </c>
      <c r="AA731">
        <v>133.41</v>
      </c>
      <c r="AB731">
        <v>150.19999999999999</v>
      </c>
      <c r="AC731" s="1">
        <f>(Table2[[#This Row],[Close Price]]/Table2[[#This Row],[Day Low]])-1</f>
        <v>3.7478449891312771E-3</v>
      </c>
      <c r="AD731" s="1">
        <f>(Table2[[#This Row],[Day High]]/Table2[[#This Row],[Close Price]])-1</f>
        <v>2.0536181017100974E-2</v>
      </c>
      <c r="AE731" s="1">
        <f>(Table2[[#This Row],[Close Price]]/Table2[[#This Row],[Current Week Low]])-1</f>
        <v>3.7478449891312771E-3</v>
      </c>
      <c r="AF731" s="1">
        <f>(Table2[[#This Row],[Current Week High]]/Table2[[#This Row],[Close Price]])-1</f>
        <v>3.1737734299156051E-2</v>
      </c>
      <c r="AG731" s="1">
        <f>(Table2[[#This Row],[Close Price]]/Table2[[#This Row],[Current Month Low]])-1</f>
        <v>3.7478449891312771E-3</v>
      </c>
      <c r="AH731" s="1">
        <f>(Table2[[#This Row],[Current Month High]]/Table2[[#This Row],[Close Price]])-1</f>
        <v>0.12164886864311852</v>
      </c>
      <c r="AI731">
        <v>123.807034575461</v>
      </c>
      <c r="AJ731">
        <v>6.7011952191235098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-0.16</v>
      </c>
      <c r="AM731" t="s">
        <v>3107</v>
      </c>
      <c r="AN731">
        <v>-7.01</v>
      </c>
      <c r="AO731" t="s">
        <v>3107</v>
      </c>
      <c r="AP731">
        <v>-2.4907709362007001E-2</v>
      </c>
      <c r="AQ731">
        <f>(Table2[[#This Row],[Sharpe Ratio]]-AVERAGE(Table2[Sharpe Ratio]))/_xlfn.STDEV.P(Table2[Sharpe Ratio])</f>
        <v>-1.0083162223357771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733</v>
      </c>
      <c r="AT731">
        <f>_xlfn.RANK.AVG(Table2[[#This Row],[6M Return vs Nifty Z-Score]],Table2[6M Return vs Nifty Z-Score])</f>
        <v>724</v>
      </c>
      <c r="AU731">
        <f>_xlfn.RANK.AVG(Table2[[#This Row],[Sharpe Ratio Z-Score]],Table2[Sharpe Ratio Z-Score])</f>
        <v>618</v>
      </c>
      <c r="AV731">
        <f>(Table2[[#This Row],[Rank 1Y]]+Table2[[#This Row],[Rank 6M]]+Table2[[#This Row],[Rank Sharpe]])/3</f>
        <v>691.66666666666663</v>
      </c>
    </row>
    <row r="732" spans="1:48" x14ac:dyDescent="0.3">
      <c r="A732" t="s">
        <v>1173</v>
      </c>
      <c r="B732" t="s">
        <v>1174</v>
      </c>
      <c r="C732" t="s">
        <v>3075</v>
      </c>
      <c r="D732" t="s">
        <v>1175</v>
      </c>
      <c r="E732">
        <v>9846.8921211899997</v>
      </c>
      <c r="F732">
        <v>905.9</v>
      </c>
      <c r="G732">
        <v>-44.814925032413001</v>
      </c>
      <c r="H732">
        <f>(Table2[[#This Row],[1Y Return vs Nifty]]-AVERAGE(Table2[1Y Return vs Nifty]))/_xlfn.STDEV.P(Table2[1Y Return vs Nifty])</f>
        <v>-1.1872773400342396</v>
      </c>
      <c r="I732">
        <v>-10.7947499536448</v>
      </c>
      <c r="J732">
        <f>(Table2[[#This Row],[1M Return vs Nifty]]-AVERAGE(Table2[1M Return vs Nifty]))/_xlfn.STDEV.P(Table2[1M Return vs Nifty])</f>
        <v>-0.97646646573145068</v>
      </c>
      <c r="K732">
        <v>-26.981796605608501</v>
      </c>
      <c r="L732">
        <f>(Table2[[#This Row],[6M Return vs Nifty]]-AVERAGE(Table2[6M Return vs Nifty]))/_xlfn.STDEV.P(Table2[6M Return vs Nifty])</f>
        <v>-1.1468016452625469</v>
      </c>
      <c r="M732">
        <v>-3.5373649874629498</v>
      </c>
      <c r="N732">
        <f>(Table2[[#This Row],[1W Return vs Nifty]]-AVERAGE(Table2[1W Return vs Nifty]))/_xlfn.STDEV.P(Table2[1W Return vs Nifty])</f>
        <v>-0.74240784557235961</v>
      </c>
      <c r="O732">
        <v>968.61</v>
      </c>
      <c r="P732">
        <v>970.534158571489</v>
      </c>
      <c r="Q732">
        <v>1020.28992559843</v>
      </c>
      <c r="R732">
        <v>18.224736187850301</v>
      </c>
      <c r="S732" s="1">
        <f>(Table2[[#This Row],[Close Price]]-Table2[[#This Row],[20D EMA]])/Table2[[#This Row],[20D EMA]]</f>
        <v>-6.474225952653806E-2</v>
      </c>
      <c r="T732" s="1">
        <f>(Table2[[#This Row],[Close Price]]-Table2[[#This Row],[50D EMA]])/Table2[[#This Row],[50D EMA]]</f>
        <v>-6.659647988755267E-2</v>
      </c>
      <c r="U732" s="1">
        <f>(Table2[[#This Row],[Close Price]]-Table2[[#This Row],[200D EMA]])/Table2[[#This Row],[200D EMA]]</f>
        <v>-0.11211511819185807</v>
      </c>
      <c r="V732">
        <v>0.84598279859737502</v>
      </c>
      <c r="W732">
        <v>903.4</v>
      </c>
      <c r="X732">
        <v>927.9</v>
      </c>
      <c r="Y732">
        <v>903.4</v>
      </c>
      <c r="Z732">
        <v>961.5</v>
      </c>
      <c r="AA732">
        <v>903.4</v>
      </c>
      <c r="AB732">
        <v>1031.3</v>
      </c>
      <c r="AC732" s="1">
        <f>(Table2[[#This Row],[Close Price]]/Table2[[#This Row],[Day Low]])-1</f>
        <v>2.7673234447642692E-3</v>
      </c>
      <c r="AD732" s="1">
        <f>(Table2[[#This Row],[Day High]]/Table2[[#This Row],[Close Price]])-1</f>
        <v>2.4285241196600138E-2</v>
      </c>
      <c r="AE732" s="1">
        <f>(Table2[[#This Row],[Close Price]]/Table2[[#This Row],[Current Week Low]])-1</f>
        <v>2.7673234447642692E-3</v>
      </c>
      <c r="AF732" s="1">
        <f>(Table2[[#This Row],[Current Week High]]/Table2[[#This Row],[Close Price]])-1</f>
        <v>6.1375427751407363E-2</v>
      </c>
      <c r="AG732" s="1">
        <f>(Table2[[#This Row],[Close Price]]/Table2[[#This Row],[Current Month Low]])-1</f>
        <v>2.7673234447642692E-3</v>
      </c>
      <c r="AH732" s="1">
        <f>(Table2[[#This Row],[Current Month High]]/Table2[[#This Row],[Close Price]])-1</f>
        <v>0.13842587482062041</v>
      </c>
      <c r="AI732">
        <v>43.1725355999558</v>
      </c>
      <c r="AJ732">
        <v>6.0772833723653203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-0.09</v>
      </c>
      <c r="AM732" t="s">
        <v>3107</v>
      </c>
      <c r="AN732">
        <v>-11.89</v>
      </c>
      <c r="AO732" t="s">
        <v>3107</v>
      </c>
      <c r="AP732">
        <v>-7.5469938397934005E-2</v>
      </c>
      <c r="AQ732">
        <f>(Table2[[#This Row],[Sharpe Ratio]]-AVERAGE(Table2[Sharpe Ratio]))/_xlfn.STDEV.P(Table2[Sharpe Ratio])</f>
        <v>-1.5842171529614308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712</v>
      </c>
      <c r="AT732">
        <f>_xlfn.RANK.AVG(Table2[[#This Row],[6M Return vs Nifty Z-Score]],Table2[6M Return vs Nifty Z-Score])</f>
        <v>682</v>
      </c>
      <c r="AU732">
        <f>_xlfn.RANK.AVG(Table2[[#This Row],[Sharpe Ratio Z-Score]],Table2[Sharpe Ratio Z-Score])</f>
        <v>695</v>
      </c>
      <c r="AV732">
        <f>(Table2[[#This Row],[Rank 1Y]]+Table2[[#This Row],[Rank 6M]]+Table2[[#This Row],[Rank Sharpe]])/3</f>
        <v>696.33333333333337</v>
      </c>
    </row>
    <row r="733" spans="1:48" x14ac:dyDescent="0.3">
      <c r="A733" t="s">
        <v>1260</v>
      </c>
      <c r="B733" t="s">
        <v>1261</v>
      </c>
      <c r="C733" t="s">
        <v>3075</v>
      </c>
      <c r="D733" t="s">
        <v>95</v>
      </c>
      <c r="E733">
        <v>8727.88438804</v>
      </c>
      <c r="F733">
        <v>295.60000000000002</v>
      </c>
      <c r="G733">
        <v>-67.390384616377304</v>
      </c>
      <c r="H733">
        <f>(Table2[[#This Row],[1Y Return vs Nifty]]-AVERAGE(Table2[1Y Return vs Nifty]))/_xlfn.STDEV.P(Table2[1Y Return vs Nifty])</f>
        <v>-1.5347692130969584</v>
      </c>
      <c r="I733">
        <v>-4.1746831344950897</v>
      </c>
      <c r="J733">
        <f>(Table2[[#This Row],[1M Return vs Nifty]]-AVERAGE(Table2[1M Return vs Nifty]))/_xlfn.STDEV.P(Table2[1M Return vs Nifty])</f>
        <v>-0.34528013877184127</v>
      </c>
      <c r="K733">
        <v>-22.793859513508998</v>
      </c>
      <c r="L733">
        <f>(Table2[[#This Row],[6M Return vs Nifty]]-AVERAGE(Table2[6M Return vs Nifty]))/_xlfn.STDEV.P(Table2[6M Return vs Nifty])</f>
        <v>-1.0045672646630885</v>
      </c>
      <c r="M733">
        <v>0.66673700770951405</v>
      </c>
      <c r="N733">
        <f>(Table2[[#This Row],[1W Return vs Nifty]]-AVERAGE(Table2[1W Return vs Nifty]))/_xlfn.STDEV.P(Table2[1W Return vs Nifty])</f>
        <v>2.5969322728723196E-2</v>
      </c>
      <c r="O733">
        <v>300.05</v>
      </c>
      <c r="P733">
        <v>299.59986026827897</v>
      </c>
      <c r="Q733">
        <v>346.07292467307798</v>
      </c>
      <c r="R733">
        <v>40.229178285853401</v>
      </c>
      <c r="S733" s="1">
        <f>(Table2[[#This Row],[Close Price]]-Table2[[#This Row],[20D EMA]])/Table2[[#This Row],[20D EMA]]</f>
        <v>-1.4830861523079449E-2</v>
      </c>
      <c r="T733" s="1">
        <f>(Table2[[#This Row],[Close Price]]-Table2[[#This Row],[50D EMA]])/Table2[[#This Row],[50D EMA]]</f>
        <v>-1.3350674678877506E-2</v>
      </c>
      <c r="U733" s="1">
        <f>(Table2[[#This Row],[Close Price]]-Table2[[#This Row],[200D EMA]])/Table2[[#This Row],[200D EMA]]</f>
        <v>-0.14584476587053963</v>
      </c>
      <c r="V733">
        <v>0.356045113677736</v>
      </c>
      <c r="W733">
        <v>292.10000000000002</v>
      </c>
      <c r="X733">
        <v>299.89999999999998</v>
      </c>
      <c r="Y733">
        <v>291.35000000000002</v>
      </c>
      <c r="Z733">
        <v>300.85000000000002</v>
      </c>
      <c r="AA733">
        <v>286.55</v>
      </c>
      <c r="AB733">
        <v>315.7</v>
      </c>
      <c r="AC733" s="1">
        <f>(Table2[[#This Row],[Close Price]]/Table2[[#This Row],[Day Low]])-1</f>
        <v>1.198219787743926E-2</v>
      </c>
      <c r="AD733" s="1">
        <f>(Table2[[#This Row],[Day High]]/Table2[[#This Row],[Close Price]])-1</f>
        <v>1.454668470906606E-2</v>
      </c>
      <c r="AE733" s="1">
        <f>(Table2[[#This Row],[Close Price]]/Table2[[#This Row],[Current Week Low]])-1</f>
        <v>1.4587266174703961E-2</v>
      </c>
      <c r="AF733" s="1">
        <f>(Table2[[#This Row],[Current Week High]]/Table2[[#This Row],[Close Price]])-1</f>
        <v>1.7760487144790282E-2</v>
      </c>
      <c r="AG733" s="1">
        <f>(Table2[[#This Row],[Close Price]]/Table2[[#This Row],[Current Month Low]])-1</f>
        <v>3.1582620834060382E-2</v>
      </c>
      <c r="AH733" s="1">
        <f>(Table2[[#This Row],[Current Month High]]/Table2[[#This Row],[Close Price]])-1</f>
        <v>6.7997293640053913E-2</v>
      </c>
      <c r="AI733">
        <v>89.445196211096004</v>
      </c>
      <c r="AJ733">
        <v>13.256704980842899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</v>
      </c>
      <c r="AM733" t="s">
        <v>3107</v>
      </c>
      <c r="AN733">
        <v>-6.26</v>
      </c>
      <c r="AO733" t="s">
        <v>3107</v>
      </c>
      <c r="AP733">
        <v>-9.6784898978115E-2</v>
      </c>
      <c r="AQ733">
        <f>(Table2[[#This Row],[Sharpe Ratio]]-AVERAGE(Table2[Sharpe Ratio]))/_xlfn.STDEV.P(Table2[Sharpe Ratio])</f>
        <v>-1.8269933491147521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732</v>
      </c>
      <c r="AT733">
        <f>_xlfn.RANK.AVG(Table2[[#This Row],[6M Return vs Nifty Z-Score]],Table2[6M Return vs Nifty Z-Score])</f>
        <v>650</v>
      </c>
      <c r="AU733">
        <f>_xlfn.RANK.AVG(Table2[[#This Row],[Sharpe Ratio Z-Score]],Table2[Sharpe Ratio Z-Score])</f>
        <v>716</v>
      </c>
      <c r="AV733">
        <f>(Table2[[#This Row],[Rank 1Y]]+Table2[[#This Row],[Rank 6M]]+Table2[[#This Row],[Rank Sharpe]])/3</f>
        <v>699.33333333333337</v>
      </c>
    </row>
    <row r="734" spans="1:48" x14ac:dyDescent="0.3">
      <c r="A734" t="s">
        <v>2099</v>
      </c>
      <c r="B734" t="s">
        <v>2100</v>
      </c>
      <c r="C734" t="s">
        <v>3074</v>
      </c>
      <c r="D734" t="s">
        <v>258</v>
      </c>
      <c r="E734">
        <v>2769.1891962</v>
      </c>
      <c r="F734">
        <v>405.65</v>
      </c>
      <c r="G734">
        <v>-54.543734066525502</v>
      </c>
      <c r="H734">
        <f>(Table2[[#This Row],[1Y Return vs Nifty]]-AVERAGE(Table2[1Y Return vs Nifty]))/_xlfn.STDEV.P(Table2[1Y Return vs Nifty])</f>
        <v>-1.3370276501601341</v>
      </c>
      <c r="I734">
        <v>-9.5976797370919105</v>
      </c>
      <c r="J734">
        <f>(Table2[[#This Row],[1M Return vs Nifty]]-AVERAGE(Table2[1M Return vs Nifty]))/_xlfn.STDEV.P(Table2[1M Return vs Nifty])</f>
        <v>-0.8623325190901372</v>
      </c>
      <c r="K734">
        <v>-29.612298584660302</v>
      </c>
      <c r="L734">
        <f>(Table2[[#This Row],[6M Return vs Nifty]]-AVERAGE(Table2[6M Return vs Nifty]))/_xlfn.STDEV.P(Table2[6M Return vs Nifty])</f>
        <v>-1.2361410530492369</v>
      </c>
      <c r="M734">
        <v>-0.90679065626717903</v>
      </c>
      <c r="N734">
        <f>(Table2[[#This Row],[1W Return vs Nifty]]-AVERAGE(Table2[1W Return vs Nifty]))/_xlfn.STDEV.P(Table2[1W Return vs Nifty])</f>
        <v>-0.26162187560047673</v>
      </c>
      <c r="O734">
        <v>426.9</v>
      </c>
      <c r="P734">
        <v>440.809789848143</v>
      </c>
      <c r="Q734">
        <v>483.65515806391102</v>
      </c>
      <c r="R734">
        <v>29.780385517058299</v>
      </c>
      <c r="S734" s="1">
        <f>(Table2[[#This Row],[Close Price]]-Table2[[#This Row],[20D EMA]])/Table2[[#This Row],[20D EMA]]</f>
        <v>-4.977746544858281E-2</v>
      </c>
      <c r="T734" s="1">
        <f>(Table2[[#This Row],[Close Price]]-Table2[[#This Row],[50D EMA]])/Table2[[#This Row],[50D EMA]]</f>
        <v>-7.9761817132635401E-2</v>
      </c>
      <c r="U734" s="1">
        <f>(Table2[[#This Row],[Close Price]]-Table2[[#This Row],[200D EMA]])/Table2[[#This Row],[200D EMA]]</f>
        <v>-0.16128259311069584</v>
      </c>
      <c r="V734">
        <v>0.68789031077404394</v>
      </c>
      <c r="W734">
        <v>397.9</v>
      </c>
      <c r="X734">
        <v>413.9</v>
      </c>
      <c r="Y734">
        <v>397.9</v>
      </c>
      <c r="Z734">
        <v>419.95</v>
      </c>
      <c r="AA734">
        <v>397.9</v>
      </c>
      <c r="AB734">
        <v>444.9</v>
      </c>
      <c r="AC734" s="1">
        <f>(Table2[[#This Row],[Close Price]]/Table2[[#This Row],[Day Low]])-1</f>
        <v>1.9477255591857201E-2</v>
      </c>
      <c r="AD734" s="1">
        <f>(Table2[[#This Row],[Day High]]/Table2[[#This Row],[Close Price]])-1</f>
        <v>2.0337729569826157E-2</v>
      </c>
      <c r="AE734" s="1">
        <f>(Table2[[#This Row],[Close Price]]/Table2[[#This Row],[Current Week Low]])-1</f>
        <v>1.9477255591857201E-2</v>
      </c>
      <c r="AF734" s="1">
        <f>(Table2[[#This Row],[Current Week High]]/Table2[[#This Row],[Close Price]])-1</f>
        <v>3.5252064587698806E-2</v>
      </c>
      <c r="AG734" s="1">
        <f>(Table2[[#This Row],[Close Price]]/Table2[[#This Row],[Current Month Low]])-1</f>
        <v>1.9477255591857201E-2</v>
      </c>
      <c r="AH734" s="1">
        <f>(Table2[[#This Row],[Current Month High]]/Table2[[#This Row],[Close Price]])-1</f>
        <v>9.6758289165536748E-2</v>
      </c>
      <c r="AI734">
        <v>49.352890422778202</v>
      </c>
      <c r="AJ734">
        <v>1.9477255591857201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-0.08</v>
      </c>
      <c r="AM734" t="s">
        <v>3107</v>
      </c>
      <c r="AN734">
        <v>-8.4700000000000006</v>
      </c>
      <c r="AO734" t="s">
        <v>3107</v>
      </c>
      <c r="AP734">
        <v>-8.0495991318253995E-2</v>
      </c>
      <c r="AQ734">
        <f>(Table2[[#This Row],[Sharpe Ratio]]-AVERAGE(Table2[Sharpe Ratio]))/_xlfn.STDEV.P(Table2[Sharpe Ratio])</f>
        <v>-1.6414636116199164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725</v>
      </c>
      <c r="AT734">
        <f>_xlfn.RANK.AVG(Table2[[#This Row],[6M Return vs Nifty Z-Score]],Table2[6M Return vs Nifty Z-Score])</f>
        <v>697</v>
      </c>
      <c r="AU734">
        <f>_xlfn.RANK.AVG(Table2[[#This Row],[Sharpe Ratio Z-Score]],Table2[Sharpe Ratio Z-Score])</f>
        <v>698</v>
      </c>
      <c r="AV734">
        <f>(Table2[[#This Row],[Rank 1Y]]+Table2[[#This Row],[Rank 6M]]+Table2[[#This Row],[Rank Sharpe]])/3</f>
        <v>706.66666666666663</v>
      </c>
    </row>
    <row r="735" spans="1:48" x14ac:dyDescent="0.3">
      <c r="A735" t="s">
        <v>1662</v>
      </c>
      <c r="B735" t="s">
        <v>1663</v>
      </c>
      <c r="C735" t="s">
        <v>3075</v>
      </c>
      <c r="D735" t="s">
        <v>465</v>
      </c>
      <c r="E735">
        <v>4904.8958252000002</v>
      </c>
      <c r="F735">
        <v>295.60000000000002</v>
      </c>
      <c r="G735">
        <v>-45.798662049192501</v>
      </c>
      <c r="H735">
        <f>(Table2[[#This Row],[1Y Return vs Nifty]]-AVERAGE(Table2[1Y Return vs Nifty]))/_xlfn.STDEV.P(Table2[1Y Return vs Nifty])</f>
        <v>-1.2024194733445468</v>
      </c>
      <c r="I735">
        <v>-7.4688623028379899</v>
      </c>
      <c r="J735">
        <f>(Table2[[#This Row],[1M Return vs Nifty]]-AVERAGE(Table2[1M Return vs Nifty]))/_xlfn.STDEV.P(Table2[1M Return vs Nifty])</f>
        <v>-0.65936168906656722</v>
      </c>
      <c r="K735">
        <v>-49.397866593388002</v>
      </c>
      <c r="L735">
        <f>(Table2[[#This Row],[6M Return vs Nifty]]-AVERAGE(Table2[6M Return vs Nifty]))/_xlfn.STDEV.P(Table2[6M Return vs Nifty])</f>
        <v>-1.90811581022474</v>
      </c>
      <c r="M735">
        <v>-5.0360086585930901</v>
      </c>
      <c r="N735">
        <f>(Table2[[#This Row],[1W Return vs Nifty]]-AVERAGE(Table2[1W Return vs Nifty]))/_xlfn.STDEV.P(Table2[1W Return vs Nifty])</f>
        <v>-1.0163126132582059</v>
      </c>
      <c r="O735">
        <v>313.05</v>
      </c>
      <c r="P735">
        <v>326.58473571617998</v>
      </c>
      <c r="Q735">
        <v>366.71696614249799</v>
      </c>
      <c r="R735">
        <v>24.960806814806599</v>
      </c>
      <c r="S735" s="1">
        <f>(Table2[[#This Row],[Close Price]]-Table2[[#This Row],[20D EMA]])/Table2[[#This Row],[20D EMA]]</f>
        <v>-5.5741894266091642E-2</v>
      </c>
      <c r="T735" s="1">
        <f>(Table2[[#This Row],[Close Price]]-Table2[[#This Row],[50D EMA]])/Table2[[#This Row],[50D EMA]]</f>
        <v>-9.4875027297991618E-2</v>
      </c>
      <c r="U735" s="1">
        <f>(Table2[[#This Row],[Close Price]]-Table2[[#This Row],[200D EMA]])/Table2[[#This Row],[200D EMA]]</f>
        <v>-0.19392875898428849</v>
      </c>
      <c r="V735">
        <v>1.43498475711921</v>
      </c>
      <c r="W735">
        <v>291.05</v>
      </c>
      <c r="X735">
        <v>305.55</v>
      </c>
      <c r="Y735">
        <v>291.05</v>
      </c>
      <c r="Z735">
        <v>309.8</v>
      </c>
      <c r="AA735">
        <v>291.05</v>
      </c>
      <c r="AB735">
        <v>352.75</v>
      </c>
      <c r="AC735" s="1">
        <f>(Table2[[#This Row],[Close Price]]/Table2[[#This Row],[Day Low]])-1</f>
        <v>1.5633052740078979E-2</v>
      </c>
      <c r="AD735" s="1">
        <f>(Table2[[#This Row],[Day High]]/Table2[[#This Row],[Close Price]])-1</f>
        <v>3.3660351826792834E-2</v>
      </c>
      <c r="AE735" s="1">
        <f>(Table2[[#This Row],[Close Price]]/Table2[[#This Row],[Current Week Low]])-1</f>
        <v>1.5633052740078979E-2</v>
      </c>
      <c r="AF735" s="1">
        <f>(Table2[[#This Row],[Current Week High]]/Table2[[#This Row],[Close Price]])-1</f>
        <v>4.803788903924211E-2</v>
      </c>
      <c r="AG735" s="1">
        <f>(Table2[[#This Row],[Close Price]]/Table2[[#This Row],[Current Month Low]])-1</f>
        <v>1.5633052740078979E-2</v>
      </c>
      <c r="AH735" s="1">
        <f>(Table2[[#This Row],[Current Month High]]/Table2[[#This Row],[Close Price]])-1</f>
        <v>0.19333558863328815</v>
      </c>
      <c r="AI735">
        <v>83.491204330175805</v>
      </c>
      <c r="AJ735">
        <v>12.545212259661101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-0.25</v>
      </c>
      <c r="AM735" t="s">
        <v>3107</v>
      </c>
      <c r="AN735">
        <v>-10.83</v>
      </c>
      <c r="AO735" t="s">
        <v>3107</v>
      </c>
      <c r="AP735">
        <v>-0.119929641816619</v>
      </c>
      <c r="AQ735">
        <f>(Table2[[#This Row],[Sharpe Ratio]]-AVERAGE(Table2[Sharpe Ratio]))/_xlfn.STDEV.P(Table2[Sharpe Ratio])</f>
        <v>-2.0906106617596296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714</v>
      </c>
      <c r="AT735">
        <f>_xlfn.RANK.AVG(Table2[[#This Row],[6M Return vs Nifty Z-Score]],Table2[6M Return vs Nifty Z-Score])</f>
        <v>729</v>
      </c>
      <c r="AU735">
        <f>_xlfn.RANK.AVG(Table2[[#This Row],[Sharpe Ratio Z-Score]],Table2[Sharpe Ratio Z-Score])</f>
        <v>730</v>
      </c>
      <c r="AV735">
        <f>(Table2[[#This Row],[Rank 1Y]]+Table2[[#This Row],[Rank 6M]]+Table2[[#This Row],[Rank Sharpe]])/3</f>
        <v>724.33333333333337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F910-C92F-4517-A909-D63BB5AE4794}">
  <dimension ref="A1:Q1445"/>
  <sheetViews>
    <sheetView topLeftCell="G979" workbookViewId="0">
      <selection sqref="A1:Q1445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664062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3060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Row],[Ticker]],[1]!Table2[[Symbol]:[Industry]],2,FALSE),"-")</f>
        <v>-</v>
      </c>
      <c r="D2" t="s">
        <v>18</v>
      </c>
      <c r="E2">
        <v>1978120.3363225199</v>
      </c>
      <c r="F2">
        <v>2923.7</v>
      </c>
      <c r="G2">
        <v>-10.788450060904299</v>
      </c>
      <c r="H2">
        <v>-7.2290582367424197</v>
      </c>
      <c r="I2">
        <v>-11.866085008171201</v>
      </c>
      <c r="J2">
        <v>0.21434975776401499</v>
      </c>
      <c r="K2">
        <v>2990.87238606032</v>
      </c>
      <c r="L2">
        <v>2823.9049205502902</v>
      </c>
      <c r="M2">
        <v>39.518154052703203</v>
      </c>
      <c r="N2">
        <v>0.78993363530210103</v>
      </c>
      <c r="O2">
        <v>10.052330950507899</v>
      </c>
      <c r="P2">
        <v>31.680403549069901</v>
      </c>
      <c r="Q2">
        <v>2.5735752944288998E-2</v>
      </c>
    </row>
    <row r="3" spans="1:17" x14ac:dyDescent="0.3">
      <c r="A3" t="s">
        <v>19</v>
      </c>
      <c r="B3" t="s">
        <v>20</v>
      </c>
      <c r="C3" t="str">
        <f>IFERROR(VLOOKUP(Table1[[#This Row],[Ticker]],[1]!Table2[[Symbol]:[Industry]],2,FALSE),"-")</f>
        <v>-</v>
      </c>
      <c r="D3" t="s">
        <v>21</v>
      </c>
      <c r="E3">
        <v>1554059.04116895</v>
      </c>
      <c r="F3">
        <v>4295.25</v>
      </c>
      <c r="G3">
        <v>0.27434026711424397</v>
      </c>
      <c r="H3">
        <v>1.0593068134310499</v>
      </c>
      <c r="I3">
        <v>-5.78841276582419</v>
      </c>
      <c r="J3">
        <v>0.32043702548145397</v>
      </c>
      <c r="K3">
        <v>4116.6283749650602</v>
      </c>
      <c r="L3">
        <v>3888.0582529120202</v>
      </c>
      <c r="M3">
        <v>60.009498550691497</v>
      </c>
      <c r="N3">
        <v>0.78588537351100796</v>
      </c>
      <c r="O3">
        <v>3.1604679587916702</v>
      </c>
      <c r="P3">
        <v>29.726668680157001</v>
      </c>
      <c r="Q3">
        <v>-2.6199929865003E-2</v>
      </c>
    </row>
    <row r="4" spans="1:17" x14ac:dyDescent="0.3">
      <c r="A4" t="s">
        <v>22</v>
      </c>
      <c r="B4" t="s">
        <v>23</v>
      </c>
      <c r="C4" t="str">
        <f>IFERROR(VLOOKUP(Table1[[#This Row],[Ticker]],[1]!Table2[[Symbol]:[Industry]],2,FALSE),"-")</f>
        <v>-</v>
      </c>
      <c r="D4" t="s">
        <v>24</v>
      </c>
      <c r="E4">
        <v>1225041.7556775799</v>
      </c>
      <c r="F4">
        <v>1607.8</v>
      </c>
      <c r="G4">
        <v>-24.423512020973401</v>
      </c>
      <c r="H4">
        <v>5.1419861102373197E-2</v>
      </c>
      <c r="I4">
        <v>5.6182706963684099</v>
      </c>
      <c r="J4">
        <v>-0.211453008688779</v>
      </c>
      <c r="K4">
        <v>1613.0770027145199</v>
      </c>
      <c r="L4">
        <v>1565.3291500267901</v>
      </c>
      <c r="M4">
        <v>42.429596861301299</v>
      </c>
      <c r="N4">
        <v>0.88321766286084002</v>
      </c>
      <c r="O4">
        <v>11.581042418211201</v>
      </c>
      <c r="P4">
        <v>17.9128011440724</v>
      </c>
      <c r="Q4">
        <v>-8.4189970203254E-2</v>
      </c>
    </row>
    <row r="5" spans="1:17" x14ac:dyDescent="0.3">
      <c r="A5" t="s">
        <v>25</v>
      </c>
      <c r="B5" t="s">
        <v>26</v>
      </c>
      <c r="C5" t="str">
        <f>IFERROR(VLOOKUP(Table1[[#This Row],[Ticker]],[1]!Table2[[Symbol]:[Industry]],2,FALSE),"-")</f>
        <v>-</v>
      </c>
      <c r="D5" t="s">
        <v>27</v>
      </c>
      <c r="E5">
        <v>879573.20796267001</v>
      </c>
      <c r="F5">
        <v>1471.7</v>
      </c>
      <c r="G5">
        <v>45.505389706689002</v>
      </c>
      <c r="H5">
        <v>3.3152913180124099</v>
      </c>
      <c r="I5">
        <v>21.3424342980307</v>
      </c>
      <c r="J5">
        <v>1.1630841806271399</v>
      </c>
      <c r="K5">
        <v>1432.24630144609</v>
      </c>
      <c r="L5">
        <v>1244.38077505449</v>
      </c>
      <c r="M5">
        <v>54.726167159491197</v>
      </c>
      <c r="N5">
        <v>0.68126416040218096</v>
      </c>
      <c r="O5">
        <v>4.3860841204049699</v>
      </c>
      <c r="P5">
        <v>73.744170946225097</v>
      </c>
      <c r="Q5">
        <v>0.15196467995855401</v>
      </c>
    </row>
    <row r="6" spans="1:17" x14ac:dyDescent="0.3">
      <c r="A6" t="s">
        <v>28</v>
      </c>
      <c r="B6" t="s">
        <v>29</v>
      </c>
      <c r="C6" t="str">
        <f>IFERROR(VLOOKUP(Table1[[#This Row],[Ticker]],[1]!Table2[[Symbol]:[Industry]],2,FALSE),"-")</f>
        <v>-</v>
      </c>
      <c r="D6" t="s">
        <v>24</v>
      </c>
      <c r="E6">
        <v>817948.72111385898</v>
      </c>
      <c r="F6">
        <v>1161.6500000000001</v>
      </c>
      <c r="G6">
        <v>-3.1691168864569002</v>
      </c>
      <c r="H6">
        <v>-3.70366732295239</v>
      </c>
      <c r="I6">
        <v>3.0385317565385899</v>
      </c>
      <c r="J6">
        <v>-0.11900274366163199</v>
      </c>
      <c r="K6">
        <v>1181.9778710790899</v>
      </c>
      <c r="L6">
        <v>1094.02085775263</v>
      </c>
      <c r="M6">
        <v>27.601263024514001</v>
      </c>
      <c r="N6">
        <v>0.78141803089511297</v>
      </c>
      <c r="O6">
        <v>8.2770197563809909</v>
      </c>
      <c r="P6">
        <v>29.215795328142299</v>
      </c>
      <c r="Q6">
        <v>7.0870604166670001E-2</v>
      </c>
    </row>
    <row r="7" spans="1:17" x14ac:dyDescent="0.3">
      <c r="A7" t="s">
        <v>30</v>
      </c>
      <c r="B7" t="s">
        <v>31</v>
      </c>
      <c r="C7" t="str">
        <f>IFERROR(VLOOKUP(Table1[[#This Row],[Ticker]],[1]!Table2[[Symbol]:[Industry]],2,FALSE),"-")</f>
        <v>-</v>
      </c>
      <c r="D7" t="s">
        <v>21</v>
      </c>
      <c r="E7">
        <v>755166.16332299996</v>
      </c>
      <c r="F7">
        <v>1823.25</v>
      </c>
      <c r="G7">
        <v>6.60384500341722</v>
      </c>
      <c r="H7">
        <v>5.8624499867286897</v>
      </c>
      <c r="I7">
        <v>-1.12241359563434</v>
      </c>
      <c r="J7">
        <v>1.24852746284334</v>
      </c>
      <c r="K7">
        <v>1696.2935060882201</v>
      </c>
      <c r="L7">
        <v>1569.60070542638</v>
      </c>
      <c r="M7">
        <v>59.5884857467396</v>
      </c>
      <c r="N7">
        <v>0.74572946446900301</v>
      </c>
      <c r="O7">
        <v>4.3740573152337898</v>
      </c>
      <c r="P7">
        <v>34.890689157696102</v>
      </c>
      <c r="Q7">
        <v>-5.1690023908823997E-2</v>
      </c>
    </row>
    <row r="8" spans="1:17" x14ac:dyDescent="0.3">
      <c r="A8" t="s">
        <v>32</v>
      </c>
      <c r="B8" t="s">
        <v>33</v>
      </c>
      <c r="C8" t="str">
        <f>IFERROR(VLOOKUP(Table1[[#This Row],[Ticker]],[1]!Table2[[Symbol]:[Industry]],2,FALSE),"-")</f>
        <v>-</v>
      </c>
      <c r="D8" t="s">
        <v>34</v>
      </c>
      <c r="E8">
        <v>716646.37845019996</v>
      </c>
      <c r="F8">
        <v>803</v>
      </c>
      <c r="G8">
        <v>18.957229413383001</v>
      </c>
      <c r="H8">
        <v>-5.7988991260330298</v>
      </c>
      <c r="I8">
        <v>-2.53083458789474</v>
      </c>
      <c r="J8">
        <v>-0.75207201814575897</v>
      </c>
      <c r="K8">
        <v>835.00735198155996</v>
      </c>
      <c r="L8">
        <v>754.63729634524896</v>
      </c>
      <c r="M8">
        <v>34.654195542508397</v>
      </c>
      <c r="N8">
        <v>0.80300480447518097</v>
      </c>
      <c r="O8">
        <v>13.574097135740899</v>
      </c>
      <c r="P8">
        <v>47.827687776141303</v>
      </c>
      <c r="Q8">
        <v>9.3711106270267006E-2</v>
      </c>
    </row>
    <row r="9" spans="1:17" x14ac:dyDescent="0.3">
      <c r="A9" t="s">
        <v>35</v>
      </c>
      <c r="B9" t="s">
        <v>36</v>
      </c>
      <c r="C9" t="str">
        <f>IFERROR(VLOOKUP(Table1[[#This Row],[Ticker]],[1]!Table2[[Symbol]:[Industry]],2,FALSE),"-")</f>
        <v>-</v>
      </c>
      <c r="D9" t="s">
        <v>37</v>
      </c>
      <c r="E9">
        <v>649767.01382372901</v>
      </c>
      <c r="F9">
        <v>1027.3</v>
      </c>
      <c r="G9">
        <v>32.417295393277499</v>
      </c>
      <c r="H9">
        <v>-1.4079038913886699</v>
      </c>
      <c r="I9">
        <v>-14.583550205711401</v>
      </c>
      <c r="J9">
        <v>-7.1491804777913801</v>
      </c>
      <c r="K9">
        <v>1070.71927638027</v>
      </c>
      <c r="L9">
        <v>942.33153874019604</v>
      </c>
      <c r="M9">
        <v>27.707142102858</v>
      </c>
      <c r="N9">
        <v>0.95596798984129705</v>
      </c>
      <c r="O9">
        <v>18.9525941789156</v>
      </c>
      <c r="P9">
        <v>71.976228341843097</v>
      </c>
      <c r="Q9">
        <v>-1.2889012927034999E-2</v>
      </c>
    </row>
    <row r="10" spans="1:17" x14ac:dyDescent="0.3">
      <c r="A10" t="s">
        <v>38</v>
      </c>
      <c r="B10" t="s">
        <v>39</v>
      </c>
      <c r="C10" t="str">
        <f>IFERROR(VLOOKUP(Table1[[#This Row],[Ticker]],[1]!Table2[[Symbol]:[Industry]],2,FALSE),"-")</f>
        <v>-</v>
      </c>
      <c r="D10" t="s">
        <v>40</v>
      </c>
      <c r="E10">
        <v>639570.48947270995</v>
      </c>
      <c r="F10">
        <v>2722.05</v>
      </c>
      <c r="G10">
        <v>-16.771833344912501</v>
      </c>
      <c r="H10">
        <v>6.0145107835752398</v>
      </c>
      <c r="I10">
        <v>3.4430274406429402</v>
      </c>
      <c r="J10">
        <v>-9.5084140278822504E-2</v>
      </c>
      <c r="K10">
        <v>2614.1623237417998</v>
      </c>
      <c r="L10">
        <v>2498.6310786684598</v>
      </c>
      <c r="M10">
        <v>50.245462559993399</v>
      </c>
      <c r="N10">
        <v>0.75959575356353004</v>
      </c>
      <c r="O10">
        <v>3.2787788615198101</v>
      </c>
      <c r="P10">
        <v>25.3217006974977</v>
      </c>
      <c r="Q10">
        <v>-6.5713435836479997E-2</v>
      </c>
    </row>
    <row r="11" spans="1:17" x14ac:dyDescent="0.3">
      <c r="A11" t="s">
        <v>41</v>
      </c>
      <c r="B11" t="s">
        <v>42</v>
      </c>
      <c r="C11" t="str">
        <f>IFERROR(VLOOKUP(Table1[[#This Row],[Ticker]],[1]!Table2[[Symbol]:[Industry]],2,FALSE),"-")</f>
        <v>-</v>
      </c>
      <c r="D11" t="s">
        <v>43</v>
      </c>
      <c r="E11">
        <v>615482.85199402005</v>
      </c>
      <c r="F11">
        <v>492.2</v>
      </c>
      <c r="G11">
        <v>-14.658499547788001</v>
      </c>
      <c r="H11">
        <v>8.2049137281172193</v>
      </c>
      <c r="I11">
        <v>9.0485940483817995</v>
      </c>
      <c r="J11">
        <v>0.82703531656477502</v>
      </c>
      <c r="K11">
        <v>465.75471282441401</v>
      </c>
      <c r="L11">
        <v>441.87027484898499</v>
      </c>
      <c r="M11">
        <v>56.583610361655801</v>
      </c>
      <c r="N11">
        <v>0.802307835411607</v>
      </c>
      <c r="O11">
        <v>3.7484762291751301</v>
      </c>
      <c r="P11">
        <v>23.250281707775098</v>
      </c>
      <c r="Q11">
        <v>0.127952838411175</v>
      </c>
    </row>
    <row r="12" spans="1:17" x14ac:dyDescent="0.3">
      <c r="A12" t="s">
        <v>44</v>
      </c>
      <c r="B12" t="s">
        <v>45</v>
      </c>
      <c r="C12" t="str">
        <f>IFERROR(VLOOKUP(Table1[[#This Row],[Ticker]],[1]!Table2[[Symbol]:[Industry]],2,FALSE),"-")</f>
        <v>-</v>
      </c>
      <c r="D12" t="s">
        <v>46</v>
      </c>
      <c r="E12">
        <v>487463.19194799999</v>
      </c>
      <c r="F12">
        <v>3545.2</v>
      </c>
      <c r="G12">
        <v>9.0521331238450191</v>
      </c>
      <c r="H12">
        <v>-1.4763177710395401</v>
      </c>
      <c r="I12">
        <v>-3.4099445848190202</v>
      </c>
      <c r="J12">
        <v>-1.50935768231354</v>
      </c>
      <c r="K12">
        <v>3610.1197302721498</v>
      </c>
      <c r="L12">
        <v>3407.9405417805801</v>
      </c>
      <c r="M12">
        <v>39.740646263718702</v>
      </c>
      <c r="N12">
        <v>0.637707545397173</v>
      </c>
      <c r="O12">
        <v>10.5692203542818</v>
      </c>
      <c r="P12">
        <v>35.519877675840902</v>
      </c>
      <c r="Q12">
        <v>0.129655987022051</v>
      </c>
    </row>
    <row r="13" spans="1:17" x14ac:dyDescent="0.3">
      <c r="A13" t="s">
        <v>47</v>
      </c>
      <c r="B13" t="s">
        <v>48</v>
      </c>
      <c r="C13" t="str">
        <f>IFERROR(VLOOKUP(Table1[[#This Row],[Ticker]],[1]!Table2[[Symbol]:[Industry]],2,FALSE),"-")</f>
        <v>-</v>
      </c>
      <c r="D13" t="s">
        <v>21</v>
      </c>
      <c r="E13">
        <v>440057.85828613403</v>
      </c>
      <c r="F13">
        <v>1626.15</v>
      </c>
      <c r="G13">
        <v>14.637415459668</v>
      </c>
      <c r="H13">
        <v>1.64829838527158</v>
      </c>
      <c r="I13">
        <v>-13.2611846920438</v>
      </c>
      <c r="J13">
        <v>0.23565794832286199</v>
      </c>
      <c r="K13">
        <v>1538.2759860742301</v>
      </c>
      <c r="L13">
        <v>1450.7923689254201</v>
      </c>
      <c r="M13">
        <v>62.262832372102999</v>
      </c>
      <c r="N13">
        <v>0.62685875690987902</v>
      </c>
      <c r="O13">
        <v>4.3784398733204002</v>
      </c>
      <c r="P13">
        <v>42.732379531291102</v>
      </c>
      <c r="Q13">
        <v>1.9021089045888E-2</v>
      </c>
    </row>
    <row r="14" spans="1:17" x14ac:dyDescent="0.3">
      <c r="A14" t="s">
        <v>49</v>
      </c>
      <c r="B14" t="s">
        <v>50</v>
      </c>
      <c r="C14" t="str">
        <f>IFERROR(VLOOKUP(Table1[[#This Row],[Ticker]],[1]!Table2[[Symbol]:[Industry]],2,FALSE),"-")</f>
        <v>-</v>
      </c>
      <c r="D14" t="s">
        <v>51</v>
      </c>
      <c r="E14">
        <v>417880.17505005002</v>
      </c>
      <c r="F14">
        <v>1741.65</v>
      </c>
      <c r="G14">
        <v>29.319731484639199</v>
      </c>
      <c r="H14">
        <v>11.665388692280001</v>
      </c>
      <c r="I14">
        <v>4.0040387802495196</v>
      </c>
      <c r="J14">
        <v>2.4287329462758902</v>
      </c>
      <c r="K14">
        <v>1623.52257906963</v>
      </c>
      <c r="L14">
        <v>1461.1971990493601</v>
      </c>
      <c r="M14">
        <v>72.385786858667998</v>
      </c>
      <c r="N14">
        <v>0.99171698420064502</v>
      </c>
      <c r="O14">
        <v>0.93876496425802003</v>
      </c>
      <c r="P14">
        <v>63.022417746993</v>
      </c>
      <c r="Q14">
        <v>0.120516535094408</v>
      </c>
    </row>
    <row r="15" spans="1:17" x14ac:dyDescent="0.3">
      <c r="A15" t="s">
        <v>52</v>
      </c>
      <c r="B15" t="s">
        <v>53</v>
      </c>
      <c r="C15" t="str">
        <f>IFERROR(VLOOKUP(Table1[[#This Row],[Ticker]],[1]!Table2[[Symbol]:[Industry]],2,FALSE),"-")</f>
        <v>-</v>
      </c>
      <c r="D15" t="s">
        <v>54</v>
      </c>
      <c r="E15">
        <v>412821.86214489001</v>
      </c>
      <c r="F15">
        <v>328.15</v>
      </c>
      <c r="G15">
        <v>60.1228595725456</v>
      </c>
      <c r="H15">
        <v>9.5386618568767805</v>
      </c>
      <c r="I15">
        <v>11.5088562824905</v>
      </c>
      <c r="J15">
        <v>8.1551883206186009</v>
      </c>
      <c r="K15">
        <v>306.56964251106899</v>
      </c>
      <c r="L15">
        <v>261.58921403770802</v>
      </c>
      <c r="M15">
        <v>50.831619607581104</v>
      </c>
      <c r="N15">
        <v>1.2891582696921899</v>
      </c>
      <c r="O15">
        <v>5.1348468688100004</v>
      </c>
      <c r="P15">
        <v>89.901620370370296</v>
      </c>
      <c r="Q15">
        <v>0.14335617176982601</v>
      </c>
    </row>
    <row r="16" spans="1:17" x14ac:dyDescent="0.3">
      <c r="A16" t="s">
        <v>55</v>
      </c>
      <c r="B16" t="s">
        <v>56</v>
      </c>
      <c r="C16" t="str">
        <f>IFERROR(VLOOKUP(Table1[[#This Row],[Ticker]],[1]!Table2[[Symbol]:[Industry]],2,FALSE),"-")</f>
        <v>-</v>
      </c>
      <c r="D16" t="s">
        <v>57</v>
      </c>
      <c r="E16">
        <v>399451.47263824998</v>
      </c>
      <c r="F16">
        <v>6458.5</v>
      </c>
      <c r="G16">
        <v>-32.204085458201199</v>
      </c>
      <c r="H16">
        <v>-6.3690173413190401</v>
      </c>
      <c r="I16">
        <v>-13.3766091576632</v>
      </c>
      <c r="J16">
        <v>-1.41191581937285</v>
      </c>
      <c r="K16">
        <v>6837.38500040691</v>
      </c>
      <c r="L16">
        <v>6961.2324874173401</v>
      </c>
      <c r="M16">
        <v>26.771479256823898</v>
      </c>
      <c r="N16">
        <v>0.745144592629437</v>
      </c>
      <c r="O16">
        <v>26.840597661995801</v>
      </c>
      <c r="P16">
        <v>4.37473738647014</v>
      </c>
      <c r="Q16">
        <v>-6.7968842295328999E-2</v>
      </c>
    </row>
    <row r="17" spans="1:17" x14ac:dyDescent="0.3">
      <c r="A17" t="s">
        <v>58</v>
      </c>
      <c r="B17" t="s">
        <v>59</v>
      </c>
      <c r="C17" t="str">
        <f>IFERROR(VLOOKUP(Table1[[#This Row],[Ticker]],[1]!Table2[[Symbol]:[Industry]],2,FALSE),"-")</f>
        <v>-</v>
      </c>
      <c r="D17" t="s">
        <v>60</v>
      </c>
      <c r="E17">
        <v>390086.98382687999</v>
      </c>
      <c r="F17">
        <v>1062.3499999999999</v>
      </c>
      <c r="G17">
        <v>50.684544013055699</v>
      </c>
      <c r="H17">
        <v>4.61067747378618</v>
      </c>
      <c r="I17">
        <v>5.1385420201249303</v>
      </c>
      <c r="J17">
        <v>2.2190878041331699</v>
      </c>
      <c r="K17">
        <v>1028.0815028694601</v>
      </c>
      <c r="L17">
        <v>905.38174919096798</v>
      </c>
      <c r="M17">
        <v>50.471060958835203</v>
      </c>
      <c r="N17">
        <v>1.14288939598627</v>
      </c>
      <c r="O17">
        <v>10.980373699816401</v>
      </c>
      <c r="P17">
        <v>79.057812236642505</v>
      </c>
      <c r="Q17">
        <v>0.180856904306894</v>
      </c>
    </row>
    <row r="18" spans="1:17" x14ac:dyDescent="0.3">
      <c r="A18" t="s">
        <v>61</v>
      </c>
      <c r="B18" t="s">
        <v>62</v>
      </c>
      <c r="C18" t="str">
        <f>IFERROR(VLOOKUP(Table1[[#This Row],[Ticker]],[1]!Table2[[Symbol]:[Industry]],2,FALSE),"-")</f>
        <v>-</v>
      </c>
      <c r="D18" t="s">
        <v>63</v>
      </c>
      <c r="E18">
        <v>384327.36222109001</v>
      </c>
      <c r="F18">
        <v>396.35</v>
      </c>
      <c r="G18">
        <v>61.848739194848797</v>
      </c>
      <c r="H18">
        <v>6.4302741511914299</v>
      </c>
      <c r="I18">
        <v>10.2903618595418</v>
      </c>
      <c r="J18">
        <v>-4.61653129736212</v>
      </c>
      <c r="K18">
        <v>385.94734640459598</v>
      </c>
      <c r="L18">
        <v>334.79078451486998</v>
      </c>
      <c r="M18">
        <v>40.150672117091801</v>
      </c>
      <c r="N18">
        <v>1.0534515352312299</v>
      </c>
      <c r="O18">
        <v>7.55645263025104</v>
      </c>
      <c r="P18">
        <v>87.134088762983893</v>
      </c>
      <c r="Q18">
        <v>0.19144777762343701</v>
      </c>
    </row>
    <row r="19" spans="1:17" x14ac:dyDescent="0.3">
      <c r="A19" t="s">
        <v>64</v>
      </c>
      <c r="B19" t="s">
        <v>65</v>
      </c>
      <c r="C19" t="str">
        <f>IFERROR(VLOOKUP(Table1[[#This Row],[Ticker]],[1]!Table2[[Symbol]:[Industry]],2,FALSE),"-")</f>
        <v>-</v>
      </c>
      <c r="D19" t="s">
        <v>60</v>
      </c>
      <c r="E19">
        <v>383748.77773431002</v>
      </c>
      <c r="F19">
        <v>12205.65</v>
      </c>
      <c r="G19">
        <v>6.7076556468289601</v>
      </c>
      <c r="H19">
        <v>-2.0921086256408001</v>
      </c>
      <c r="I19">
        <v>0.131175912504195</v>
      </c>
      <c r="J19">
        <v>-0.95618178060935</v>
      </c>
      <c r="K19">
        <v>12461.294380468</v>
      </c>
      <c r="L19">
        <v>11692.506205739001</v>
      </c>
      <c r="M19">
        <v>39.706480446272401</v>
      </c>
      <c r="N19">
        <v>1.2152995045478101</v>
      </c>
      <c r="O19">
        <v>12.079241990389701</v>
      </c>
      <c r="P19">
        <v>31.893798998287199</v>
      </c>
      <c r="Q19">
        <v>5.8192575455103E-2</v>
      </c>
    </row>
    <row r="20" spans="1:17" x14ac:dyDescent="0.3">
      <c r="A20" t="s">
        <v>66</v>
      </c>
      <c r="B20" t="s">
        <v>67</v>
      </c>
      <c r="C20" t="str">
        <f>IFERROR(VLOOKUP(Table1[[#This Row],[Ticker]],[1]!Table2[[Symbol]:[Industry]],2,FALSE),"-")</f>
        <v>-</v>
      </c>
      <c r="D20" t="s">
        <v>24</v>
      </c>
      <c r="E20">
        <v>356492.21369488997</v>
      </c>
      <c r="F20">
        <v>1153.0999999999999</v>
      </c>
      <c r="G20">
        <v>-1.5543348873556599</v>
      </c>
      <c r="H20">
        <v>-10.6521675773874</v>
      </c>
      <c r="I20">
        <v>-5.41973076156712</v>
      </c>
      <c r="J20">
        <v>2.45926516858894</v>
      </c>
      <c r="K20">
        <v>1195.1642742029601</v>
      </c>
      <c r="L20">
        <v>1121.0858977559301</v>
      </c>
      <c r="M20">
        <v>39.312159600000598</v>
      </c>
      <c r="N20">
        <v>0.86850001403981703</v>
      </c>
      <c r="O20">
        <v>16.178128523111599</v>
      </c>
      <c r="P20">
        <v>24.1360749273334</v>
      </c>
      <c r="Q20">
        <v>3.4266489751414997E-2</v>
      </c>
    </row>
    <row r="21" spans="1:17" x14ac:dyDescent="0.3">
      <c r="A21" t="s">
        <v>68</v>
      </c>
      <c r="B21" t="s">
        <v>69</v>
      </c>
      <c r="C21" t="str">
        <f>IFERROR(VLOOKUP(Table1[[#This Row],[Ticker]],[1]!Table2[[Symbol]:[Industry]],2,FALSE),"-")</f>
        <v>-</v>
      </c>
      <c r="D21" t="s">
        <v>24</v>
      </c>
      <c r="E21">
        <v>347503.49689747998</v>
      </c>
      <c r="F21">
        <v>1747.9</v>
      </c>
      <c r="G21">
        <v>-26.8061803078613</v>
      </c>
      <c r="H21">
        <v>-3.05770718635873</v>
      </c>
      <c r="I21">
        <v>-10.6080887962174</v>
      </c>
      <c r="J21">
        <v>-1.3010596646316701</v>
      </c>
      <c r="K21">
        <v>1774.2969159925201</v>
      </c>
      <c r="L21">
        <v>1768.7151360028399</v>
      </c>
      <c r="M21">
        <v>32.870184718320303</v>
      </c>
      <c r="N21">
        <v>0.60823797829493798</v>
      </c>
      <c r="O21">
        <v>10.217975856742299</v>
      </c>
      <c r="P21">
        <v>13.216957605985</v>
      </c>
      <c r="Q21">
        <v>-7.5398606279541994E-2</v>
      </c>
    </row>
    <row r="22" spans="1:17" x14ac:dyDescent="0.3">
      <c r="A22" t="s">
        <v>70</v>
      </c>
      <c r="B22" t="s">
        <v>71</v>
      </c>
      <c r="C22" t="str">
        <f>IFERROR(VLOOKUP(Table1[[#This Row],[Ticker]],[1]!Table2[[Symbol]:[Industry]],2,FALSE),"-")</f>
        <v>-</v>
      </c>
      <c r="D22" t="s">
        <v>72</v>
      </c>
      <c r="E22">
        <v>346571.74079521</v>
      </c>
      <c r="F22">
        <v>3040.1</v>
      </c>
      <c r="G22">
        <v>-0.44849972182169301</v>
      </c>
      <c r="H22">
        <v>1.8653523279272699</v>
      </c>
      <c r="I22">
        <v>-15.758204932249701</v>
      </c>
      <c r="J22">
        <v>-0.51172012844827597</v>
      </c>
      <c r="K22">
        <v>3122.3902333669798</v>
      </c>
      <c r="L22">
        <v>2993.91994735657</v>
      </c>
      <c r="M22">
        <v>38.267885026965203</v>
      </c>
      <c r="N22">
        <v>1.0916490838919899</v>
      </c>
      <c r="O22">
        <v>23.150554258083599</v>
      </c>
      <c r="P22">
        <v>41.928104575163403</v>
      </c>
      <c r="Q22">
        <v>7.5216383533159001E-2</v>
      </c>
    </row>
    <row r="23" spans="1:17" x14ac:dyDescent="0.3">
      <c r="A23" t="s">
        <v>73</v>
      </c>
      <c r="B23" t="s">
        <v>74</v>
      </c>
      <c r="C23" t="str">
        <f>IFERROR(VLOOKUP(Table1[[#This Row],[Ticker]],[1]!Table2[[Symbol]:[Industry]],2,FALSE),"-")</f>
        <v>-</v>
      </c>
      <c r="D23" t="s">
        <v>60</v>
      </c>
      <c r="E23">
        <v>328943.64272519998</v>
      </c>
      <c r="F23">
        <v>2745.25</v>
      </c>
      <c r="G23">
        <v>53.2425023187864</v>
      </c>
      <c r="H23">
        <v>1.6377923566633199</v>
      </c>
      <c r="I23">
        <v>55.122868440808404</v>
      </c>
      <c r="J23">
        <v>1.52737830320372</v>
      </c>
      <c r="K23">
        <v>2717.2344478626801</v>
      </c>
      <c r="L23">
        <v>2223.4983423123699</v>
      </c>
      <c r="M23">
        <v>49.113906452591401</v>
      </c>
      <c r="N23">
        <v>0.851684354018862</v>
      </c>
      <c r="O23">
        <v>9.7714233676350108</v>
      </c>
      <c r="P23">
        <v>89.327586206896498</v>
      </c>
      <c r="Q23">
        <v>0.18619167671546499</v>
      </c>
    </row>
    <row r="24" spans="1:17" x14ac:dyDescent="0.3">
      <c r="A24" t="s">
        <v>75</v>
      </c>
      <c r="B24" t="s">
        <v>76</v>
      </c>
      <c r="C24" t="str">
        <f>IFERROR(VLOOKUP(Table1[[#This Row],[Ticker]],[1]!Table2[[Symbol]:[Industry]],2,FALSE),"-")</f>
        <v>-</v>
      </c>
      <c r="D24" t="s">
        <v>77</v>
      </c>
      <c r="E24">
        <v>322783.12372003897</v>
      </c>
      <c r="F24">
        <v>4960.3</v>
      </c>
      <c r="G24">
        <v>17.116204223052101</v>
      </c>
      <c r="H24">
        <v>-1.89177853192144</v>
      </c>
      <c r="I24">
        <v>22.707373831885899</v>
      </c>
      <c r="J24">
        <v>-1.1700082241508001E-3</v>
      </c>
      <c r="K24">
        <v>4878.7176504357603</v>
      </c>
      <c r="L24">
        <v>4425.7675360503899</v>
      </c>
      <c r="M24">
        <v>48.422709667850199</v>
      </c>
      <c r="N24">
        <v>0.79149362360294695</v>
      </c>
      <c r="O24">
        <v>5.2154103582444602</v>
      </c>
      <c r="P24">
        <v>42.078052273540997</v>
      </c>
      <c r="Q24">
        <v>1.2754349912069999E-2</v>
      </c>
    </row>
    <row r="25" spans="1:17" x14ac:dyDescent="0.3">
      <c r="A25" t="s">
        <v>78</v>
      </c>
      <c r="B25" t="s">
        <v>79</v>
      </c>
      <c r="C25" t="str">
        <f>IFERROR(VLOOKUP(Table1[[#This Row],[Ticker]],[1]!Table2[[Symbol]:[Industry]],2,FALSE),"-")</f>
        <v>-</v>
      </c>
      <c r="D25" t="s">
        <v>80</v>
      </c>
      <c r="E25">
        <v>317094.48969547998</v>
      </c>
      <c r="F25">
        <v>11002.6</v>
      </c>
      <c r="G25">
        <v>12.374218571653801</v>
      </c>
      <c r="H25">
        <v>-2.62971387848454</v>
      </c>
      <c r="I25">
        <v>1.86331648099947</v>
      </c>
      <c r="J25">
        <v>-1.13426507177028</v>
      </c>
      <c r="K25">
        <v>11209.489844386901</v>
      </c>
      <c r="L25">
        <v>10104.1961004439</v>
      </c>
      <c r="M25">
        <v>28.605831052355299</v>
      </c>
      <c r="N25">
        <v>0.63631830227538799</v>
      </c>
      <c r="O25">
        <v>9.7740534055586803</v>
      </c>
      <c r="P25">
        <v>37.7451440661521</v>
      </c>
      <c r="Q25">
        <v>2.1731747429762999E-2</v>
      </c>
    </row>
    <row r="26" spans="1:17" x14ac:dyDescent="0.3">
      <c r="A26" t="s">
        <v>81</v>
      </c>
      <c r="B26" t="s">
        <v>82</v>
      </c>
      <c r="C26" t="str">
        <f>IFERROR(VLOOKUP(Table1[[#This Row],[Ticker]],[1]!Table2[[Symbol]:[Industry]],2,FALSE),"-")</f>
        <v>-</v>
      </c>
      <c r="D26" t="s">
        <v>83</v>
      </c>
      <c r="E26">
        <v>315801.51306427497</v>
      </c>
      <c r="F26">
        <v>1461.95</v>
      </c>
      <c r="G26">
        <v>61.495916761508497</v>
      </c>
      <c r="H26">
        <v>1.0398390343419399</v>
      </c>
      <c r="I26">
        <v>4.7613292500830102</v>
      </c>
      <c r="J26">
        <v>-2.1045647715221998</v>
      </c>
      <c r="K26">
        <v>1476.3014668666401</v>
      </c>
      <c r="L26">
        <v>1272.29112816256</v>
      </c>
      <c r="M26">
        <v>34.510997291725801</v>
      </c>
      <c r="N26">
        <v>0.70111446837837499</v>
      </c>
      <c r="O26">
        <v>10.906665754642701</v>
      </c>
      <c r="P26">
        <v>93.764082173624899</v>
      </c>
      <c r="Q26">
        <v>7.9712998059921006E-2</v>
      </c>
    </row>
    <row r="27" spans="1:17" x14ac:dyDescent="0.3">
      <c r="A27" t="s">
        <v>84</v>
      </c>
      <c r="B27" t="s">
        <v>85</v>
      </c>
      <c r="C27" t="str">
        <f>IFERROR(VLOOKUP(Table1[[#This Row],[Ticker]],[1]!Table2[[Symbol]:[Industry]],2,FALSE),"-")</f>
        <v>-</v>
      </c>
      <c r="D27" t="s">
        <v>86</v>
      </c>
      <c r="E27">
        <v>311762.84175000002</v>
      </c>
      <c r="F27">
        <v>4661.7</v>
      </c>
      <c r="G27">
        <v>116.133983641665</v>
      </c>
      <c r="H27">
        <v>-12.932107250302201</v>
      </c>
      <c r="I27">
        <v>47.096260911101098</v>
      </c>
      <c r="J27">
        <v>2.7905152036264398</v>
      </c>
      <c r="K27">
        <v>4859.45151361438</v>
      </c>
      <c r="L27">
        <v>3843.08689678474</v>
      </c>
      <c r="M27">
        <v>38.7330058671674</v>
      </c>
      <c r="N27">
        <v>0.52509607919287005</v>
      </c>
      <c r="O27">
        <v>21.7313426432417</v>
      </c>
      <c r="P27">
        <v>163.70064486932901</v>
      </c>
      <c r="Q27">
        <v>0.26243873711758098</v>
      </c>
    </row>
    <row r="28" spans="1:17" x14ac:dyDescent="0.3">
      <c r="A28" t="s">
        <v>87</v>
      </c>
      <c r="B28" t="s">
        <v>88</v>
      </c>
      <c r="C28" t="str">
        <f>IFERROR(VLOOKUP(Table1[[#This Row],[Ticker]],[1]!Table2[[Symbol]:[Industry]],2,FALSE),"-")</f>
        <v>-</v>
      </c>
      <c r="D28" t="s">
        <v>89</v>
      </c>
      <c r="E28">
        <v>311032.89866368897</v>
      </c>
      <c r="F28">
        <v>504.7</v>
      </c>
      <c r="G28">
        <v>91.544899626155399</v>
      </c>
      <c r="H28">
        <v>5.8753763694968502</v>
      </c>
      <c r="I28">
        <v>-2.3246154421288501</v>
      </c>
      <c r="J28">
        <v>2.6267211366401999</v>
      </c>
      <c r="K28">
        <v>497.68992226832199</v>
      </c>
      <c r="L28">
        <v>430.94303675015601</v>
      </c>
      <c r="M28">
        <v>41.986706613047602</v>
      </c>
      <c r="N28">
        <v>1.0329634913644099</v>
      </c>
      <c r="O28">
        <v>7.4400634040023803</v>
      </c>
      <c r="P28">
        <v>122.334801762114</v>
      </c>
      <c r="Q28">
        <v>0.163777707255616</v>
      </c>
    </row>
    <row r="29" spans="1:17" x14ac:dyDescent="0.3">
      <c r="A29" t="s">
        <v>90</v>
      </c>
      <c r="B29" t="s">
        <v>91</v>
      </c>
      <c r="C29" t="str">
        <f>IFERROR(VLOOKUP(Table1[[#This Row],[Ticker]],[1]!Table2[[Symbol]:[Industry]],2,FALSE),"-")</f>
        <v>-</v>
      </c>
      <c r="D29" t="s">
        <v>92</v>
      </c>
      <c r="E29">
        <v>310175.13736365002</v>
      </c>
      <c r="F29">
        <v>333.5</v>
      </c>
      <c r="G29">
        <v>57.636684316156</v>
      </c>
      <c r="H29">
        <v>-0.30111961555774203</v>
      </c>
      <c r="I29">
        <v>11.322950331553001</v>
      </c>
      <c r="J29">
        <v>-1.57299449907366</v>
      </c>
      <c r="K29">
        <v>333.75061811702699</v>
      </c>
      <c r="L29">
        <v>286.20777405073301</v>
      </c>
      <c r="M29">
        <v>37.403640101553201</v>
      </c>
      <c r="N29">
        <v>0.79704745071962702</v>
      </c>
      <c r="O29">
        <v>8.6956521739130306</v>
      </c>
      <c r="P29">
        <v>85.200610856587502</v>
      </c>
      <c r="Q29">
        <v>0.11398157884285499</v>
      </c>
    </row>
    <row r="30" spans="1:17" x14ac:dyDescent="0.3">
      <c r="A30" t="s">
        <v>93</v>
      </c>
      <c r="B30" t="s">
        <v>94</v>
      </c>
      <c r="C30" t="str">
        <f>IFERROR(VLOOKUP(Table1[[#This Row],[Ticker]],[1]!Table2[[Symbol]:[Industry]],2,FALSE),"-")</f>
        <v>-</v>
      </c>
      <c r="D30" t="s">
        <v>95</v>
      </c>
      <c r="E30">
        <v>301791.64863539999</v>
      </c>
      <c r="F30">
        <v>3402.15</v>
      </c>
      <c r="G30">
        <v>-11.2272366308759</v>
      </c>
      <c r="H30">
        <v>5.83529957494705</v>
      </c>
      <c r="I30">
        <v>-15.663028161923</v>
      </c>
      <c r="J30">
        <v>1.2498264697008099</v>
      </c>
      <c r="K30">
        <v>3378.52079519573</v>
      </c>
      <c r="L30">
        <v>3388.77445450409</v>
      </c>
      <c r="M30">
        <v>57.036455511375401</v>
      </c>
      <c r="N30">
        <v>0.77683902127636095</v>
      </c>
      <c r="O30">
        <v>14.2498126184912</v>
      </c>
      <c r="P30">
        <v>14.240862309229099</v>
      </c>
      <c r="Q30">
        <v>7.0276015987916995E-2</v>
      </c>
    </row>
    <row r="31" spans="1:17" x14ac:dyDescent="0.3">
      <c r="A31" t="s">
        <v>96</v>
      </c>
      <c r="B31" t="s">
        <v>97</v>
      </c>
      <c r="C31" t="str">
        <f>IFERROR(VLOOKUP(Table1[[#This Row],[Ticker]],[1]!Table2[[Symbol]:[Industry]],2,FALSE),"-")</f>
        <v>-</v>
      </c>
      <c r="D31" t="s">
        <v>98</v>
      </c>
      <c r="E31">
        <v>290078.73802841501</v>
      </c>
      <c r="F31">
        <v>3025.85</v>
      </c>
      <c r="G31">
        <v>-29.7500263621267</v>
      </c>
      <c r="H31">
        <v>2.8305940059877202</v>
      </c>
      <c r="I31">
        <v>-8.8866497373782796</v>
      </c>
      <c r="J31">
        <v>-2.1375825503543999</v>
      </c>
      <c r="K31">
        <v>2972.0262909662001</v>
      </c>
      <c r="L31">
        <v>2988.6484541469199</v>
      </c>
      <c r="M31">
        <v>48.166016948275399</v>
      </c>
      <c r="N31">
        <v>1.07391481481132</v>
      </c>
      <c r="O31">
        <v>13.1235851083166</v>
      </c>
      <c r="P31">
        <v>13.3234710310475</v>
      </c>
      <c r="Q31">
        <v>-6.8391420071898995E-2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Row],[Ticker]],[1]!Table2[[Symbol]:[Industry]],2,FALSE),"-")</f>
        <v>-</v>
      </c>
      <c r="D32" t="s">
        <v>101</v>
      </c>
      <c r="E32">
        <v>286440.59299674002</v>
      </c>
      <c r="F32">
        <v>1808.3</v>
      </c>
      <c r="G32">
        <v>65.866167461337795</v>
      </c>
      <c r="H32">
        <v>6.2255899406717097</v>
      </c>
      <c r="I32">
        <v>-12.9208426247866</v>
      </c>
      <c r="J32">
        <v>3.3705414204422799</v>
      </c>
      <c r="K32">
        <v>1796.33849964001</v>
      </c>
      <c r="L32">
        <v>1669.36999347408</v>
      </c>
      <c r="M32">
        <v>53.131835627614798</v>
      </c>
      <c r="N32">
        <v>1.4142137687329699</v>
      </c>
      <c r="O32">
        <v>20.2289443123375</v>
      </c>
      <c r="P32">
        <v>121.727668444607</v>
      </c>
      <c r="Q32">
        <v>6.5259800975633997E-2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Row],[Ticker]],[1]!Table2[[Symbol]:[Industry]],2,FALSE),"-")</f>
        <v>-</v>
      </c>
      <c r="D33" t="s">
        <v>104</v>
      </c>
      <c r="E33">
        <v>272189.09490976</v>
      </c>
      <c r="F33">
        <v>9749.6</v>
      </c>
      <c r="G33">
        <v>86.950073694797993</v>
      </c>
      <c r="H33">
        <v>4.0166083769461602</v>
      </c>
      <c r="I33">
        <v>10.0660528505733</v>
      </c>
      <c r="J33">
        <v>2.21294741175261</v>
      </c>
      <c r="K33">
        <v>9481.1263618053908</v>
      </c>
      <c r="L33">
        <v>8211.4928897959799</v>
      </c>
      <c r="M33">
        <v>59.893717084772703</v>
      </c>
      <c r="N33">
        <v>0.74593580125879699</v>
      </c>
      <c r="O33">
        <v>2.9662755395092999</v>
      </c>
      <c r="P33">
        <v>114.701607575423</v>
      </c>
      <c r="Q33">
        <v>0.13853761880805801</v>
      </c>
    </row>
    <row r="34" spans="1:17" x14ac:dyDescent="0.3">
      <c r="A34" t="s">
        <v>105</v>
      </c>
      <c r="B34" t="s">
        <v>106</v>
      </c>
      <c r="C34" t="str">
        <f>IFERROR(VLOOKUP(Table1[[#This Row],[Ticker]],[1]!Table2[[Symbol]:[Industry]],2,FALSE),"-")</f>
        <v>-</v>
      </c>
      <c r="D34" t="s">
        <v>63</v>
      </c>
      <c r="E34">
        <v>259976.96931810401</v>
      </c>
      <c r="F34">
        <v>674.05</v>
      </c>
      <c r="G34">
        <v>111.368367743256</v>
      </c>
      <c r="H34">
        <v>-1.86709947002017</v>
      </c>
      <c r="I34">
        <v>8.9855524745531898</v>
      </c>
      <c r="J34">
        <v>-1.4824942613737799</v>
      </c>
      <c r="K34">
        <v>699.60409547222196</v>
      </c>
      <c r="L34">
        <v>591.20716959707795</v>
      </c>
      <c r="M34">
        <v>25.179823774188499</v>
      </c>
      <c r="N34">
        <v>1.5179777076638901</v>
      </c>
      <c r="O34">
        <v>32.905570803352802</v>
      </c>
      <c r="P34">
        <v>145.645043731778</v>
      </c>
      <c r="Q34">
        <v>0.193849883305204</v>
      </c>
    </row>
    <row r="35" spans="1:17" x14ac:dyDescent="0.3">
      <c r="A35" t="s">
        <v>107</v>
      </c>
      <c r="B35" t="s">
        <v>108</v>
      </c>
      <c r="C35" t="str">
        <f>IFERROR(VLOOKUP(Table1[[#This Row],[Ticker]],[1]!Table2[[Symbol]:[Industry]],2,FALSE),"-")</f>
        <v>-</v>
      </c>
      <c r="D35" t="s">
        <v>21</v>
      </c>
      <c r="E35">
        <v>258707.40684566999</v>
      </c>
      <c r="F35">
        <v>495.15</v>
      </c>
      <c r="G35">
        <v>-6.0810067706062902</v>
      </c>
      <c r="H35">
        <v>-11.584603252383699</v>
      </c>
      <c r="I35">
        <v>-14.308985719210799</v>
      </c>
      <c r="J35">
        <v>-0.92266290386555605</v>
      </c>
      <c r="K35">
        <v>503.55775210470199</v>
      </c>
      <c r="L35">
        <v>475.04392225128697</v>
      </c>
      <c r="M35">
        <v>43.362905287593499</v>
      </c>
      <c r="N35">
        <v>0.61430828393470904</v>
      </c>
      <c r="O35">
        <v>17.1160254468343</v>
      </c>
      <c r="P35">
        <v>32.0223970137314</v>
      </c>
      <c r="Q35">
        <v>-0.117914392521593</v>
      </c>
    </row>
    <row r="36" spans="1:17" x14ac:dyDescent="0.3">
      <c r="A36" t="s">
        <v>109</v>
      </c>
      <c r="B36" t="s">
        <v>110</v>
      </c>
      <c r="C36" t="str">
        <f>IFERROR(VLOOKUP(Table1[[#This Row],[Ticker]],[1]!Table2[[Symbol]:[Industry]],2,FALSE),"-")</f>
        <v>-</v>
      </c>
      <c r="D36" t="s">
        <v>111</v>
      </c>
      <c r="E36">
        <v>250710.44012127499</v>
      </c>
      <c r="F36">
        <v>7040.05</v>
      </c>
      <c r="G36">
        <v>71.184737791584695</v>
      </c>
      <c r="H36">
        <v>-7.0011840055539398</v>
      </c>
      <c r="I36">
        <v>50.205703447709098</v>
      </c>
      <c r="J36">
        <v>4.7743243477478803</v>
      </c>
      <c r="K36">
        <v>7018.0551297747497</v>
      </c>
      <c r="L36">
        <v>5757.9991114251698</v>
      </c>
      <c r="M36">
        <v>56.933212354987603</v>
      </c>
      <c r="N36">
        <v>0.98994688233791295</v>
      </c>
      <c r="O36">
        <v>13.1909574505862</v>
      </c>
      <c r="P36">
        <v>116.883857054836</v>
      </c>
      <c r="Q36">
        <v>0.159514992797823</v>
      </c>
    </row>
    <row r="37" spans="1:17" x14ac:dyDescent="0.3">
      <c r="A37" t="s">
        <v>112</v>
      </c>
      <c r="B37" t="s">
        <v>113</v>
      </c>
      <c r="C37" t="str">
        <f>IFERROR(VLOOKUP(Table1[[#This Row],[Ticker]],[1]!Table2[[Symbol]:[Industry]],2,FALSE),"-")</f>
        <v>-</v>
      </c>
      <c r="D37" t="s">
        <v>37</v>
      </c>
      <c r="E37">
        <v>243695.08881420401</v>
      </c>
      <c r="F37">
        <v>1529.15</v>
      </c>
      <c r="G37">
        <v>-21.0530425809017</v>
      </c>
      <c r="H37">
        <v>-1.9360131212250999</v>
      </c>
      <c r="I37">
        <v>-13.748027453340899</v>
      </c>
      <c r="J37">
        <v>-1.6187863967023099</v>
      </c>
      <c r="K37">
        <v>1587.7963957765301</v>
      </c>
      <c r="L37">
        <v>1589.2070773181799</v>
      </c>
      <c r="M37">
        <v>29.999507450289801</v>
      </c>
      <c r="N37">
        <v>0.83927920437043702</v>
      </c>
      <c r="O37">
        <v>13.8541019520648</v>
      </c>
      <c r="P37">
        <v>7.75871181424192</v>
      </c>
      <c r="Q37">
        <v>-5.2888153012865001E-2</v>
      </c>
    </row>
    <row r="38" spans="1:17" x14ac:dyDescent="0.3">
      <c r="A38" t="s">
        <v>114</v>
      </c>
      <c r="B38" t="s">
        <v>115</v>
      </c>
      <c r="C38" t="str">
        <f>IFERROR(VLOOKUP(Table1[[#This Row],[Ticker]],[1]!Table2[[Symbol]:[Industry]],2,FALSE),"-")</f>
        <v>-</v>
      </c>
      <c r="D38" t="s">
        <v>116</v>
      </c>
      <c r="E38">
        <v>241582.61382500001</v>
      </c>
      <c r="F38">
        <v>571.75</v>
      </c>
      <c r="G38">
        <v>56.388102473981199</v>
      </c>
      <c r="H38">
        <v>-11.7953284986494</v>
      </c>
      <c r="I38">
        <v>73.738812656499405</v>
      </c>
      <c r="J38">
        <v>-5.0582757602449897</v>
      </c>
      <c r="K38">
        <v>619.25848921575596</v>
      </c>
      <c r="L38">
        <v>486.53060150550499</v>
      </c>
      <c r="M38">
        <v>29.347731256099198</v>
      </c>
      <c r="N38">
        <v>0.48400883275316098</v>
      </c>
      <c r="O38">
        <v>41.268036729339698</v>
      </c>
      <c r="P38">
        <v>100.89599437807399</v>
      </c>
      <c r="Q38">
        <v>5.5992765548539998E-2</v>
      </c>
    </row>
    <row r="39" spans="1:17" x14ac:dyDescent="0.3">
      <c r="A39" t="s">
        <v>117</v>
      </c>
      <c r="B39" t="s">
        <v>118</v>
      </c>
      <c r="C39" t="str">
        <f>IFERROR(VLOOKUP(Table1[[#This Row],[Ticker]],[1]!Table2[[Symbol]:[Industry]],2,FALSE),"-")</f>
        <v>-</v>
      </c>
      <c r="D39" t="s">
        <v>119</v>
      </c>
      <c r="E39">
        <v>238590.33081360001</v>
      </c>
      <c r="F39">
        <v>2474.6</v>
      </c>
      <c r="G39">
        <v>-11.2330593584442</v>
      </c>
      <c r="H39">
        <v>-3.26685845856474</v>
      </c>
      <c r="I39">
        <v>-11.0466454565505</v>
      </c>
      <c r="J39">
        <v>-0.57591830496594398</v>
      </c>
      <c r="K39">
        <v>2520.14622982937</v>
      </c>
      <c r="L39">
        <v>2470.5855754091799</v>
      </c>
      <c r="M39">
        <v>38.953682458753804</v>
      </c>
      <c r="N39">
        <v>0.94935862566490903</v>
      </c>
      <c r="O39">
        <v>11.9089953931948</v>
      </c>
      <c r="P39">
        <v>15.3659673659673</v>
      </c>
      <c r="Q39">
        <v>-2.7190101525349002E-2</v>
      </c>
    </row>
    <row r="40" spans="1:17" x14ac:dyDescent="0.3">
      <c r="A40" t="s">
        <v>120</v>
      </c>
      <c r="B40" t="s">
        <v>121</v>
      </c>
      <c r="C40" t="str">
        <f>IFERROR(VLOOKUP(Table1[[#This Row],[Ticker]],[1]!Table2[[Symbol]:[Industry]],2,FALSE),"-")</f>
        <v>-</v>
      </c>
      <c r="D40" t="s">
        <v>122</v>
      </c>
      <c r="E40">
        <v>234004.66843600001</v>
      </c>
      <c r="F40">
        <v>179.06</v>
      </c>
      <c r="G40">
        <v>227.90265363527701</v>
      </c>
      <c r="H40">
        <v>-16.3054921334972</v>
      </c>
      <c r="I40">
        <v>5.4986095714746002</v>
      </c>
      <c r="J40">
        <v>0.17248195584769499</v>
      </c>
      <c r="K40">
        <v>183.41439418734299</v>
      </c>
      <c r="L40">
        <v>145.661681899879</v>
      </c>
      <c r="M40">
        <v>38.354568078777</v>
      </c>
      <c r="N40">
        <v>0.55027517121456904</v>
      </c>
      <c r="O40">
        <v>27.8900927063554</v>
      </c>
      <c r="P40">
        <v>299.24191750278698</v>
      </c>
      <c r="Q40">
        <v>0.17548285856954901</v>
      </c>
    </row>
    <row r="41" spans="1:17" x14ac:dyDescent="0.3">
      <c r="A41" t="s">
        <v>123</v>
      </c>
      <c r="B41" t="s">
        <v>124</v>
      </c>
      <c r="C41" t="str">
        <f>IFERROR(VLOOKUP(Table1[[#This Row],[Ticker]],[1]!Table2[[Symbol]:[Industry]],2,FALSE),"-")</f>
        <v>-</v>
      </c>
      <c r="D41" t="s">
        <v>18</v>
      </c>
      <c r="E41">
        <v>231221.15728324201</v>
      </c>
      <c r="F41">
        <v>163.74</v>
      </c>
      <c r="G41">
        <v>52.5939809839563</v>
      </c>
      <c r="H41">
        <v>-0.48493521714445798</v>
      </c>
      <c r="I41">
        <v>-21.340752311515299</v>
      </c>
      <c r="J41">
        <v>-3.0696186619155199</v>
      </c>
      <c r="K41">
        <v>169.76104191063899</v>
      </c>
      <c r="L41">
        <v>152.260379681297</v>
      </c>
      <c r="M41">
        <v>31.031726226777</v>
      </c>
      <c r="N41">
        <v>0.79815416731230904</v>
      </c>
      <c r="O41">
        <v>20.190545987541199</v>
      </c>
      <c r="P41">
        <v>91.508771929824505</v>
      </c>
      <c r="Q41">
        <v>0.111358964593263</v>
      </c>
    </row>
    <row r="42" spans="1:17" x14ac:dyDescent="0.3">
      <c r="A42" t="s">
        <v>125</v>
      </c>
      <c r="B42" t="s">
        <v>126</v>
      </c>
      <c r="C42" t="str">
        <f>IFERROR(VLOOKUP(Table1[[#This Row],[Ticker]],[1]!Table2[[Symbol]:[Industry]],2,FALSE),"-")</f>
        <v>-</v>
      </c>
      <c r="D42" t="s">
        <v>127</v>
      </c>
      <c r="E42">
        <v>228875.269452935</v>
      </c>
      <c r="F42">
        <v>6438.35</v>
      </c>
      <c r="G42">
        <v>209.43134406953601</v>
      </c>
      <c r="H42">
        <v>13.6250571989622</v>
      </c>
      <c r="I42">
        <v>53.653681476861998</v>
      </c>
      <c r="J42">
        <v>20.5963129284318</v>
      </c>
      <c r="K42">
        <v>5419.0449852899301</v>
      </c>
      <c r="L42">
        <v>4181.3001823382901</v>
      </c>
      <c r="M42">
        <v>77.953481750552299</v>
      </c>
      <c r="N42">
        <v>1.86822790419844</v>
      </c>
      <c r="O42">
        <v>0.21201084128696901</v>
      </c>
      <c r="P42">
        <v>246.119936564255</v>
      </c>
      <c r="Q42">
        <v>0.27554933999034498</v>
      </c>
    </row>
    <row r="43" spans="1:17" x14ac:dyDescent="0.3">
      <c r="A43" t="s">
        <v>128</v>
      </c>
      <c r="B43" t="s">
        <v>129</v>
      </c>
      <c r="C43" t="str">
        <f>IFERROR(VLOOKUP(Table1[[#This Row],[Ticker]],[1]!Table2[[Symbol]:[Industry]],2,FALSE),"-")</f>
        <v>-</v>
      </c>
      <c r="D43" t="s">
        <v>130</v>
      </c>
      <c r="E43">
        <v>226382.90808264399</v>
      </c>
      <c r="F43">
        <v>260.14</v>
      </c>
      <c r="G43">
        <v>152.94412914461</v>
      </c>
      <c r="H43">
        <v>15.2703342526334</v>
      </c>
      <c r="I43">
        <v>60.315658227037503</v>
      </c>
      <c r="J43">
        <v>-1.3685149271355801</v>
      </c>
      <c r="K43">
        <v>223.10153250902701</v>
      </c>
      <c r="L43">
        <v>173.69413804098599</v>
      </c>
      <c r="M43">
        <v>63.180974726237302</v>
      </c>
      <c r="N43">
        <v>1.8959934906348199</v>
      </c>
      <c r="O43">
        <v>7.1346198200968596</v>
      </c>
      <c r="P43">
        <v>194.60928652321601</v>
      </c>
      <c r="Q43">
        <v>6.1117528561294002E-2</v>
      </c>
    </row>
    <row r="44" spans="1:17" x14ac:dyDescent="0.3">
      <c r="A44" t="s">
        <v>131</v>
      </c>
      <c r="B44" t="s">
        <v>132</v>
      </c>
      <c r="C44" t="str">
        <f>IFERROR(VLOOKUP(Table1[[#This Row],[Ticker]],[1]!Table2[[Symbol]:[Industry]],2,FALSE),"-")</f>
        <v>-</v>
      </c>
      <c r="D44" t="s">
        <v>133</v>
      </c>
      <c r="E44">
        <v>216980.25294968</v>
      </c>
      <c r="F44">
        <v>890.3</v>
      </c>
      <c r="G44">
        <v>-12.867010218553601</v>
      </c>
      <c r="H44">
        <v>-1.3786667670014801</v>
      </c>
      <c r="I44">
        <v>-1.0737213881919201</v>
      </c>
      <c r="J44">
        <v>1.64529853558141</v>
      </c>
      <c r="K44">
        <v>905.104460172166</v>
      </c>
      <c r="L44">
        <v>858.91951835252405</v>
      </c>
      <c r="M44">
        <v>44.584960968495302</v>
      </c>
      <c r="N44">
        <v>1.1428982776120999</v>
      </c>
      <c r="O44">
        <v>7.7614287318881203</v>
      </c>
      <c r="P44">
        <v>23.139695712309798</v>
      </c>
      <c r="Q44">
        <v>-4.9996356039270001E-3</v>
      </c>
    </row>
    <row r="45" spans="1:17" x14ac:dyDescent="0.3">
      <c r="A45" t="s">
        <v>134</v>
      </c>
      <c r="B45" t="s">
        <v>135</v>
      </c>
      <c r="C45" t="str">
        <f>IFERROR(VLOOKUP(Table1[[#This Row],[Ticker]],[1]!Table2[[Symbol]:[Industry]],2,FALSE),"-")</f>
        <v>-</v>
      </c>
      <c r="D45" t="s">
        <v>136</v>
      </c>
      <c r="E45">
        <v>214688.20420773001</v>
      </c>
      <c r="F45">
        <v>293.7</v>
      </c>
      <c r="G45">
        <v>100.826398252643</v>
      </c>
      <c r="H45">
        <v>-10.0550483328895</v>
      </c>
      <c r="I45">
        <v>51.181022115263303</v>
      </c>
      <c r="J45">
        <v>1.3298229728334401</v>
      </c>
      <c r="K45">
        <v>298.62077271301803</v>
      </c>
      <c r="L45">
        <v>236.51223625957601</v>
      </c>
      <c r="M45">
        <v>37.503349124680703</v>
      </c>
      <c r="N45">
        <v>0.51369332913625598</v>
      </c>
      <c r="O45">
        <v>15.9346271705822</v>
      </c>
      <c r="P45">
        <v>131.71597633136</v>
      </c>
      <c r="Q45">
        <v>0.231277220138944</v>
      </c>
    </row>
    <row r="46" spans="1:17" x14ac:dyDescent="0.3">
      <c r="A46" t="s">
        <v>137</v>
      </c>
      <c r="B46" t="s">
        <v>138</v>
      </c>
      <c r="C46" t="str">
        <f>IFERROR(VLOOKUP(Table1[[#This Row],[Ticker]],[1]!Table2[[Symbol]:[Industry]],2,FALSE),"-")</f>
        <v>-</v>
      </c>
      <c r="D46" t="s">
        <v>57</v>
      </c>
      <c r="E46">
        <v>203432.15969976</v>
      </c>
      <c r="F46">
        <v>320.2</v>
      </c>
      <c r="G46">
        <v>4.4149695756605096</v>
      </c>
      <c r="H46">
        <v>-7.41551248173948</v>
      </c>
      <c r="I46">
        <v>6.7413245147728196</v>
      </c>
      <c r="J46">
        <v>2.7328916824573799</v>
      </c>
      <c r="K46">
        <v>338.64536040581601</v>
      </c>
      <c r="L46">
        <v>301.71160190732297</v>
      </c>
      <c r="M46">
        <v>38.660224267641297</v>
      </c>
      <c r="N46">
        <v>0.737992670275889</v>
      </c>
      <c r="O46">
        <v>23.266708307307901</v>
      </c>
      <c r="P46">
        <v>57.889546351084803</v>
      </c>
    </row>
    <row r="47" spans="1:17" x14ac:dyDescent="0.3">
      <c r="A47" t="s">
        <v>139</v>
      </c>
      <c r="B47" t="s">
        <v>140</v>
      </c>
      <c r="C47" t="str">
        <f>IFERROR(VLOOKUP(Table1[[#This Row],[Ticker]],[1]!Table2[[Symbol]:[Industry]],2,FALSE),"-")</f>
        <v>-</v>
      </c>
      <c r="D47" t="s">
        <v>141</v>
      </c>
      <c r="E47">
        <v>203383.98632348899</v>
      </c>
      <c r="F47">
        <v>821.65</v>
      </c>
      <c r="G47">
        <v>50.235430863422003</v>
      </c>
      <c r="H47">
        <v>0.27890168040947899</v>
      </c>
      <c r="I47">
        <v>-13.1730824024783</v>
      </c>
      <c r="J47">
        <v>-2.3706155483231601</v>
      </c>
      <c r="K47">
        <v>838.91421012179603</v>
      </c>
      <c r="L47">
        <v>778.87421218759903</v>
      </c>
      <c r="M47">
        <v>43.685048487673903</v>
      </c>
      <c r="N47">
        <v>0.77726007782862205</v>
      </c>
      <c r="O47">
        <v>17.763037789813101</v>
      </c>
      <c r="P47">
        <v>77.4430407083468</v>
      </c>
      <c r="Q47">
        <v>0.13193687505875101</v>
      </c>
    </row>
    <row r="48" spans="1:17" x14ac:dyDescent="0.3">
      <c r="A48" t="s">
        <v>142</v>
      </c>
      <c r="B48" t="s">
        <v>143</v>
      </c>
      <c r="C48" t="str">
        <f>IFERROR(VLOOKUP(Table1[[#This Row],[Ticker]],[1]!Table2[[Symbol]:[Industry]],2,FALSE),"-")</f>
        <v>-</v>
      </c>
      <c r="D48" t="s">
        <v>144</v>
      </c>
      <c r="E48">
        <v>189992.35231851999</v>
      </c>
      <c r="F48">
        <v>1462.1</v>
      </c>
      <c r="G48">
        <v>47.340659983726098</v>
      </c>
      <c r="H48">
        <v>-4.4764584881668199</v>
      </c>
      <c r="I48">
        <v>-8.35332292208472</v>
      </c>
      <c r="J48">
        <v>-1.0211754704543301</v>
      </c>
      <c r="K48">
        <v>1544.7769468506399</v>
      </c>
      <c r="L48">
        <v>1361.6788115081299</v>
      </c>
      <c r="M48">
        <v>34.5630606558016</v>
      </c>
      <c r="N48">
        <v>0.96162705537084803</v>
      </c>
      <c r="O48">
        <v>16.4626222556596</v>
      </c>
      <c r="P48">
        <v>76.550141882509195</v>
      </c>
      <c r="Q48">
        <v>0.21619610591616101</v>
      </c>
    </row>
    <row r="49" spans="1:17" x14ac:dyDescent="0.3">
      <c r="A49" t="s">
        <v>145</v>
      </c>
      <c r="B49" t="s">
        <v>146</v>
      </c>
      <c r="C49" t="str">
        <f>IFERROR(VLOOKUP(Table1[[#This Row],[Ticker]],[1]!Table2[[Symbol]:[Industry]],2,FALSE),"-")</f>
        <v>-</v>
      </c>
      <c r="D49" t="s">
        <v>133</v>
      </c>
      <c r="E49">
        <v>182471.780534797</v>
      </c>
      <c r="F49">
        <v>146.16999999999999</v>
      </c>
      <c r="G49">
        <v>-0.515457269024029</v>
      </c>
      <c r="H49">
        <v>-10.2283560995355</v>
      </c>
      <c r="I49">
        <v>-7.0282227462758398</v>
      </c>
      <c r="J49">
        <v>-2.21876860497769</v>
      </c>
      <c r="K49">
        <v>162.658126736562</v>
      </c>
      <c r="L49">
        <v>152.564754559644</v>
      </c>
      <c r="M49">
        <v>25.724433676587999</v>
      </c>
      <c r="N49">
        <v>1.2576611467338701</v>
      </c>
      <c r="O49">
        <v>26.291304645276</v>
      </c>
      <c r="P49">
        <v>27.547993019197101</v>
      </c>
      <c r="Q49">
        <v>-2.9586180550329001E-2</v>
      </c>
    </row>
    <row r="50" spans="1:17" x14ac:dyDescent="0.3">
      <c r="A50" t="s">
        <v>147</v>
      </c>
      <c r="B50" t="s">
        <v>148</v>
      </c>
      <c r="C50" t="str">
        <f>IFERROR(VLOOKUP(Table1[[#This Row],[Ticker]],[1]!Table2[[Symbol]:[Industry]],2,FALSE),"-")</f>
        <v>-</v>
      </c>
      <c r="D50" t="s">
        <v>37</v>
      </c>
      <c r="E50">
        <v>169476.81963454999</v>
      </c>
      <c r="F50">
        <v>1692.1</v>
      </c>
      <c r="G50">
        <v>6.2214749799497602</v>
      </c>
      <c r="H50">
        <v>9.0468188180328699</v>
      </c>
      <c r="I50">
        <v>5.8514794535031198</v>
      </c>
      <c r="J50">
        <v>0.17424196741134801</v>
      </c>
      <c r="K50">
        <v>1603.0932375949301</v>
      </c>
      <c r="L50">
        <v>1476.39717982706</v>
      </c>
      <c r="M50">
        <v>49.265046467881596</v>
      </c>
      <c r="N50">
        <v>0.718594900773732</v>
      </c>
      <c r="O50">
        <v>5.8536729507712302</v>
      </c>
      <c r="P50">
        <v>33.831613081820699</v>
      </c>
      <c r="Q50">
        <v>2.4040099376577001E-2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Row],[Ticker]],[1]!Table2[[Symbol]:[Industry]],2,FALSE),"-")</f>
        <v>-</v>
      </c>
      <c r="D51" t="s">
        <v>80</v>
      </c>
      <c r="E51">
        <v>168459.80690167</v>
      </c>
      <c r="F51">
        <v>2512.4</v>
      </c>
      <c r="G51">
        <v>14.992872496886299</v>
      </c>
      <c r="H51">
        <v>-10.142534376951</v>
      </c>
      <c r="I51">
        <v>10.2520241558696</v>
      </c>
      <c r="J51">
        <v>-4.2545220550218996</v>
      </c>
      <c r="K51">
        <v>2622.28283559693</v>
      </c>
      <c r="L51">
        <v>2329.2596087900702</v>
      </c>
      <c r="M51">
        <v>21.9275751736633</v>
      </c>
      <c r="N51">
        <v>0.95546597187336502</v>
      </c>
      <c r="O51">
        <v>14.5418723133259</v>
      </c>
      <c r="P51">
        <v>43.476569651161597</v>
      </c>
      <c r="Q51">
        <v>5.9928647237224998E-2</v>
      </c>
    </row>
    <row r="52" spans="1:17" x14ac:dyDescent="0.3">
      <c r="A52" t="s">
        <v>151</v>
      </c>
      <c r="B52" t="s">
        <v>152</v>
      </c>
      <c r="C52" t="str">
        <f>IFERROR(VLOOKUP(Table1[[#This Row],[Ticker]],[1]!Table2[[Symbol]:[Industry]],2,FALSE),"-")</f>
        <v>-</v>
      </c>
      <c r="D52" t="s">
        <v>153</v>
      </c>
      <c r="E52">
        <v>164376.26694562499</v>
      </c>
      <c r="F52">
        <v>7756.95</v>
      </c>
      <c r="G52">
        <v>53.897156257800901</v>
      </c>
      <c r="H52">
        <v>-7.0119297337468103</v>
      </c>
      <c r="I52">
        <v>59.620208018656299</v>
      </c>
      <c r="J52">
        <v>0.92055954102481796</v>
      </c>
      <c r="K52">
        <v>7880.4967980982701</v>
      </c>
      <c r="L52">
        <v>6552.4292190842798</v>
      </c>
      <c r="M52">
        <v>49.417966971764997</v>
      </c>
      <c r="N52">
        <v>1.10534539721674</v>
      </c>
      <c r="O52">
        <v>17.958089197429398</v>
      </c>
      <c r="P52">
        <v>101.47922077922</v>
      </c>
      <c r="Q52">
        <v>0.18313003812040099</v>
      </c>
    </row>
    <row r="53" spans="1:17" x14ac:dyDescent="0.3">
      <c r="A53" t="s">
        <v>154</v>
      </c>
      <c r="B53" t="s">
        <v>155</v>
      </c>
      <c r="C53" t="str">
        <f>IFERROR(VLOOKUP(Table1[[#This Row],[Ticker]],[1]!Table2[[Symbol]:[Industry]],2,FALSE),"-")</f>
        <v>-</v>
      </c>
      <c r="D53" t="s">
        <v>156</v>
      </c>
      <c r="E53">
        <v>164037.84223111899</v>
      </c>
      <c r="F53">
        <v>420.2</v>
      </c>
      <c r="G53">
        <v>56.260379979729002</v>
      </c>
      <c r="H53">
        <v>-4.9728051136065501</v>
      </c>
      <c r="I53">
        <v>39.711199862620603</v>
      </c>
      <c r="J53">
        <v>0.33769144305309701</v>
      </c>
      <c r="K53">
        <v>434.26573810872497</v>
      </c>
      <c r="L53">
        <v>363.12007336674401</v>
      </c>
      <c r="M53">
        <v>39.1498082621723</v>
      </c>
      <c r="N53">
        <v>0.74162266917505104</v>
      </c>
      <c r="O53">
        <v>20.5973346025702</v>
      </c>
      <c r="P53">
        <v>102.01923076923001</v>
      </c>
      <c r="Q53">
        <v>3.6401649092805001E-2</v>
      </c>
    </row>
    <row r="54" spans="1:17" x14ac:dyDescent="0.3">
      <c r="A54" t="s">
        <v>157</v>
      </c>
      <c r="B54" t="s">
        <v>158</v>
      </c>
      <c r="C54" t="str">
        <f>IFERROR(VLOOKUP(Table1[[#This Row],[Ticker]],[1]!Table2[[Symbol]:[Industry]],2,FALSE),"-")</f>
        <v>-</v>
      </c>
      <c r="D54" t="s">
        <v>159</v>
      </c>
      <c r="E54">
        <v>162600.27782088</v>
      </c>
      <c r="F54">
        <v>4209.8999999999996</v>
      </c>
      <c r="G54">
        <v>40.9213337200637</v>
      </c>
      <c r="H54">
        <v>-0.95298664247014997</v>
      </c>
      <c r="I54">
        <v>25.5053357139066</v>
      </c>
      <c r="J54">
        <v>-1.18573848643647</v>
      </c>
      <c r="K54">
        <v>4260.5116511710303</v>
      </c>
      <c r="L54">
        <v>3635.6032423000001</v>
      </c>
      <c r="M54">
        <v>35.2174990543528</v>
      </c>
      <c r="N54">
        <v>0.63154940964237205</v>
      </c>
      <c r="O54">
        <v>9.4990379818998107</v>
      </c>
      <c r="P54">
        <v>80.422996978593005</v>
      </c>
      <c r="Q54">
        <v>0.113747260656588</v>
      </c>
    </row>
    <row r="55" spans="1:17" x14ac:dyDescent="0.3">
      <c r="A55" t="s">
        <v>160</v>
      </c>
      <c r="B55" t="s">
        <v>161</v>
      </c>
      <c r="C55" t="str">
        <f>IFERROR(VLOOKUP(Table1[[#This Row],[Ticker]],[1]!Table2[[Symbol]:[Industry]],2,FALSE),"-")</f>
        <v>-</v>
      </c>
      <c r="D55" t="s">
        <v>21</v>
      </c>
      <c r="E55">
        <v>160700.39351900501</v>
      </c>
      <c r="F55">
        <v>5427.55</v>
      </c>
      <c r="G55">
        <v>-19.720453559737699</v>
      </c>
      <c r="H55">
        <v>-2.5326358116752901</v>
      </c>
      <c r="I55">
        <v>-11.9576419774417</v>
      </c>
      <c r="J55">
        <v>-2.1308768819802602</v>
      </c>
      <c r="K55">
        <v>5370.9341950883299</v>
      </c>
      <c r="L55">
        <v>5229.1939353032103</v>
      </c>
      <c r="M55">
        <v>44.364378870309203</v>
      </c>
      <c r="N55">
        <v>0.79636631260244095</v>
      </c>
      <c r="O55">
        <v>18.690753654963999</v>
      </c>
      <c r="P55">
        <v>20.2501357024958</v>
      </c>
      <c r="Q55">
        <v>-2.4302426606947002E-2</v>
      </c>
    </row>
    <row r="56" spans="1:17" x14ac:dyDescent="0.3">
      <c r="A56" t="s">
        <v>162</v>
      </c>
      <c r="B56" t="s">
        <v>163</v>
      </c>
      <c r="C56" t="str">
        <f>IFERROR(VLOOKUP(Table1[[#This Row],[Ticker]],[1]!Table2[[Symbol]:[Industry]],2,FALSE),"-")</f>
        <v>-</v>
      </c>
      <c r="D56" t="s">
        <v>122</v>
      </c>
      <c r="E56">
        <v>159939.43179840001</v>
      </c>
      <c r="F56">
        <v>484.65</v>
      </c>
      <c r="G56">
        <v>105.18904533147099</v>
      </c>
      <c r="H56">
        <v>-12.1569580199511</v>
      </c>
      <c r="I56">
        <v>0.96828408687735301</v>
      </c>
      <c r="J56">
        <v>-0.93752577330188303</v>
      </c>
      <c r="K56">
        <v>506.29385250016901</v>
      </c>
      <c r="L56">
        <v>421.456734402395</v>
      </c>
      <c r="M56">
        <v>33.857474793952498</v>
      </c>
      <c r="N56">
        <v>0.71993543214900102</v>
      </c>
      <c r="O56">
        <v>19.673991540286799</v>
      </c>
      <c r="P56">
        <v>141.78099276627501</v>
      </c>
      <c r="Q56">
        <v>0.19406442550870101</v>
      </c>
    </row>
    <row r="57" spans="1:17" x14ac:dyDescent="0.3">
      <c r="A57" t="s">
        <v>164</v>
      </c>
      <c r="B57" t="s">
        <v>165</v>
      </c>
      <c r="C57" t="str">
        <f>IFERROR(VLOOKUP(Table1[[#This Row],[Ticker]],[1]!Table2[[Symbol]:[Industry]],2,FALSE),"-")</f>
        <v>-</v>
      </c>
      <c r="D57" t="s">
        <v>166</v>
      </c>
      <c r="E57">
        <v>154146.77572050001</v>
      </c>
      <c r="F57">
        <v>3030.75</v>
      </c>
      <c r="G57">
        <v>-4.7879422479500304</v>
      </c>
      <c r="H57">
        <v>-1.49896033723723</v>
      </c>
      <c r="I57">
        <v>3.2530136116977402</v>
      </c>
      <c r="J57">
        <v>-0.11314718843811</v>
      </c>
      <c r="K57">
        <v>3097.0858969287801</v>
      </c>
      <c r="L57">
        <v>2894.6445689515299</v>
      </c>
      <c r="M57">
        <v>34.063202234820203</v>
      </c>
      <c r="N57">
        <v>1.0193380426685801</v>
      </c>
      <c r="O57">
        <v>8.1893920646704608</v>
      </c>
      <c r="P57">
        <v>32.199952018494599</v>
      </c>
      <c r="Q57">
        <v>-4.0868357258169999E-3</v>
      </c>
    </row>
    <row r="58" spans="1:17" x14ac:dyDescent="0.3">
      <c r="A58" t="s">
        <v>167</v>
      </c>
      <c r="B58" t="s">
        <v>168</v>
      </c>
      <c r="C58" t="str">
        <f>IFERROR(VLOOKUP(Table1[[#This Row],[Ticker]],[1]!Table2[[Symbol]:[Industry]],2,FALSE),"-")</f>
        <v>-</v>
      </c>
      <c r="D58" t="s">
        <v>80</v>
      </c>
      <c r="E58">
        <v>153501.85514895999</v>
      </c>
      <c r="F58">
        <v>623.20000000000005</v>
      </c>
      <c r="G58">
        <v>17.100143679510801</v>
      </c>
      <c r="H58">
        <v>-7.5964031736149797</v>
      </c>
      <c r="I58">
        <v>-1.3870788737461499</v>
      </c>
      <c r="J58">
        <v>-0.81146160873200102</v>
      </c>
      <c r="K58">
        <v>653.49441493235395</v>
      </c>
      <c r="L58">
        <v>590.84298487523199</v>
      </c>
      <c r="M58">
        <v>29.172636149296899</v>
      </c>
      <c r="N58">
        <v>0.77847821912049597</v>
      </c>
      <c r="O58">
        <v>13.438703465982</v>
      </c>
      <c r="P58">
        <v>54.238336839500001</v>
      </c>
      <c r="Q58">
        <v>3.9267270512556997E-2</v>
      </c>
    </row>
    <row r="59" spans="1:17" x14ac:dyDescent="0.3">
      <c r="A59" t="s">
        <v>58</v>
      </c>
      <c r="B59" t="s">
        <v>169</v>
      </c>
      <c r="C59" t="str">
        <f>IFERROR(VLOOKUP(Table1[[#This Row],[Ticker]],[1]!Table2[[Symbol]:[Industry]],2,FALSE),"-")</f>
        <v>-</v>
      </c>
      <c r="D59" t="s">
        <v>60</v>
      </c>
      <c r="E59">
        <v>151860.11489632499</v>
      </c>
      <c r="F59">
        <v>725.5</v>
      </c>
      <c r="G59">
        <v>56.556367805619601</v>
      </c>
      <c r="H59">
        <v>5.7688453418207901</v>
      </c>
      <c r="I59">
        <v>8.8561605236180494</v>
      </c>
      <c r="J59">
        <v>2.1562296198551199</v>
      </c>
      <c r="K59">
        <v>699.546903055803</v>
      </c>
      <c r="L59">
        <v>604.08932624243198</v>
      </c>
      <c r="M59">
        <v>39.2687657472623</v>
      </c>
      <c r="N59">
        <v>1.6003774706717</v>
      </c>
      <c r="O59">
        <v>10.8614748449345</v>
      </c>
      <c r="P59">
        <v>84.629087670187005</v>
      </c>
      <c r="Q59">
        <v>0.108572439416318</v>
      </c>
    </row>
    <row r="60" spans="1:17" x14ac:dyDescent="0.3">
      <c r="A60" t="s">
        <v>170</v>
      </c>
      <c r="B60" t="s">
        <v>171</v>
      </c>
      <c r="C60" t="str">
        <f>IFERROR(VLOOKUP(Table1[[#This Row],[Ticker]],[1]!Table2[[Symbol]:[Industry]],2,FALSE),"-")</f>
        <v>-</v>
      </c>
      <c r="D60" t="s">
        <v>21</v>
      </c>
      <c r="E60">
        <v>149109.68722272001</v>
      </c>
      <c r="F60">
        <v>1524.4</v>
      </c>
      <c r="G60">
        <v>0.74535658450476905</v>
      </c>
      <c r="H60">
        <v>0.73309095863199103</v>
      </c>
      <c r="I60">
        <v>7.3574310215127898</v>
      </c>
      <c r="J60">
        <v>0.58624169151154004</v>
      </c>
      <c r="K60">
        <v>1453.76528023214</v>
      </c>
      <c r="L60">
        <v>1328.8437480059199</v>
      </c>
      <c r="M60">
        <v>58.513521131088098</v>
      </c>
      <c r="N60">
        <v>0.92262404134238696</v>
      </c>
      <c r="O60">
        <v>2.9257412752558198</v>
      </c>
      <c r="P60">
        <v>38.815280244046797</v>
      </c>
      <c r="Q60">
        <v>-2.3952157647205999E-2</v>
      </c>
    </row>
    <row r="61" spans="1:17" x14ac:dyDescent="0.3">
      <c r="A61" t="s">
        <v>172</v>
      </c>
      <c r="B61" t="s">
        <v>173</v>
      </c>
      <c r="C61" t="str">
        <f>IFERROR(VLOOKUP(Table1[[#This Row],[Ticker]],[1]!Table2[[Symbol]:[Industry]],2,FALSE),"-")</f>
        <v>-</v>
      </c>
      <c r="D61" t="s">
        <v>174</v>
      </c>
      <c r="E61">
        <v>149030.75518823799</v>
      </c>
      <c r="F61">
        <v>226.66</v>
      </c>
      <c r="G61">
        <v>76.619613740602105</v>
      </c>
      <c r="H61">
        <v>0.71557974437273597</v>
      </c>
      <c r="I61">
        <v>18.053365665111802</v>
      </c>
      <c r="J61">
        <v>0.756194408434122</v>
      </c>
      <c r="K61">
        <v>222.426898917648</v>
      </c>
      <c r="L61">
        <v>188.136460041042</v>
      </c>
      <c r="M61">
        <v>45.287391436120899</v>
      </c>
      <c r="N61">
        <v>0.83752441451567206</v>
      </c>
      <c r="O61">
        <v>8.6649607341392496</v>
      </c>
      <c r="P61">
        <v>103.282511210762</v>
      </c>
      <c r="Q61">
        <v>0.106618523966728</v>
      </c>
    </row>
    <row r="62" spans="1:17" x14ac:dyDescent="0.3">
      <c r="A62" t="s">
        <v>175</v>
      </c>
      <c r="B62" t="s">
        <v>176</v>
      </c>
      <c r="C62" t="str">
        <f>IFERROR(VLOOKUP(Table1[[#This Row],[Ticker]],[1]!Table2[[Symbol]:[Industry]],2,FALSE),"-")</f>
        <v>-</v>
      </c>
      <c r="D62" t="s">
        <v>122</v>
      </c>
      <c r="E62">
        <v>148434.83687999999</v>
      </c>
      <c r="F62">
        <v>563.70000000000005</v>
      </c>
      <c r="G62">
        <v>129.51639491535201</v>
      </c>
      <c r="H62">
        <v>-9.7082314064098991</v>
      </c>
      <c r="I62">
        <v>6.4992894180865699</v>
      </c>
      <c r="J62">
        <v>-1.2385537927596899</v>
      </c>
      <c r="K62">
        <v>574.95152657793005</v>
      </c>
      <c r="L62">
        <v>470.15316883557699</v>
      </c>
      <c r="M62">
        <v>32.625020771437001</v>
      </c>
      <c r="N62">
        <v>0.54432231094689898</v>
      </c>
      <c r="O62">
        <v>16.019159127195302</v>
      </c>
      <c r="P62">
        <v>159.35127674258101</v>
      </c>
      <c r="Q62">
        <v>0.19795724908006199</v>
      </c>
    </row>
    <row r="63" spans="1:17" x14ac:dyDescent="0.3">
      <c r="A63" t="s">
        <v>177</v>
      </c>
      <c r="B63" t="s">
        <v>178</v>
      </c>
      <c r="C63" t="str">
        <f>IFERROR(VLOOKUP(Table1[[#This Row],[Ticker]],[1]!Table2[[Symbol]:[Industry]],2,FALSE),"-")</f>
        <v>-</v>
      </c>
      <c r="D63" t="s">
        <v>37</v>
      </c>
      <c r="E63">
        <v>147630.25221808499</v>
      </c>
      <c r="F63">
        <v>686.35</v>
      </c>
      <c r="G63">
        <v>-15.760112916899701</v>
      </c>
      <c r="H63">
        <v>9.5836347867838292</v>
      </c>
      <c r="I63">
        <v>6.7065812050658202</v>
      </c>
      <c r="J63">
        <v>0.52341184664200702</v>
      </c>
      <c r="K63">
        <v>647.86158084656904</v>
      </c>
      <c r="L63">
        <v>617.114274021759</v>
      </c>
      <c r="M63">
        <v>46.992352643655998</v>
      </c>
      <c r="N63">
        <v>0.89551449118930404</v>
      </c>
      <c r="O63">
        <v>5.26699205944489</v>
      </c>
      <c r="P63">
        <v>34.210011732498998</v>
      </c>
      <c r="Q63">
        <v>-5.0989566492331002E-2</v>
      </c>
    </row>
    <row r="64" spans="1:17" x14ac:dyDescent="0.3">
      <c r="A64" t="s">
        <v>179</v>
      </c>
      <c r="B64" t="s">
        <v>180</v>
      </c>
      <c r="C64" t="str">
        <f>IFERROR(VLOOKUP(Table1[[#This Row],[Ticker]],[1]!Table2[[Symbol]:[Industry]],2,FALSE),"-")</f>
        <v>-</v>
      </c>
      <c r="D64" t="s">
        <v>18</v>
      </c>
      <c r="E64">
        <v>141023.12088743999</v>
      </c>
      <c r="F64">
        <v>325.05</v>
      </c>
      <c r="G64">
        <v>58.099595898667197</v>
      </c>
      <c r="H64">
        <v>6.5762723195811796</v>
      </c>
      <c r="I64">
        <v>-6.3068918670441096</v>
      </c>
      <c r="J64">
        <v>-4.8885110670033498</v>
      </c>
      <c r="K64">
        <v>320.02765432465799</v>
      </c>
      <c r="L64">
        <v>281.91029150964499</v>
      </c>
      <c r="M64">
        <v>40.8751664948661</v>
      </c>
      <c r="N64">
        <v>0.83188444808044104</v>
      </c>
      <c r="O64">
        <v>10.4599292416551</v>
      </c>
      <c r="P64">
        <v>96.138180721073994</v>
      </c>
      <c r="Q64">
        <v>2.9875266131715001E-2</v>
      </c>
    </row>
    <row r="65" spans="1:17" x14ac:dyDescent="0.3">
      <c r="A65" t="s">
        <v>181</v>
      </c>
      <c r="B65" t="s">
        <v>182</v>
      </c>
      <c r="C65" t="str">
        <f>IFERROR(VLOOKUP(Table1[[#This Row],[Ticker]],[1]!Table2[[Symbol]:[Industry]],2,FALSE),"-")</f>
        <v>-</v>
      </c>
      <c r="D65" t="s">
        <v>183</v>
      </c>
      <c r="E65">
        <v>140249.12618316899</v>
      </c>
      <c r="F65">
        <v>1371.1</v>
      </c>
      <c r="G65">
        <v>8.1719978202010797</v>
      </c>
      <c r="H65">
        <v>-2.8545368359807899</v>
      </c>
      <c r="I65">
        <v>3.6531799423703801</v>
      </c>
      <c r="J65">
        <v>-6.1261081489405704</v>
      </c>
      <c r="K65">
        <v>1410.4339305378701</v>
      </c>
      <c r="L65">
        <v>1260.7054034395201</v>
      </c>
      <c r="M65">
        <v>27.640571494157498</v>
      </c>
      <c r="N65">
        <v>1.07572357865434</v>
      </c>
      <c r="O65">
        <v>11.2245642185107</v>
      </c>
      <c r="P65">
        <v>42.852677641175198</v>
      </c>
      <c r="Q65">
        <v>9.2043629477399998E-4</v>
      </c>
    </row>
    <row r="66" spans="1:17" x14ac:dyDescent="0.3">
      <c r="A66" t="s">
        <v>184</v>
      </c>
      <c r="B66" t="s">
        <v>185</v>
      </c>
      <c r="C66" t="str">
        <f>IFERROR(VLOOKUP(Table1[[#This Row],[Ticker]],[1]!Table2[[Symbol]:[Industry]],2,FALSE),"-")</f>
        <v>-</v>
      </c>
      <c r="D66" t="s">
        <v>186</v>
      </c>
      <c r="E66">
        <v>139041.07296943499</v>
      </c>
      <c r="F66">
        <v>621.45000000000005</v>
      </c>
      <c r="G66">
        <v>13.623851566802999</v>
      </c>
      <c r="H66">
        <v>-8.7330946167006296</v>
      </c>
      <c r="I66">
        <v>11.8328058311458</v>
      </c>
      <c r="J66">
        <v>0.72943063486019299</v>
      </c>
      <c r="K66">
        <v>655.00627011011795</v>
      </c>
      <c r="L66">
        <v>598.79148855339497</v>
      </c>
      <c r="M66">
        <v>37.952581064822802</v>
      </c>
      <c r="N66">
        <v>0.89495927435968303</v>
      </c>
      <c r="O66">
        <v>15.093732400032099</v>
      </c>
      <c r="P66">
        <v>41.834988017802097</v>
      </c>
      <c r="Q66">
        <v>3.3540454223629002E-2</v>
      </c>
    </row>
    <row r="67" spans="1:17" x14ac:dyDescent="0.3">
      <c r="A67" t="s">
        <v>187</v>
      </c>
      <c r="B67" t="s">
        <v>188</v>
      </c>
      <c r="C67" t="str">
        <f>IFERROR(VLOOKUP(Table1[[#This Row],[Ticker]],[1]!Table2[[Symbol]:[Industry]],2,FALSE),"-")</f>
        <v>-</v>
      </c>
      <c r="D67" t="s">
        <v>119</v>
      </c>
      <c r="E67">
        <v>136310.98173083999</v>
      </c>
      <c r="F67">
        <v>5659.15</v>
      </c>
      <c r="G67">
        <v>1.5389954388049401</v>
      </c>
      <c r="H67">
        <v>-1.1412588436695501</v>
      </c>
      <c r="I67">
        <v>2.3943798439180899</v>
      </c>
      <c r="J67">
        <v>-3.4248536879376901</v>
      </c>
      <c r="K67">
        <v>5603.1996671158404</v>
      </c>
      <c r="L67">
        <v>5171.6141686381497</v>
      </c>
      <c r="M67">
        <v>36.472461086189597</v>
      </c>
      <c r="N67">
        <v>1.26146829302568</v>
      </c>
      <c r="O67">
        <v>6.1113418092823197</v>
      </c>
      <c r="P67">
        <v>30.164224762518099</v>
      </c>
      <c r="Q67">
        <v>1.1353195977158E-2</v>
      </c>
    </row>
    <row r="68" spans="1:17" x14ac:dyDescent="0.3">
      <c r="A68" t="s">
        <v>189</v>
      </c>
      <c r="B68" t="s">
        <v>190</v>
      </c>
      <c r="C68" t="str">
        <f>IFERROR(VLOOKUP(Table1[[#This Row],[Ticker]],[1]!Table2[[Symbol]:[Industry]],2,FALSE),"-")</f>
        <v>-</v>
      </c>
      <c r="D68" t="s">
        <v>191</v>
      </c>
      <c r="E68">
        <v>133786.84783953999</v>
      </c>
      <c r="F68">
        <v>1113.7</v>
      </c>
      <c r="G68">
        <v>13.551928349156899</v>
      </c>
      <c r="H68">
        <v>7.7111790660912503</v>
      </c>
      <c r="I68">
        <v>-3.1465387189605001</v>
      </c>
      <c r="J68">
        <v>-7.2721363187267896</v>
      </c>
      <c r="K68">
        <v>1068.66537366322</v>
      </c>
      <c r="L68">
        <v>1059.69721652373</v>
      </c>
      <c r="M68">
        <v>52.498014887296598</v>
      </c>
      <c r="N68">
        <v>2.3620329327476099</v>
      </c>
      <c r="O68">
        <v>21.037981503097701</v>
      </c>
      <c r="P68">
        <v>62.346938775510203</v>
      </c>
      <c r="Q68">
        <v>1.4983191145048E-2</v>
      </c>
    </row>
    <row r="69" spans="1:17" x14ac:dyDescent="0.3">
      <c r="A69" t="s">
        <v>192</v>
      </c>
      <c r="B69" t="s">
        <v>193</v>
      </c>
      <c r="C69" t="str">
        <f>IFERROR(VLOOKUP(Table1[[#This Row],[Ticker]],[1]!Table2[[Symbol]:[Industry]],2,FALSE),"-")</f>
        <v>-</v>
      </c>
      <c r="D69" t="s">
        <v>194</v>
      </c>
      <c r="E69">
        <v>129719.78556075</v>
      </c>
      <c r="F69">
        <v>4733.25</v>
      </c>
      <c r="G69">
        <v>17.538178493352799</v>
      </c>
      <c r="H69">
        <v>0.33548974450147001</v>
      </c>
      <c r="I69">
        <v>10.7691160429167</v>
      </c>
      <c r="J69">
        <v>3.58814518428346</v>
      </c>
      <c r="K69">
        <v>4759.6756023731496</v>
      </c>
      <c r="L69">
        <v>4300.6058191170896</v>
      </c>
      <c r="M69">
        <v>44.260390206445003</v>
      </c>
      <c r="N69">
        <v>1.36792047933519</v>
      </c>
      <c r="O69">
        <v>6.8800507051180304</v>
      </c>
      <c r="P69">
        <v>44.531130721548699</v>
      </c>
      <c r="Q69">
        <v>6.4494677161931996E-2</v>
      </c>
    </row>
    <row r="70" spans="1:17" x14ac:dyDescent="0.3">
      <c r="A70" t="s">
        <v>195</v>
      </c>
      <c r="B70" t="s">
        <v>196</v>
      </c>
      <c r="C70" t="str">
        <f>IFERROR(VLOOKUP(Table1[[#This Row],[Ticker]],[1]!Table2[[Symbol]:[Industry]],2,FALSE),"-")</f>
        <v>-</v>
      </c>
      <c r="D70" t="s">
        <v>92</v>
      </c>
      <c r="E70">
        <v>129555.041933114</v>
      </c>
      <c r="F70">
        <v>405.45</v>
      </c>
      <c r="G70">
        <v>51.174507779969701</v>
      </c>
      <c r="H70">
        <v>-4.9556093279387996</v>
      </c>
      <c r="I70">
        <v>-2.0519328923459601</v>
      </c>
      <c r="J70">
        <v>-7.2218627950545198</v>
      </c>
      <c r="K70">
        <v>431.456290320687</v>
      </c>
      <c r="L70">
        <v>384.78301563141002</v>
      </c>
      <c r="M70">
        <v>25.999195614557699</v>
      </c>
      <c r="N70">
        <v>1.53843821843652</v>
      </c>
      <c r="O70">
        <v>16.1672216056233</v>
      </c>
      <c r="P70">
        <v>77.789958342468694</v>
      </c>
      <c r="Q70">
        <v>0.143868341722344</v>
      </c>
    </row>
    <row r="71" spans="1:17" x14ac:dyDescent="0.3">
      <c r="A71" t="s">
        <v>197</v>
      </c>
      <c r="B71" t="s">
        <v>198</v>
      </c>
      <c r="C71" t="str">
        <f>IFERROR(VLOOKUP(Table1[[#This Row],[Ticker]],[1]!Table2[[Symbol]:[Industry]],2,FALSE),"-")</f>
        <v>-</v>
      </c>
      <c r="D71" t="s">
        <v>141</v>
      </c>
      <c r="E71">
        <v>127778.75674493</v>
      </c>
      <c r="F71">
        <v>1284.05</v>
      </c>
      <c r="G71">
        <v>62.8800380993871</v>
      </c>
      <c r="H71">
        <v>-5.6502419303533502</v>
      </c>
      <c r="I71">
        <v>6.6632662578008297</v>
      </c>
      <c r="J71">
        <v>6.6122293257428097</v>
      </c>
      <c r="K71">
        <v>1351.26943714969</v>
      </c>
      <c r="L71">
        <v>1172.90715117943</v>
      </c>
      <c r="M71">
        <v>49.034273214820303</v>
      </c>
      <c r="N71">
        <v>1.22918727994232</v>
      </c>
      <c r="O71">
        <v>28.495775086639899</v>
      </c>
      <c r="P71">
        <v>100.304188440839</v>
      </c>
      <c r="Q71">
        <v>0.105440483304354</v>
      </c>
    </row>
    <row r="72" spans="1:17" x14ac:dyDescent="0.3">
      <c r="A72" t="s">
        <v>199</v>
      </c>
      <c r="B72" t="s">
        <v>200</v>
      </c>
      <c r="C72" t="str">
        <f>IFERROR(VLOOKUP(Table1[[#This Row],[Ticker]],[1]!Table2[[Symbol]:[Industry]],2,FALSE),"-")</f>
        <v>-</v>
      </c>
      <c r="D72" t="s">
        <v>51</v>
      </c>
      <c r="E72">
        <v>126286.22028959999</v>
      </c>
      <c r="F72">
        <v>1563.8</v>
      </c>
      <c r="G72">
        <v>2.33092116114751</v>
      </c>
      <c r="H72">
        <v>5.6473522635242404</v>
      </c>
      <c r="I72">
        <v>-0.834649049203674</v>
      </c>
      <c r="J72">
        <v>3.7891329418550499</v>
      </c>
      <c r="K72">
        <v>1516.5912676471301</v>
      </c>
      <c r="L72">
        <v>1401.53231385655</v>
      </c>
      <c r="M72">
        <v>56.125764775890303</v>
      </c>
      <c r="N72">
        <v>0.84198474526085598</v>
      </c>
      <c r="O72">
        <v>2.7433175597902699</v>
      </c>
      <c r="P72">
        <v>38.144876325088298</v>
      </c>
      <c r="Q72">
        <v>4.9332212095789002E-2</v>
      </c>
    </row>
    <row r="73" spans="1:17" x14ac:dyDescent="0.3">
      <c r="A73" t="s">
        <v>201</v>
      </c>
      <c r="B73" t="s">
        <v>202</v>
      </c>
      <c r="C73" t="str">
        <f>IFERROR(VLOOKUP(Table1[[#This Row],[Ticker]],[1]!Table2[[Symbol]:[Industry]],2,FALSE),"-")</f>
        <v>-</v>
      </c>
      <c r="D73" t="s">
        <v>203</v>
      </c>
      <c r="E73">
        <v>125072.409152262</v>
      </c>
      <c r="F73">
        <v>184.57</v>
      </c>
      <c r="G73">
        <v>67.033175692939196</v>
      </c>
      <c r="H73">
        <v>-7.1454039319836502</v>
      </c>
      <c r="I73">
        <v>51.284476817679597</v>
      </c>
      <c r="J73">
        <v>0.12075119932481899</v>
      </c>
      <c r="K73">
        <v>181.157857424523</v>
      </c>
      <c r="L73">
        <v>141.497895192453</v>
      </c>
      <c r="M73">
        <v>45.899960423734001</v>
      </c>
      <c r="N73">
        <v>0.93007251153041404</v>
      </c>
      <c r="O73">
        <v>13.1711545754998</v>
      </c>
      <c r="P73">
        <v>112.63824884792599</v>
      </c>
      <c r="Q73">
        <v>4.4880594414048999E-2</v>
      </c>
    </row>
    <row r="74" spans="1:17" x14ac:dyDescent="0.3">
      <c r="A74" t="s">
        <v>204</v>
      </c>
      <c r="B74" t="s">
        <v>205</v>
      </c>
      <c r="C74" t="str">
        <f>IFERROR(VLOOKUP(Table1[[#This Row],[Ticker]],[1]!Table2[[Symbol]:[Industry]],2,FALSE),"-")</f>
        <v>-</v>
      </c>
      <c r="D74" t="s">
        <v>34</v>
      </c>
      <c r="E74">
        <v>125052.103692206</v>
      </c>
      <c r="F74">
        <v>113.57</v>
      </c>
      <c r="G74">
        <v>57.918084967425898</v>
      </c>
      <c r="H74">
        <v>-1.8531230207818701</v>
      </c>
      <c r="I74">
        <v>-18.177170302054598</v>
      </c>
      <c r="J74">
        <v>-0.61138681235085102</v>
      </c>
      <c r="K74">
        <v>120.460252841669</v>
      </c>
      <c r="L74">
        <v>110.69269041264501</v>
      </c>
      <c r="M74">
        <v>34.954722967006902</v>
      </c>
      <c r="N74">
        <v>0.69573581335790202</v>
      </c>
      <c r="O74">
        <v>25.825482081535601</v>
      </c>
      <c r="P74">
        <v>87.563996696944599</v>
      </c>
      <c r="Q74">
        <v>0.138562068566393</v>
      </c>
    </row>
    <row r="75" spans="1:17" x14ac:dyDescent="0.3">
      <c r="A75" t="s">
        <v>206</v>
      </c>
      <c r="B75" t="s">
        <v>207</v>
      </c>
      <c r="C75" t="str">
        <f>IFERROR(VLOOKUP(Table1[[#This Row],[Ticker]],[1]!Table2[[Symbol]:[Industry]],2,FALSE),"-")</f>
        <v>-</v>
      </c>
      <c r="D75" t="s">
        <v>34</v>
      </c>
      <c r="E75">
        <v>123828.267376155</v>
      </c>
      <c r="F75">
        <v>239.45</v>
      </c>
      <c r="G75">
        <v>2.6298541405939</v>
      </c>
      <c r="H75">
        <v>-2.77573428104875</v>
      </c>
      <c r="I75">
        <v>-21.1343111763968</v>
      </c>
      <c r="J75">
        <v>0.46759428268008202</v>
      </c>
      <c r="K75">
        <v>256.18252541916701</v>
      </c>
      <c r="L75">
        <v>246.29487225528899</v>
      </c>
      <c r="M75">
        <v>34.098093083250497</v>
      </c>
      <c r="N75">
        <v>0.97081587504759703</v>
      </c>
      <c r="O75">
        <v>25.1618291918981</v>
      </c>
      <c r="P75">
        <v>28.909825033647301</v>
      </c>
      <c r="Q75">
        <v>0.15059978106174099</v>
      </c>
    </row>
    <row r="76" spans="1:17" x14ac:dyDescent="0.3">
      <c r="A76" t="s">
        <v>208</v>
      </c>
      <c r="B76" t="s">
        <v>209</v>
      </c>
      <c r="C76" t="str">
        <f>IFERROR(VLOOKUP(Table1[[#This Row],[Ticker]],[1]!Table2[[Symbol]:[Industry]],2,FALSE),"-")</f>
        <v>-</v>
      </c>
      <c r="D76" t="s">
        <v>104</v>
      </c>
      <c r="E76">
        <v>123783.9475527</v>
      </c>
      <c r="F76">
        <v>2605.5</v>
      </c>
      <c r="G76">
        <v>69.500802964184999</v>
      </c>
      <c r="H76">
        <v>9.1628942660602792</v>
      </c>
      <c r="I76">
        <v>14.239418189738499</v>
      </c>
      <c r="J76">
        <v>3.7044401590248599</v>
      </c>
      <c r="K76">
        <v>2433.1200830923799</v>
      </c>
      <c r="L76">
        <v>2105.66145316651</v>
      </c>
      <c r="M76">
        <v>61.489891499310801</v>
      </c>
      <c r="N76">
        <v>1.4503507574122501</v>
      </c>
      <c r="O76">
        <v>1.89982728842832</v>
      </c>
      <c r="P76">
        <v>97.266807995154394</v>
      </c>
      <c r="Q76">
        <v>0.26228689728133098</v>
      </c>
    </row>
    <row r="77" spans="1:17" x14ac:dyDescent="0.3">
      <c r="A77" t="s">
        <v>210</v>
      </c>
      <c r="B77" t="s">
        <v>211</v>
      </c>
      <c r="C77" t="str">
        <f>IFERROR(VLOOKUP(Table1[[#This Row],[Ticker]],[1]!Table2[[Symbol]:[Industry]],2,FALSE),"-")</f>
        <v>-</v>
      </c>
      <c r="D77" t="s">
        <v>212</v>
      </c>
      <c r="E77">
        <v>123761.451996</v>
      </c>
      <c r="F77">
        <v>4662</v>
      </c>
      <c r="G77">
        <v>0.73709522084226697</v>
      </c>
      <c r="H77">
        <v>8.49896672731332</v>
      </c>
      <c r="I77">
        <v>14.7863200830568</v>
      </c>
      <c r="J77">
        <v>0.47875490425177603</v>
      </c>
      <c r="K77">
        <v>4598.9762238503599</v>
      </c>
      <c r="L77">
        <v>4089.0559706720501</v>
      </c>
      <c r="M77">
        <v>35.877320326022499</v>
      </c>
      <c r="N77">
        <v>1.1140969900188</v>
      </c>
      <c r="O77">
        <v>7.7831402831402796</v>
      </c>
      <c r="P77">
        <v>41.4742208600127</v>
      </c>
      <c r="Q77">
        <v>-4.4076266466943001E-2</v>
      </c>
    </row>
    <row r="78" spans="1:17" x14ac:dyDescent="0.3">
      <c r="A78" t="s">
        <v>213</v>
      </c>
      <c r="B78" t="s">
        <v>214</v>
      </c>
      <c r="C78" t="str">
        <f>IFERROR(VLOOKUP(Table1[[#This Row],[Ticker]],[1]!Table2[[Symbol]:[Industry]],2,FALSE),"-")</f>
        <v>-</v>
      </c>
      <c r="D78" t="s">
        <v>51</v>
      </c>
      <c r="E78">
        <v>117779.6885295</v>
      </c>
      <c r="F78">
        <v>1170.5</v>
      </c>
      <c r="G78">
        <v>58.960698203112699</v>
      </c>
      <c r="H78">
        <v>1.76565565183713</v>
      </c>
      <c r="I78">
        <v>24.333256282781999</v>
      </c>
      <c r="J78">
        <v>-5.1314389963869003</v>
      </c>
      <c r="K78">
        <v>1155.7298718694001</v>
      </c>
      <c r="L78">
        <v>945.29101410204703</v>
      </c>
      <c r="M78">
        <v>34.568063706619</v>
      </c>
      <c r="N78">
        <v>1.3284827292254999</v>
      </c>
      <c r="O78">
        <v>13.139683895771</v>
      </c>
      <c r="P78">
        <v>106.164685160722</v>
      </c>
      <c r="Q78">
        <v>9.0792622690879995E-2</v>
      </c>
    </row>
    <row r="79" spans="1:17" x14ac:dyDescent="0.3">
      <c r="A79" t="s">
        <v>215</v>
      </c>
      <c r="B79" t="s">
        <v>216</v>
      </c>
      <c r="C79" t="str">
        <f>IFERROR(VLOOKUP(Table1[[#This Row],[Ticker]],[1]!Table2[[Symbol]:[Industry]],2,FALSE),"-")</f>
        <v>-</v>
      </c>
      <c r="D79" t="s">
        <v>217</v>
      </c>
      <c r="E79">
        <v>115726.12572665</v>
      </c>
      <c r="F79">
        <v>1845.95</v>
      </c>
      <c r="G79">
        <v>20.469875487139301</v>
      </c>
      <c r="H79">
        <v>-3.3524336362834601</v>
      </c>
      <c r="I79">
        <v>23.143781373503401</v>
      </c>
      <c r="J79">
        <v>1.7740870036718399</v>
      </c>
      <c r="K79">
        <v>1813.3638445179499</v>
      </c>
      <c r="L79">
        <v>1617.7697980529099</v>
      </c>
      <c r="M79">
        <v>59.856705867854203</v>
      </c>
      <c r="N79">
        <v>0.54254087017406005</v>
      </c>
      <c r="O79">
        <v>7.5543757956607802</v>
      </c>
      <c r="P79">
        <v>49.730299712049302</v>
      </c>
      <c r="Q79">
        <v>2.4770279183087E-2</v>
      </c>
    </row>
    <row r="80" spans="1:17" x14ac:dyDescent="0.3">
      <c r="A80" t="s">
        <v>218</v>
      </c>
      <c r="B80" t="s">
        <v>219</v>
      </c>
      <c r="C80" t="str">
        <f>IFERROR(VLOOKUP(Table1[[#This Row],[Ticker]],[1]!Table2[[Symbol]:[Industry]],2,FALSE),"-")</f>
        <v>-</v>
      </c>
      <c r="D80" t="s">
        <v>122</v>
      </c>
      <c r="E80">
        <v>115530.963741</v>
      </c>
      <c r="F80">
        <v>554.1</v>
      </c>
      <c r="G80">
        <v>318.16413656911402</v>
      </c>
      <c r="H80">
        <v>-9.6232264068148794</v>
      </c>
      <c r="I80">
        <v>112.116202801043</v>
      </c>
      <c r="J80">
        <v>1.4382334427652499</v>
      </c>
      <c r="K80">
        <v>506.15589103034</v>
      </c>
      <c r="L80">
        <v>338.93685914021302</v>
      </c>
      <c r="M80">
        <v>46.551467034260099</v>
      </c>
      <c r="N80">
        <v>0.54452173636386203</v>
      </c>
      <c r="O80">
        <v>16.765926728027399</v>
      </c>
      <c r="P80">
        <v>352.69607843137197</v>
      </c>
      <c r="Q80">
        <v>0.225572696823231</v>
      </c>
    </row>
    <row r="81" spans="1:17" x14ac:dyDescent="0.3">
      <c r="A81" t="s">
        <v>220</v>
      </c>
      <c r="B81" t="s">
        <v>221</v>
      </c>
      <c r="C81" t="str">
        <f>IFERROR(VLOOKUP(Table1[[#This Row],[Ticker]],[1]!Table2[[Symbol]:[Industry]],2,FALSE),"-")</f>
        <v>-</v>
      </c>
      <c r="D81" t="s">
        <v>222</v>
      </c>
      <c r="E81">
        <v>115527.006870539</v>
      </c>
      <c r="F81">
        <v>1167.55</v>
      </c>
      <c r="G81">
        <v>15.707634281778899</v>
      </c>
      <c r="H81">
        <v>4.7963877522386698</v>
      </c>
      <c r="I81">
        <v>-6.4566244100201899</v>
      </c>
      <c r="J81">
        <v>-1.3014145986048</v>
      </c>
      <c r="K81">
        <v>1153.6532148543399</v>
      </c>
      <c r="L81">
        <v>1073.3110396898401</v>
      </c>
      <c r="M81">
        <v>40.9599651855888</v>
      </c>
      <c r="N81">
        <v>0.81181936481926797</v>
      </c>
      <c r="O81">
        <v>7.3547513017125699</v>
      </c>
      <c r="P81">
        <v>42.7180513743699</v>
      </c>
      <c r="Q81">
        <v>6.2968353601359998E-3</v>
      </c>
    </row>
    <row r="82" spans="1:17" x14ac:dyDescent="0.3">
      <c r="A82" t="s">
        <v>223</v>
      </c>
      <c r="B82" t="s">
        <v>224</v>
      </c>
      <c r="C82" t="str">
        <f>IFERROR(VLOOKUP(Table1[[#This Row],[Ticker]],[1]!Table2[[Symbol]:[Industry]],2,FALSE),"-")</f>
        <v>-</v>
      </c>
      <c r="D82" t="s">
        <v>51</v>
      </c>
      <c r="E82">
        <v>113336.91671999999</v>
      </c>
      <c r="F82">
        <v>3348.75</v>
      </c>
      <c r="G82">
        <v>45.592447450774102</v>
      </c>
      <c r="H82">
        <v>15.478220568940101</v>
      </c>
      <c r="I82">
        <v>18.039832413069501</v>
      </c>
      <c r="J82">
        <v>4.6758411311451002</v>
      </c>
      <c r="K82">
        <v>3031.2727015508899</v>
      </c>
      <c r="L82">
        <v>2614.4727408277099</v>
      </c>
      <c r="M82">
        <v>71.242678116591094</v>
      </c>
      <c r="N82">
        <v>1.26098802095914</v>
      </c>
      <c r="O82">
        <v>1.0496453900709299</v>
      </c>
      <c r="P82">
        <v>88.976044693998404</v>
      </c>
      <c r="Q82">
        <v>9.8044891011081006E-2</v>
      </c>
    </row>
    <row r="83" spans="1:17" x14ac:dyDescent="0.3">
      <c r="A83" t="s">
        <v>225</v>
      </c>
      <c r="B83" t="s">
        <v>226</v>
      </c>
      <c r="C83" t="str">
        <f>IFERROR(VLOOKUP(Table1[[#This Row],[Ticker]],[1]!Table2[[Symbol]:[Industry]],2,FALSE),"-")</f>
        <v>-</v>
      </c>
      <c r="D83" t="s">
        <v>51</v>
      </c>
      <c r="E83">
        <v>113288.610753585</v>
      </c>
      <c r="F83">
        <v>6801.05</v>
      </c>
      <c r="G83">
        <v>-7.4417678866670904</v>
      </c>
      <c r="H83">
        <v>4.6006239865248304</v>
      </c>
      <c r="I83">
        <v>-1.87643805187402</v>
      </c>
      <c r="J83">
        <v>1.78722641971892</v>
      </c>
      <c r="K83">
        <v>6577.6226402973098</v>
      </c>
      <c r="L83">
        <v>6084.0897504447703</v>
      </c>
      <c r="M83">
        <v>44.7334948610211</v>
      </c>
      <c r="N83">
        <v>0.69397658336000201</v>
      </c>
      <c r="O83">
        <v>3.4399100138949201</v>
      </c>
      <c r="P83">
        <v>30.649979348963999</v>
      </c>
      <c r="Q83">
        <v>1.9592246953997E-2</v>
      </c>
    </row>
    <row r="84" spans="1:17" x14ac:dyDescent="0.3">
      <c r="A84" t="s">
        <v>227</v>
      </c>
      <c r="B84" t="s">
        <v>228</v>
      </c>
      <c r="C84" t="str">
        <f>IFERROR(VLOOKUP(Table1[[#This Row],[Ticker]],[1]!Table2[[Symbol]:[Industry]],2,FALSE),"-")</f>
        <v>-</v>
      </c>
      <c r="D84" t="s">
        <v>57</v>
      </c>
      <c r="E84">
        <v>112940.3334528</v>
      </c>
      <c r="F84">
        <v>1344</v>
      </c>
      <c r="G84">
        <v>5.27364851458168</v>
      </c>
      <c r="H84">
        <v>-3.7116122568091301</v>
      </c>
      <c r="I84">
        <v>8.8973791486091898</v>
      </c>
      <c r="J84">
        <v>-2.12928207762929</v>
      </c>
      <c r="K84">
        <v>1364.38076232239</v>
      </c>
      <c r="L84">
        <v>1244.1012152743699</v>
      </c>
      <c r="M84">
        <v>43.008972368949102</v>
      </c>
      <c r="N84">
        <v>0.95195482242857299</v>
      </c>
      <c r="O84">
        <v>9.8958333333333197</v>
      </c>
      <c r="P84">
        <v>34.770619202807701</v>
      </c>
      <c r="Q84">
        <v>0.12963611454649701</v>
      </c>
    </row>
    <row r="85" spans="1:17" x14ac:dyDescent="0.3">
      <c r="A85" t="s">
        <v>229</v>
      </c>
      <c r="B85" t="s">
        <v>230</v>
      </c>
      <c r="C85" t="str">
        <f>IFERROR(VLOOKUP(Table1[[#This Row],[Ticker]],[1]!Table2[[Symbol]:[Industry]],2,FALSE),"-")</f>
        <v>-</v>
      </c>
      <c r="D85" t="s">
        <v>34</v>
      </c>
      <c r="E85">
        <v>112866.303580576</v>
      </c>
      <c r="F85">
        <v>59.71</v>
      </c>
      <c r="G85">
        <v>72.506983001455595</v>
      </c>
      <c r="H85">
        <v>-4.8832758738274196</v>
      </c>
      <c r="I85">
        <v>-21.4286497895298</v>
      </c>
      <c r="J85">
        <v>-2.2629717454287799</v>
      </c>
      <c r="K85">
        <v>64.181933077489006</v>
      </c>
      <c r="L85">
        <v>57.219817400614701</v>
      </c>
      <c r="M85">
        <v>27.587781792481302</v>
      </c>
      <c r="N85">
        <v>0.55886119818022395</v>
      </c>
      <c r="O85">
        <v>40.261262770055197</v>
      </c>
      <c r="P85">
        <v>102.406779661016</v>
      </c>
      <c r="Q85">
        <v>0.10689540478170401</v>
      </c>
    </row>
    <row r="86" spans="1:17" x14ac:dyDescent="0.3">
      <c r="A86" t="s">
        <v>231</v>
      </c>
      <c r="B86" t="s">
        <v>232</v>
      </c>
      <c r="C86" t="str">
        <f>IFERROR(VLOOKUP(Table1[[#This Row],[Ticker]],[1]!Table2[[Symbol]:[Industry]],2,FALSE),"-")</f>
        <v>-</v>
      </c>
      <c r="D86" t="s">
        <v>63</v>
      </c>
      <c r="E86">
        <v>112681.48737236</v>
      </c>
      <c r="F86">
        <v>645.95000000000005</v>
      </c>
      <c r="G86">
        <v>61.787645490795803</v>
      </c>
      <c r="H86">
        <v>-4.1641567870068901</v>
      </c>
      <c r="I86">
        <v>24.1090245653997</v>
      </c>
      <c r="J86">
        <v>-2.3951187847923201</v>
      </c>
      <c r="K86">
        <v>683.40466173960999</v>
      </c>
      <c r="L86">
        <v>566.99175663196695</v>
      </c>
      <c r="M86">
        <v>24.9557092309052</v>
      </c>
      <c r="N86">
        <v>0.593962623246024</v>
      </c>
      <c r="O86">
        <v>16.417679386949398</v>
      </c>
      <c r="P86">
        <v>89.985294117647001</v>
      </c>
      <c r="Q86">
        <v>9.8367818927875994E-2</v>
      </c>
    </row>
    <row r="87" spans="1:17" x14ac:dyDescent="0.3">
      <c r="A87" t="s">
        <v>233</v>
      </c>
      <c r="B87" t="s">
        <v>234</v>
      </c>
      <c r="C87" t="str">
        <f>IFERROR(VLOOKUP(Table1[[#This Row],[Ticker]],[1]!Table2[[Symbol]:[Industry]],2,FALSE),"-")</f>
        <v>-</v>
      </c>
      <c r="D87" t="s">
        <v>27</v>
      </c>
      <c r="E87">
        <v>110056.01047456</v>
      </c>
      <c r="F87">
        <v>15.79</v>
      </c>
      <c r="G87">
        <v>71.9179953112573</v>
      </c>
      <c r="H87">
        <v>-2.1509783841653101</v>
      </c>
      <c r="I87">
        <v>-9.00464441447585</v>
      </c>
      <c r="J87">
        <v>1.08732660486956</v>
      </c>
      <c r="K87">
        <v>15.8459519057508</v>
      </c>
      <c r="L87">
        <v>14.1916624696218</v>
      </c>
      <c r="M87">
        <v>48.600951615890899</v>
      </c>
      <c r="N87">
        <v>0.45908010662099002</v>
      </c>
      <c r="O87">
        <v>21.469284357187998</v>
      </c>
      <c r="P87">
        <v>110.533333333333</v>
      </c>
      <c r="Q87">
        <v>9.1286651845198005E-2</v>
      </c>
    </row>
    <row r="88" spans="1:17" x14ac:dyDescent="0.3">
      <c r="A88" t="s">
        <v>235</v>
      </c>
      <c r="B88" t="s">
        <v>236</v>
      </c>
      <c r="C88" t="str">
        <f>IFERROR(VLOOKUP(Table1[[#This Row],[Ticker]],[1]!Table2[[Symbol]:[Industry]],2,FALSE),"-")</f>
        <v>-</v>
      </c>
      <c r="D88" t="s">
        <v>57</v>
      </c>
      <c r="E88">
        <v>108844.5414875</v>
      </c>
      <c r="F88">
        <v>2895.1</v>
      </c>
      <c r="G88">
        <v>35.406102693384703</v>
      </c>
      <c r="H88">
        <v>4.1421563174329297</v>
      </c>
      <c r="I88">
        <v>10.418813059181501</v>
      </c>
      <c r="J88">
        <v>0.78519113317798706</v>
      </c>
      <c r="K88">
        <v>2790.37396631821</v>
      </c>
      <c r="L88">
        <v>2424.97320556966</v>
      </c>
      <c r="M88">
        <v>49.177175776581599</v>
      </c>
      <c r="N88">
        <v>0.78682295490600296</v>
      </c>
      <c r="O88">
        <v>5.6768332700079398</v>
      </c>
      <c r="P88">
        <v>64.484972444747399</v>
      </c>
      <c r="Q88">
        <v>0.100687540983043</v>
      </c>
    </row>
    <row r="89" spans="1:17" x14ac:dyDescent="0.3">
      <c r="A89" t="s">
        <v>237</v>
      </c>
      <c r="B89" t="s">
        <v>238</v>
      </c>
      <c r="C89" t="str">
        <f>IFERROR(VLOOKUP(Table1[[#This Row],[Ticker]],[1]!Table2[[Symbol]:[Industry]],2,FALSE),"-")</f>
        <v>-</v>
      </c>
      <c r="D89" t="s">
        <v>239</v>
      </c>
      <c r="E89">
        <v>108581.91090298499</v>
      </c>
      <c r="F89">
        <v>403.05</v>
      </c>
      <c r="G89">
        <v>112.30061712912099</v>
      </c>
      <c r="H89">
        <v>4.5531522834236897</v>
      </c>
      <c r="I89">
        <v>76.092373249938206</v>
      </c>
      <c r="J89">
        <v>-3.1992273916144298</v>
      </c>
      <c r="K89">
        <v>392.49868358808902</v>
      </c>
      <c r="L89">
        <v>307.17422353266699</v>
      </c>
      <c r="M89">
        <v>32.780773990222599</v>
      </c>
      <c r="N89">
        <v>0.34362685895931</v>
      </c>
      <c r="O89">
        <v>12.4674358020096</v>
      </c>
      <c r="P89">
        <v>156.14871306005699</v>
      </c>
      <c r="Q89">
        <v>5.8101432543435999E-2</v>
      </c>
    </row>
    <row r="90" spans="1:17" x14ac:dyDescent="0.3">
      <c r="A90" t="s">
        <v>240</v>
      </c>
      <c r="B90" t="s">
        <v>241</v>
      </c>
      <c r="C90" t="str">
        <f>IFERROR(VLOOKUP(Table1[[#This Row],[Ticker]],[1]!Table2[[Symbol]:[Industry]],2,FALSE),"-")</f>
        <v>-</v>
      </c>
      <c r="D90" t="s">
        <v>153</v>
      </c>
      <c r="E90">
        <v>107968.37248016</v>
      </c>
      <c r="F90">
        <v>706.4</v>
      </c>
      <c r="G90">
        <v>51.621553326339203</v>
      </c>
      <c r="H90">
        <v>-3.5869457651337</v>
      </c>
      <c r="I90">
        <v>50.933259375355497</v>
      </c>
      <c r="J90">
        <v>1.93395074096737</v>
      </c>
      <c r="K90">
        <v>689.42251898822201</v>
      </c>
      <c r="L90">
        <v>566.67768872958197</v>
      </c>
      <c r="M90">
        <v>50.919733598373902</v>
      </c>
      <c r="N90">
        <v>0.61258830210467696</v>
      </c>
      <c r="O90">
        <v>10.9498867497168</v>
      </c>
      <c r="P90">
        <v>96.659242761692596</v>
      </c>
      <c r="Q90">
        <v>0.24709851748171199</v>
      </c>
    </row>
    <row r="91" spans="1:17" x14ac:dyDescent="0.3">
      <c r="A91" t="s">
        <v>242</v>
      </c>
      <c r="B91" t="s">
        <v>243</v>
      </c>
      <c r="C91" t="str">
        <f>IFERROR(VLOOKUP(Table1[[#This Row],[Ticker]],[1]!Table2[[Symbol]:[Industry]],2,FALSE),"-")</f>
        <v>-</v>
      </c>
      <c r="D91" t="s">
        <v>54</v>
      </c>
      <c r="E91">
        <v>107177.18734899</v>
      </c>
      <c r="F91">
        <v>658.9</v>
      </c>
      <c r="G91">
        <v>229.572399334794</v>
      </c>
      <c r="H91">
        <v>15.6215063926361</v>
      </c>
      <c r="I91">
        <v>87.617360759230095</v>
      </c>
      <c r="J91">
        <v>17.132781150324099</v>
      </c>
      <c r="K91">
        <v>544.50384605536203</v>
      </c>
      <c r="L91">
        <v>403.183778235754</v>
      </c>
      <c r="M91">
        <v>64.963115669798796</v>
      </c>
      <c r="N91">
        <v>1.5724575517389801</v>
      </c>
      <c r="O91">
        <v>8.4079526483533193</v>
      </c>
      <c r="P91">
        <v>265.37892791127501</v>
      </c>
      <c r="Q91">
        <v>0.17403852614752999</v>
      </c>
    </row>
    <row r="92" spans="1:17" x14ac:dyDescent="0.3">
      <c r="A92" t="s">
        <v>244</v>
      </c>
      <c r="B92" t="s">
        <v>245</v>
      </c>
      <c r="C92" t="str">
        <f>IFERROR(VLOOKUP(Table1[[#This Row],[Ticker]],[1]!Table2[[Symbol]:[Industry]],2,FALSE),"-")</f>
        <v>-</v>
      </c>
      <c r="D92" t="s">
        <v>183</v>
      </c>
      <c r="E92">
        <v>107118.49986764</v>
      </c>
      <c r="F92">
        <v>604.4</v>
      </c>
      <c r="G92">
        <v>-17.229214111130901</v>
      </c>
      <c r="H92">
        <v>-2.9396380829615998</v>
      </c>
      <c r="I92">
        <v>0.49365216752305002</v>
      </c>
      <c r="J92">
        <v>-3.65631837574223</v>
      </c>
      <c r="K92">
        <v>612.36968545148295</v>
      </c>
      <c r="L92">
        <v>571.144845972506</v>
      </c>
      <c r="M92">
        <v>28.5308364900438</v>
      </c>
      <c r="N92">
        <v>0.79053183183917997</v>
      </c>
      <c r="O92">
        <v>9.5880211780277893</v>
      </c>
      <c r="P92">
        <v>23.548650858544502</v>
      </c>
      <c r="Q92">
        <v>-8.6556067857193997E-2</v>
      </c>
    </row>
    <row r="93" spans="1:17" x14ac:dyDescent="0.3">
      <c r="A93" t="s">
        <v>246</v>
      </c>
      <c r="B93" t="s">
        <v>247</v>
      </c>
      <c r="C93" t="str">
        <f>IFERROR(VLOOKUP(Table1[[#This Row],[Ticker]],[1]!Table2[[Symbol]:[Industry]],2,FALSE),"-")</f>
        <v>-</v>
      </c>
      <c r="D93" t="s">
        <v>248</v>
      </c>
      <c r="E93">
        <v>104676.42497401799</v>
      </c>
      <c r="F93">
        <v>76.77</v>
      </c>
      <c r="G93">
        <v>258.66169506807603</v>
      </c>
      <c r="H93">
        <v>48.755345007014803</v>
      </c>
      <c r="I93">
        <v>56.162044945265201</v>
      </c>
      <c r="J93">
        <v>17.7197376720632</v>
      </c>
      <c r="K93">
        <v>60.272882476285702</v>
      </c>
      <c r="L93">
        <v>45.384419787238102</v>
      </c>
      <c r="M93">
        <v>66.036994324373595</v>
      </c>
      <c r="N93">
        <v>1.83334910313523</v>
      </c>
      <c r="O93">
        <v>9.7954930311319597</v>
      </c>
      <c r="P93">
        <v>297.77202072538802</v>
      </c>
      <c r="Q93">
        <v>0.227976104321781</v>
      </c>
    </row>
    <row r="94" spans="1:17" x14ac:dyDescent="0.3">
      <c r="A94" t="s">
        <v>249</v>
      </c>
      <c r="B94" t="s">
        <v>250</v>
      </c>
      <c r="C94" t="str">
        <f>IFERROR(VLOOKUP(Table1[[#This Row],[Ticker]],[1]!Table2[[Symbol]:[Industry]],2,FALSE),"-")</f>
        <v>-</v>
      </c>
      <c r="D94" t="s">
        <v>251</v>
      </c>
      <c r="E94">
        <v>104511.2835006</v>
      </c>
      <c r="F94">
        <v>9390.6</v>
      </c>
      <c r="G94">
        <v>4.4055210075360298</v>
      </c>
      <c r="H94">
        <v>-6.2546405956953803</v>
      </c>
      <c r="I94">
        <v>-3.4032396670329002</v>
      </c>
      <c r="J94">
        <v>-1.5640460112255301</v>
      </c>
      <c r="K94">
        <v>9161.5914127697706</v>
      </c>
      <c r="L94">
        <v>8368.1218010146495</v>
      </c>
      <c r="M94">
        <v>49.916349821167103</v>
      </c>
      <c r="N94">
        <v>0.54924410941375101</v>
      </c>
      <c r="O94">
        <v>7.2881392030328103</v>
      </c>
      <c r="P94">
        <v>41.682885981985201</v>
      </c>
      <c r="Q94">
        <v>9.4941536513844002E-2</v>
      </c>
    </row>
    <row r="95" spans="1:17" x14ac:dyDescent="0.3">
      <c r="A95" t="s">
        <v>252</v>
      </c>
      <c r="B95" t="s">
        <v>253</v>
      </c>
      <c r="C95" t="str">
        <f>IFERROR(VLOOKUP(Table1[[#This Row],[Ticker]],[1]!Table2[[Symbol]:[Industry]],2,FALSE),"-")</f>
        <v>-</v>
      </c>
      <c r="D95" t="s">
        <v>24</v>
      </c>
      <c r="E95">
        <v>104210.60886112999</v>
      </c>
      <c r="F95">
        <v>1338.1</v>
      </c>
      <c r="G95">
        <v>-27.888643751158</v>
      </c>
      <c r="H95">
        <v>-4.8302012128119198</v>
      </c>
      <c r="I95">
        <v>-20.2274317823668</v>
      </c>
      <c r="J95">
        <v>-2.2750941956375699</v>
      </c>
      <c r="K95">
        <v>1421.9711796019301</v>
      </c>
      <c r="L95">
        <v>1446.90330236775</v>
      </c>
      <c r="M95">
        <v>21.1260225732455</v>
      </c>
      <c r="N95">
        <v>1.04862342926088</v>
      </c>
      <c r="O95">
        <v>26.634780659143502</v>
      </c>
      <c r="P95">
        <v>0.66957568462231398</v>
      </c>
      <c r="Q95">
        <v>1.2111127685973999E-2</v>
      </c>
    </row>
    <row r="96" spans="1:17" x14ac:dyDescent="0.3">
      <c r="A96" t="s">
        <v>254</v>
      </c>
      <c r="B96" t="s">
        <v>255</v>
      </c>
      <c r="C96" t="str">
        <f>IFERROR(VLOOKUP(Table1[[#This Row],[Ticker]],[1]!Table2[[Symbol]:[Industry]],2,FALSE),"-")</f>
        <v>-</v>
      </c>
      <c r="D96" t="s">
        <v>37</v>
      </c>
      <c r="E96">
        <v>103650.919754759</v>
      </c>
      <c r="F96">
        <v>718.2</v>
      </c>
      <c r="G96">
        <v>5.1743323936814303</v>
      </c>
      <c r="H96">
        <v>12.5516858361584</v>
      </c>
      <c r="I96">
        <v>30.607607602754001</v>
      </c>
      <c r="J96">
        <v>3.0652518051112501</v>
      </c>
      <c r="K96">
        <v>664.56605383694</v>
      </c>
      <c r="L96">
        <v>592.67032818691405</v>
      </c>
      <c r="M96">
        <v>51.818638439094101</v>
      </c>
      <c r="N96">
        <v>0.74409512702713498</v>
      </c>
      <c r="O96">
        <v>3.96129211918685</v>
      </c>
      <c r="P96">
        <v>54.968173481497402</v>
      </c>
      <c r="Q96">
        <v>-3.4432850176146002E-2</v>
      </c>
    </row>
    <row r="97" spans="1:17" x14ac:dyDescent="0.3">
      <c r="A97" t="s">
        <v>256</v>
      </c>
      <c r="B97" t="s">
        <v>257</v>
      </c>
      <c r="C97" t="str">
        <f>IFERROR(VLOOKUP(Table1[[#This Row],[Ticker]],[1]!Table2[[Symbol]:[Industry]],2,FALSE),"-")</f>
        <v>-</v>
      </c>
      <c r="D97" t="s">
        <v>258</v>
      </c>
      <c r="E97">
        <v>103241.754</v>
      </c>
      <c r="F97">
        <v>3724.45</v>
      </c>
      <c r="G97">
        <v>89.584301005154103</v>
      </c>
      <c r="H97">
        <v>-5.0896041320449301</v>
      </c>
      <c r="I97">
        <v>34.762313578639599</v>
      </c>
      <c r="J97">
        <v>4.5698332001999704</v>
      </c>
      <c r="K97">
        <v>3704.9551231033201</v>
      </c>
      <c r="L97">
        <v>3038.5000016979898</v>
      </c>
      <c r="M97">
        <v>51.946468203162603</v>
      </c>
      <c r="N97">
        <v>1.3280509609747999</v>
      </c>
      <c r="O97">
        <v>12.0138543946086</v>
      </c>
      <c r="P97">
        <v>125.273695034174</v>
      </c>
      <c r="Q97">
        <v>0.19328139336148301</v>
      </c>
    </row>
    <row r="98" spans="1:17" x14ac:dyDescent="0.3">
      <c r="A98" t="s">
        <v>259</v>
      </c>
      <c r="B98" t="s">
        <v>260</v>
      </c>
      <c r="C98" t="str">
        <f>IFERROR(VLOOKUP(Table1[[#This Row],[Ticker]],[1]!Table2[[Symbol]:[Industry]],2,FALSE),"-")</f>
        <v>-</v>
      </c>
      <c r="D98" t="s">
        <v>261</v>
      </c>
      <c r="E98">
        <v>102160.06405811499</v>
      </c>
      <c r="F98">
        <v>1404.55</v>
      </c>
      <c r="G98">
        <v>17.973132714143699</v>
      </c>
      <c r="H98">
        <v>9.9310161848010097</v>
      </c>
      <c r="I98">
        <v>13.8474834932194</v>
      </c>
      <c r="J98">
        <v>-0.96609683004054503</v>
      </c>
      <c r="K98">
        <v>1333.2945705633199</v>
      </c>
      <c r="L98">
        <v>1184.3927784775599</v>
      </c>
      <c r="M98">
        <v>47.537479781488599</v>
      </c>
      <c r="N98">
        <v>0.71320807427823396</v>
      </c>
      <c r="O98">
        <v>5.40030614787654</v>
      </c>
      <c r="P98">
        <v>43.901439475436703</v>
      </c>
      <c r="Q98">
        <v>7.9480202672182004E-2</v>
      </c>
    </row>
    <row r="99" spans="1:17" x14ac:dyDescent="0.3">
      <c r="A99" t="s">
        <v>262</v>
      </c>
      <c r="B99" t="s">
        <v>263</v>
      </c>
      <c r="C99" t="str">
        <f>IFERROR(VLOOKUP(Table1[[#This Row],[Ticker]],[1]!Table2[[Symbol]:[Industry]],2,FALSE),"-")</f>
        <v>-</v>
      </c>
      <c r="D99" t="s">
        <v>104</v>
      </c>
      <c r="E99">
        <v>101438.91495491</v>
      </c>
      <c r="F99">
        <v>5072.45</v>
      </c>
      <c r="G99">
        <v>44.252477052215703</v>
      </c>
      <c r="H99">
        <v>-4.0058733870339998</v>
      </c>
      <c r="I99">
        <v>-5.1804309177479704</v>
      </c>
      <c r="J99">
        <v>0.83335421622668604</v>
      </c>
      <c r="K99">
        <v>5325.8343882334302</v>
      </c>
      <c r="L99">
        <v>4652.3768692734102</v>
      </c>
      <c r="M99">
        <v>30.909929263821301</v>
      </c>
      <c r="N99">
        <v>1.0315770606614401</v>
      </c>
      <c r="O99">
        <v>16.2071582765724</v>
      </c>
      <c r="P99">
        <v>75.5173010380622</v>
      </c>
      <c r="Q99">
        <v>6.8477385061480003E-2</v>
      </c>
    </row>
    <row r="100" spans="1:17" x14ac:dyDescent="0.3">
      <c r="A100" t="s">
        <v>264</v>
      </c>
      <c r="B100" t="s">
        <v>265</v>
      </c>
      <c r="C100" t="str">
        <f>IFERROR(VLOOKUP(Table1[[#This Row],[Ticker]],[1]!Table2[[Symbol]:[Industry]],2,FALSE),"-")</f>
        <v>-</v>
      </c>
      <c r="D100" t="s">
        <v>153</v>
      </c>
      <c r="E100">
        <v>100979.837295</v>
      </c>
      <c r="F100">
        <v>290</v>
      </c>
      <c r="G100">
        <v>160.64122561303</v>
      </c>
      <c r="H100">
        <v>-9.9758784273641599</v>
      </c>
      <c r="I100">
        <v>18.656669880775301</v>
      </c>
      <c r="J100">
        <v>-0.40817448107521298</v>
      </c>
      <c r="K100">
        <v>300.64751262065801</v>
      </c>
      <c r="L100">
        <v>245.77499841548499</v>
      </c>
      <c r="M100">
        <v>36.336721654018497</v>
      </c>
      <c r="N100">
        <v>0.64108190209774596</v>
      </c>
      <c r="O100">
        <v>15.637931034482699</v>
      </c>
      <c r="P100">
        <v>197.435897435897</v>
      </c>
      <c r="Q100">
        <v>0.18387721397297899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Row],[Ticker]],[1]!Table2[[Symbol]:[Industry]],2,FALSE),"-")</f>
        <v>-</v>
      </c>
      <c r="D101" t="s">
        <v>268</v>
      </c>
      <c r="E101">
        <v>100814.74649999999</v>
      </c>
      <c r="F101">
        <v>4998.5</v>
      </c>
      <c r="G101">
        <v>144.05833711118899</v>
      </c>
      <c r="H101">
        <v>-10.4534443397852</v>
      </c>
      <c r="I101">
        <v>121.019434659089</v>
      </c>
      <c r="J101">
        <v>3.1677294967741099</v>
      </c>
      <c r="K101">
        <v>4541.1426143917197</v>
      </c>
      <c r="L101">
        <v>3105.9298281270499</v>
      </c>
      <c r="M101">
        <v>52.036978329452197</v>
      </c>
      <c r="N101">
        <v>0.39514865801848598</v>
      </c>
      <c r="O101">
        <v>17.2351705511653</v>
      </c>
      <c r="P101">
        <v>190.779522978475</v>
      </c>
      <c r="Q101">
        <v>0.27873072401697402</v>
      </c>
    </row>
    <row r="102" spans="1:17" x14ac:dyDescent="0.3">
      <c r="A102" t="s">
        <v>269</v>
      </c>
      <c r="B102" t="s">
        <v>270</v>
      </c>
      <c r="C102" t="str">
        <f>IFERROR(VLOOKUP(Table1[[#This Row],[Ticker]],[1]!Table2[[Symbol]:[Industry]],2,FALSE),"-")</f>
        <v>-</v>
      </c>
      <c r="D102" t="s">
        <v>271</v>
      </c>
      <c r="E102">
        <v>99879.063803575002</v>
      </c>
      <c r="F102">
        <v>92.89</v>
      </c>
      <c r="G102">
        <v>22.052391555205102</v>
      </c>
      <c r="H102">
        <v>8.6227700227812694</v>
      </c>
      <c r="I102">
        <v>-3.2228072517852699</v>
      </c>
      <c r="J102">
        <v>0.39813951209885201</v>
      </c>
      <c r="K102">
        <v>91.598441669048199</v>
      </c>
      <c r="L102">
        <v>81.800333901467994</v>
      </c>
      <c r="M102">
        <v>41.922254117827102</v>
      </c>
      <c r="N102">
        <v>1.08450905935944</v>
      </c>
      <c r="O102">
        <v>16.158897620841799</v>
      </c>
      <c r="P102">
        <v>56.776371308016799</v>
      </c>
      <c r="Q102">
        <v>8.7611278313884003E-2</v>
      </c>
    </row>
    <row r="103" spans="1:17" x14ac:dyDescent="0.3">
      <c r="A103" t="s">
        <v>272</v>
      </c>
      <c r="B103" t="s">
        <v>273</v>
      </c>
      <c r="C103" t="str">
        <f>IFERROR(VLOOKUP(Table1[[#This Row],[Ticker]],[1]!Table2[[Symbol]:[Industry]],2,FALSE),"-")</f>
        <v>-</v>
      </c>
      <c r="D103" t="s">
        <v>46</v>
      </c>
      <c r="E103">
        <v>97913.384002895997</v>
      </c>
      <c r="F103">
        <v>92.73</v>
      </c>
      <c r="G103">
        <v>51.061932659353502</v>
      </c>
      <c r="H103">
        <v>-1.6638677246248901</v>
      </c>
      <c r="I103">
        <v>-7.3427105375426702</v>
      </c>
      <c r="J103">
        <v>1.3551863346436701</v>
      </c>
      <c r="K103">
        <v>94.478679487308398</v>
      </c>
      <c r="L103">
        <v>82.212258881358494</v>
      </c>
      <c r="M103">
        <v>36.9097498751714</v>
      </c>
      <c r="N103">
        <v>0.65853752691854806</v>
      </c>
      <c r="O103">
        <v>11.8839641971314</v>
      </c>
      <c r="P103">
        <v>79.883608147429698</v>
      </c>
      <c r="Q103">
        <v>0.15674759812446901</v>
      </c>
    </row>
    <row r="104" spans="1:17" x14ac:dyDescent="0.3">
      <c r="A104" t="s">
        <v>274</v>
      </c>
      <c r="B104" t="s">
        <v>275</v>
      </c>
      <c r="C104" t="str">
        <f>IFERROR(VLOOKUP(Table1[[#This Row],[Ticker]],[1]!Table2[[Symbol]:[Industry]],2,FALSE),"-")</f>
        <v>-</v>
      </c>
      <c r="D104" t="s">
        <v>37</v>
      </c>
      <c r="E104">
        <v>97703.035181115003</v>
      </c>
      <c r="F104">
        <v>1977.95</v>
      </c>
      <c r="G104">
        <v>22.2457663262254</v>
      </c>
      <c r="H104">
        <v>5.5214045678298396</v>
      </c>
      <c r="I104">
        <v>10.0880779889964</v>
      </c>
      <c r="J104">
        <v>1.5265635337437899</v>
      </c>
      <c r="K104">
        <v>1861.0029322191499</v>
      </c>
      <c r="L104">
        <v>1653.93443372775</v>
      </c>
      <c r="M104">
        <v>60.860758603679599</v>
      </c>
      <c r="N104">
        <v>0.738736969694896</v>
      </c>
      <c r="O104">
        <v>2.6820698197628801</v>
      </c>
      <c r="P104">
        <v>56.236176935228997</v>
      </c>
      <c r="Q104">
        <v>-3.9992584347380003E-3</v>
      </c>
    </row>
    <row r="105" spans="1:17" x14ac:dyDescent="0.3">
      <c r="A105" t="s">
        <v>276</v>
      </c>
      <c r="B105" t="s">
        <v>277</v>
      </c>
      <c r="C105" t="str">
        <f>IFERROR(VLOOKUP(Table1[[#This Row],[Ticker]],[1]!Table2[[Symbol]:[Industry]],2,FALSE),"-")</f>
        <v>-</v>
      </c>
      <c r="D105" t="s">
        <v>217</v>
      </c>
      <c r="E105">
        <v>96447.147941624993</v>
      </c>
      <c r="F105">
        <v>6413.35</v>
      </c>
      <c r="G105">
        <v>10.937641554002001</v>
      </c>
      <c r="H105">
        <v>-1.1940322623339401</v>
      </c>
      <c r="I105">
        <v>36.700796368423198</v>
      </c>
      <c r="J105">
        <v>-0.542094235843949</v>
      </c>
      <c r="K105">
        <v>6535.1129428303502</v>
      </c>
      <c r="L105">
        <v>5713.8489209227801</v>
      </c>
      <c r="M105">
        <v>39.022424097064601</v>
      </c>
      <c r="N105">
        <v>0.52289008864744302</v>
      </c>
      <c r="O105">
        <v>14.3154513631721</v>
      </c>
      <c r="P105">
        <v>68.727966324651405</v>
      </c>
      <c r="Q105">
        <v>0.15241669519845699</v>
      </c>
    </row>
    <row r="106" spans="1:17" x14ac:dyDescent="0.3">
      <c r="A106" t="s">
        <v>278</v>
      </c>
      <c r="B106" t="s">
        <v>279</v>
      </c>
      <c r="C106" t="str">
        <f>IFERROR(VLOOKUP(Table1[[#This Row],[Ticker]],[1]!Table2[[Symbol]:[Industry]],2,FALSE),"-")</f>
        <v>-</v>
      </c>
      <c r="D106" t="s">
        <v>34</v>
      </c>
      <c r="E106">
        <v>95831.430561899993</v>
      </c>
      <c r="F106">
        <v>105.65</v>
      </c>
      <c r="G106">
        <v>36.0632677559895</v>
      </c>
      <c r="H106">
        <v>-4.4792618740858199</v>
      </c>
      <c r="I106">
        <v>-17.2918077397381</v>
      </c>
      <c r="J106">
        <v>0.50173181961176005</v>
      </c>
      <c r="K106">
        <v>113.43324217392799</v>
      </c>
      <c r="L106">
        <v>104.753938454511</v>
      </c>
      <c r="M106">
        <v>34.741097547964401</v>
      </c>
      <c r="N106">
        <v>0.60368894401435302</v>
      </c>
      <c r="O106">
        <v>22.006625650733501</v>
      </c>
      <c r="P106">
        <v>65.465935787000802</v>
      </c>
      <c r="Q106">
        <v>0.15380537478870701</v>
      </c>
    </row>
    <row r="107" spans="1:17" x14ac:dyDescent="0.3">
      <c r="A107" t="s">
        <v>280</v>
      </c>
      <c r="B107" t="s">
        <v>281</v>
      </c>
      <c r="C107" t="str">
        <f>IFERROR(VLOOKUP(Table1[[#This Row],[Ticker]],[1]!Table2[[Symbol]:[Industry]],2,FALSE),"-")</f>
        <v>-</v>
      </c>
      <c r="D107" t="s">
        <v>51</v>
      </c>
      <c r="E107">
        <v>94575.494109255</v>
      </c>
      <c r="F107">
        <v>2073.9499999999998</v>
      </c>
      <c r="G107">
        <v>67.446376156482998</v>
      </c>
      <c r="H107">
        <v>16.9116954558659</v>
      </c>
      <c r="I107">
        <v>18.128851211745701</v>
      </c>
      <c r="J107">
        <v>5.1729122210674303</v>
      </c>
      <c r="K107">
        <v>1821.81248392925</v>
      </c>
      <c r="L107">
        <v>1551.8892532969301</v>
      </c>
      <c r="M107">
        <v>71.241778527606002</v>
      </c>
      <c r="N107">
        <v>1.62895375361817</v>
      </c>
      <c r="O107">
        <v>2.7773089997348199</v>
      </c>
      <c r="P107">
        <v>94.901794944084202</v>
      </c>
      <c r="Q107">
        <v>9.5964110583817999E-2</v>
      </c>
    </row>
    <row r="108" spans="1:17" x14ac:dyDescent="0.3">
      <c r="A108" t="s">
        <v>282</v>
      </c>
      <c r="B108" t="s">
        <v>283</v>
      </c>
      <c r="C108" t="str">
        <f>IFERROR(VLOOKUP(Table1[[#This Row],[Ticker]],[1]!Table2[[Symbol]:[Industry]],2,FALSE),"-")</f>
        <v>-</v>
      </c>
      <c r="D108" t="s">
        <v>183</v>
      </c>
      <c r="E108">
        <v>94338.217152900004</v>
      </c>
      <c r="F108">
        <v>3468.5</v>
      </c>
      <c r="G108">
        <v>52.458262461137103</v>
      </c>
      <c r="H108">
        <v>15.450068466414001</v>
      </c>
      <c r="I108">
        <v>23.123135756303501</v>
      </c>
      <c r="J108">
        <v>1.48749447130833</v>
      </c>
      <c r="K108">
        <v>3127.7985910409502</v>
      </c>
      <c r="L108">
        <v>2685.6915407931001</v>
      </c>
      <c r="M108">
        <v>81.599194083922598</v>
      </c>
      <c r="N108">
        <v>0.94509371213600901</v>
      </c>
      <c r="O108">
        <v>0.72509730431022901</v>
      </c>
      <c r="P108">
        <v>81.6919853326348</v>
      </c>
      <c r="Q108">
        <v>9.1977669960891004E-2</v>
      </c>
    </row>
    <row r="109" spans="1:17" x14ac:dyDescent="0.3">
      <c r="A109" t="s">
        <v>284</v>
      </c>
      <c r="B109" t="s">
        <v>285</v>
      </c>
      <c r="C109" t="str">
        <f>IFERROR(VLOOKUP(Table1[[#This Row],[Ticker]],[1]!Table2[[Symbol]:[Industry]],2,FALSE),"-")</f>
        <v>-</v>
      </c>
      <c r="D109" t="s">
        <v>101</v>
      </c>
      <c r="E109">
        <v>94101.886053239999</v>
      </c>
      <c r="F109">
        <v>93.68</v>
      </c>
      <c r="G109">
        <v>61.8265238105203</v>
      </c>
      <c r="H109">
        <v>-14.974062925987599</v>
      </c>
      <c r="I109">
        <v>-4.7547156769195196</v>
      </c>
      <c r="J109">
        <v>-4.9927769407563503</v>
      </c>
      <c r="K109">
        <v>101.45905978637499</v>
      </c>
      <c r="L109">
        <v>87.258702185217601</v>
      </c>
      <c r="M109">
        <v>21.9947443726854</v>
      </c>
      <c r="N109">
        <v>0.39373554660160698</v>
      </c>
      <c r="O109">
        <v>26.387702818104099</v>
      </c>
      <c r="P109">
        <v>93.553719008264395</v>
      </c>
      <c r="Q109">
        <v>0.15121225254746701</v>
      </c>
    </row>
    <row r="110" spans="1:17" x14ac:dyDescent="0.3">
      <c r="A110" t="s">
        <v>286</v>
      </c>
      <c r="B110" t="s">
        <v>287</v>
      </c>
      <c r="C110" t="str">
        <f>IFERROR(VLOOKUP(Table1[[#This Row],[Ticker]],[1]!Table2[[Symbol]:[Industry]],2,FALSE),"-")</f>
        <v>-</v>
      </c>
      <c r="D110" t="s">
        <v>133</v>
      </c>
      <c r="E110">
        <v>94070.191388549996</v>
      </c>
      <c r="F110">
        <v>929.75</v>
      </c>
      <c r="G110">
        <v>16.161527969778401</v>
      </c>
      <c r="H110">
        <v>-9.2362936683366197</v>
      </c>
      <c r="I110">
        <v>12.085990620502001</v>
      </c>
      <c r="J110">
        <v>-2.2416111133933598</v>
      </c>
      <c r="K110">
        <v>973.47492330033401</v>
      </c>
      <c r="L110">
        <v>872.17619278683298</v>
      </c>
      <c r="M110">
        <v>44.641208937227098</v>
      </c>
      <c r="N110">
        <v>0.96691346704071202</v>
      </c>
      <c r="O110">
        <v>17.9887066415703</v>
      </c>
      <c r="P110">
        <v>59.860729023383698</v>
      </c>
      <c r="Q110">
        <v>0.101985532892558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Row],[Ticker]],[1]!Table2[[Symbol]:[Industry]],2,FALSE),"-")</f>
        <v>-</v>
      </c>
      <c r="D111" t="s">
        <v>290</v>
      </c>
      <c r="E111">
        <v>93687.925731344905</v>
      </c>
      <c r="F111">
        <v>6515.85</v>
      </c>
      <c r="G111">
        <v>10.928701716799001</v>
      </c>
      <c r="H111">
        <v>5.2336246147691696</v>
      </c>
      <c r="I111">
        <v>-14.0755397824959</v>
      </c>
      <c r="J111">
        <v>-1.1206108282057901</v>
      </c>
      <c r="K111">
        <v>6396.7958296214301</v>
      </c>
      <c r="L111">
        <v>5991.7663097657496</v>
      </c>
      <c r="M111">
        <v>43.997997268949597</v>
      </c>
      <c r="N111">
        <v>1.26074003901451</v>
      </c>
      <c r="O111">
        <v>5.5035029965391802</v>
      </c>
      <c r="P111">
        <v>37.872407955988102</v>
      </c>
      <c r="Q111">
        <v>8.8633537762850007E-3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Row],[Ticker]],[1]!Table2[[Symbol]:[Industry]],2,FALSE),"-")</f>
        <v>-</v>
      </c>
      <c r="D112" t="s">
        <v>130</v>
      </c>
      <c r="E112">
        <v>93479.463272549998</v>
      </c>
      <c r="F112">
        <v>7236.75</v>
      </c>
      <c r="G112">
        <v>43.8992632837979</v>
      </c>
      <c r="H112">
        <v>4.72722735890836</v>
      </c>
      <c r="I112">
        <v>31.000685135049199</v>
      </c>
      <c r="J112">
        <v>3.9566530571654499</v>
      </c>
      <c r="K112">
        <v>6744.9731569398</v>
      </c>
      <c r="L112">
        <v>5808.9980185487702</v>
      </c>
      <c r="M112">
        <v>59.622378416211099</v>
      </c>
      <c r="N112">
        <v>1.13222457552832</v>
      </c>
      <c r="O112">
        <v>1.2574705496251699</v>
      </c>
      <c r="P112">
        <v>82.191815309474904</v>
      </c>
      <c r="Q112">
        <v>1.4752170548534E-2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Row],[Ticker]],[1]!Table2[[Symbol]:[Industry]],2,FALSE),"-")</f>
        <v>-</v>
      </c>
      <c r="D113" t="s">
        <v>174</v>
      </c>
      <c r="E113">
        <v>92741.485248975005</v>
      </c>
      <c r="F113">
        <v>843.25</v>
      </c>
      <c r="G113">
        <v>8.4388451758153504</v>
      </c>
      <c r="H113">
        <v>-3.3186155876951302</v>
      </c>
      <c r="I113">
        <v>-27.099265045757299</v>
      </c>
      <c r="J113">
        <v>-2.6283971918155302</v>
      </c>
      <c r="K113">
        <v>896.84120630352197</v>
      </c>
      <c r="L113">
        <v>944.93128723303403</v>
      </c>
      <c r="M113">
        <v>34.662896077585998</v>
      </c>
      <c r="N113">
        <v>1.44111297692943</v>
      </c>
      <c r="O113">
        <v>49.350726356359303</v>
      </c>
      <c r="P113">
        <v>61.542145593869698</v>
      </c>
      <c r="Q113">
        <v>7.2734365577339999E-3</v>
      </c>
    </row>
    <row r="114" spans="1:17" x14ac:dyDescent="0.3">
      <c r="A114" t="s">
        <v>295</v>
      </c>
      <c r="B114" t="s">
        <v>296</v>
      </c>
      <c r="C114" t="str">
        <f>IFERROR(VLOOKUP(Table1[[#This Row],[Ticker]],[1]!Table2[[Symbol]:[Industry]],2,FALSE),"-")</f>
        <v>-</v>
      </c>
      <c r="D114" t="s">
        <v>297</v>
      </c>
      <c r="E114">
        <v>92195.557464240002</v>
      </c>
      <c r="F114">
        <v>10632.15</v>
      </c>
      <c r="G114">
        <v>142.533027751021</v>
      </c>
      <c r="H114">
        <v>2.31127741509051</v>
      </c>
      <c r="I114">
        <v>26.3609784325396</v>
      </c>
      <c r="J114">
        <v>8.0618216264073297</v>
      </c>
      <c r="K114">
        <v>10018.4673130229</v>
      </c>
      <c r="L114">
        <v>7790.4608539676901</v>
      </c>
      <c r="M114">
        <v>53.779819651930097</v>
      </c>
      <c r="N114">
        <v>0.87991277480040397</v>
      </c>
      <c r="O114">
        <v>7.6320405562374498</v>
      </c>
      <c r="P114">
        <v>174.81777295285301</v>
      </c>
      <c r="Q114">
        <v>8.9119309687288997E-2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Row],[Ticker]],[1]!Table2[[Symbol]:[Industry]],2,FALSE),"-")</f>
        <v>-</v>
      </c>
      <c r="D115" t="s">
        <v>300</v>
      </c>
      <c r="E115">
        <v>91960.970844024996</v>
      </c>
      <c r="F115">
        <v>10162.549999999999</v>
      </c>
      <c r="G115">
        <v>119.928936598462</v>
      </c>
      <c r="H115">
        <v>-15.580847678783099</v>
      </c>
      <c r="I115">
        <v>34.215554581416001</v>
      </c>
      <c r="J115">
        <v>-4.4090889697428803</v>
      </c>
      <c r="K115">
        <v>10385.464837014501</v>
      </c>
      <c r="L115">
        <v>8447.3883122174193</v>
      </c>
      <c r="M115">
        <v>35.278245422831503</v>
      </c>
      <c r="N115">
        <v>0.33340343915243198</v>
      </c>
      <c r="O115">
        <v>30.852984733162401</v>
      </c>
      <c r="P115">
        <v>150.769268732032</v>
      </c>
      <c r="Q115">
        <v>0.19100546221971501</v>
      </c>
    </row>
    <row r="116" spans="1:17" x14ac:dyDescent="0.3">
      <c r="A116" t="s">
        <v>301</v>
      </c>
      <c r="B116" t="s">
        <v>302</v>
      </c>
      <c r="C116" t="str">
        <f>IFERROR(VLOOKUP(Table1[[#This Row],[Ticker]],[1]!Table2[[Symbol]:[Industry]],2,FALSE),"-")</f>
        <v>-</v>
      </c>
      <c r="D116" t="s">
        <v>203</v>
      </c>
      <c r="E116">
        <v>91410.080856600005</v>
      </c>
      <c r="F116">
        <v>30993.15</v>
      </c>
      <c r="G116">
        <v>47.005584151970197</v>
      </c>
      <c r="H116">
        <v>-8.6287623972008394</v>
      </c>
      <c r="I116">
        <v>2.5674910938167401</v>
      </c>
      <c r="J116">
        <v>-2.8237505532664202</v>
      </c>
      <c r="K116">
        <v>32992.065174238698</v>
      </c>
      <c r="L116">
        <v>28631.635811135198</v>
      </c>
      <c r="M116">
        <v>16.996480550912501</v>
      </c>
      <c r="N116">
        <v>0.59741259954165105</v>
      </c>
      <c r="O116">
        <v>18.342278858392898</v>
      </c>
      <c r="P116">
        <v>72.845299938932996</v>
      </c>
      <c r="Q116">
        <v>0.12359641083320499</v>
      </c>
    </row>
    <row r="117" spans="1:17" x14ac:dyDescent="0.3">
      <c r="A117" t="s">
        <v>303</v>
      </c>
      <c r="B117" t="s">
        <v>304</v>
      </c>
      <c r="C117" t="str">
        <f>IFERROR(VLOOKUP(Table1[[#This Row],[Ticker]],[1]!Table2[[Symbol]:[Industry]],2,FALSE),"-")</f>
        <v>-</v>
      </c>
      <c r="D117" t="s">
        <v>34</v>
      </c>
      <c r="E117">
        <v>89084.228700000007</v>
      </c>
      <c r="F117">
        <v>116.7</v>
      </c>
      <c r="G117">
        <v>5.2374736260200603</v>
      </c>
      <c r="H117">
        <v>-11.310380462753701</v>
      </c>
      <c r="I117">
        <v>-26.6214076829108</v>
      </c>
      <c r="J117">
        <v>-3.8712188496758801</v>
      </c>
      <c r="K117">
        <v>134.652329158002</v>
      </c>
      <c r="L117">
        <v>130.481460736933</v>
      </c>
      <c r="M117">
        <v>19.358441525623402</v>
      </c>
      <c r="N117">
        <v>0.74100202965462103</v>
      </c>
      <c r="O117">
        <v>47.814910025706901</v>
      </c>
      <c r="P117">
        <v>37.5368296994696</v>
      </c>
      <c r="Q117">
        <v>0.13732852593421699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Row],[Ticker]],[1]!Table2[[Symbol]:[Industry]],2,FALSE),"-")</f>
        <v>-</v>
      </c>
      <c r="D118" t="s">
        <v>51</v>
      </c>
      <c r="E118">
        <v>89045.090409729994</v>
      </c>
      <c r="F118">
        <v>1519.7</v>
      </c>
      <c r="G118">
        <v>50.116428852556403</v>
      </c>
      <c r="H118">
        <v>12.682168916847299</v>
      </c>
      <c r="I118">
        <v>42.016950739098903</v>
      </c>
      <c r="J118">
        <v>6.8770484190745398</v>
      </c>
      <c r="K118">
        <v>1340.1137000337601</v>
      </c>
      <c r="L118">
        <v>1138.5137806484699</v>
      </c>
      <c r="M118">
        <v>75.3928800122453</v>
      </c>
      <c r="N118">
        <v>1.18532381972636</v>
      </c>
      <c r="O118">
        <v>0.88833322366257395</v>
      </c>
      <c r="P118">
        <v>86.283402794802598</v>
      </c>
      <c r="Q118">
        <v>8.8077330967160999E-2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Row],[Ticker]],[1]!Table2[[Symbol]:[Industry]],2,FALSE),"-")</f>
        <v>-</v>
      </c>
      <c r="D119" t="s">
        <v>51</v>
      </c>
      <c r="E119">
        <v>88790.753863559905</v>
      </c>
      <c r="F119">
        <v>2216.1999999999998</v>
      </c>
      <c r="G119">
        <v>-2.4451134018874598</v>
      </c>
      <c r="H119">
        <v>2.44673862104213</v>
      </c>
      <c r="I119">
        <v>-9.8254240421588896</v>
      </c>
      <c r="J119">
        <v>7.2849049768884804</v>
      </c>
      <c r="K119">
        <v>2122.5567148356299</v>
      </c>
      <c r="L119">
        <v>2058.0208215039702</v>
      </c>
      <c r="M119">
        <v>78.732756851730301</v>
      </c>
      <c r="N119">
        <v>1.00021616990424</v>
      </c>
      <c r="O119">
        <v>12.354480642541199</v>
      </c>
      <c r="P119">
        <v>31.677609102522101</v>
      </c>
    </row>
    <row r="120" spans="1:17" x14ac:dyDescent="0.3">
      <c r="A120" t="s">
        <v>309</v>
      </c>
      <c r="B120" t="s">
        <v>310</v>
      </c>
      <c r="C120" t="str">
        <f>IFERROR(VLOOKUP(Table1[[#This Row],[Ticker]],[1]!Table2[[Symbol]:[Industry]],2,FALSE),"-")</f>
        <v>-</v>
      </c>
      <c r="D120" t="s">
        <v>251</v>
      </c>
      <c r="E120">
        <v>88522.415574330007</v>
      </c>
      <c r="F120">
        <v>4144.1000000000004</v>
      </c>
      <c r="G120">
        <v>41.885093260773701</v>
      </c>
      <c r="H120">
        <v>0.64974985374065797</v>
      </c>
      <c r="I120">
        <v>-0.86499845051260604</v>
      </c>
      <c r="J120">
        <v>2.95994248288337</v>
      </c>
      <c r="K120">
        <v>4042.56282657985</v>
      </c>
      <c r="L120">
        <v>3599.9087058269702</v>
      </c>
      <c r="M120">
        <v>54.271902241403701</v>
      </c>
      <c r="N120">
        <v>1.0290085587836999</v>
      </c>
      <c r="O120">
        <v>3.6751043652421398</v>
      </c>
      <c r="P120">
        <v>71.523768133937594</v>
      </c>
      <c r="Q120">
        <v>1.507255219967E-2</v>
      </c>
    </row>
    <row r="121" spans="1:17" x14ac:dyDescent="0.3">
      <c r="A121" t="s">
        <v>311</v>
      </c>
      <c r="B121" t="s">
        <v>312</v>
      </c>
      <c r="C121" t="str">
        <f>IFERROR(VLOOKUP(Table1[[#This Row],[Ticker]],[1]!Table2[[Symbol]:[Industry]],2,FALSE),"-")</f>
        <v>-</v>
      </c>
      <c r="D121" t="s">
        <v>80</v>
      </c>
      <c r="E121">
        <v>87816.752153459995</v>
      </c>
      <c r="F121">
        <v>24338.95</v>
      </c>
      <c r="G121">
        <v>-21.624050830535001</v>
      </c>
      <c r="H121">
        <v>-10.065716786788901</v>
      </c>
      <c r="I121">
        <v>-20.063470949257599</v>
      </c>
      <c r="J121">
        <v>-6.6232270489881397</v>
      </c>
      <c r="K121">
        <v>26521.3387916549</v>
      </c>
      <c r="L121">
        <v>26242.240630549899</v>
      </c>
      <c r="M121">
        <v>22.536769139913702</v>
      </c>
      <c r="N121">
        <v>1.8904692814669499</v>
      </c>
      <c r="O121">
        <v>26.2903699625497</v>
      </c>
      <c r="P121">
        <v>3.7864056969852</v>
      </c>
      <c r="Q121">
        <v>-6.4502044397679995E-2</v>
      </c>
    </row>
    <row r="122" spans="1:17" x14ac:dyDescent="0.3">
      <c r="A122" t="s">
        <v>313</v>
      </c>
      <c r="B122" t="s">
        <v>314</v>
      </c>
      <c r="C122" t="str">
        <f>IFERROR(VLOOKUP(Table1[[#This Row],[Ticker]],[1]!Table2[[Symbol]:[Industry]],2,FALSE),"-")</f>
        <v>-</v>
      </c>
      <c r="D122" t="s">
        <v>315</v>
      </c>
      <c r="E122">
        <v>87035.763519914995</v>
      </c>
      <c r="F122">
        <v>611.45000000000005</v>
      </c>
      <c r="G122">
        <v>35.353945910369198</v>
      </c>
      <c r="H122">
        <v>4.6212457980875401</v>
      </c>
      <c r="I122">
        <v>5.3227071268547004</v>
      </c>
      <c r="J122">
        <v>2.1115549311664998</v>
      </c>
      <c r="K122">
        <v>609.28701191853997</v>
      </c>
      <c r="L122">
        <v>543.50366567199399</v>
      </c>
      <c r="M122">
        <v>44.055403538904301</v>
      </c>
      <c r="N122">
        <v>0.58109380013062595</v>
      </c>
      <c r="O122">
        <v>8.4226020116117297</v>
      </c>
      <c r="P122">
        <v>64.545209903121602</v>
      </c>
      <c r="Q122">
        <v>0.205031638881189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Row],[Ticker]],[1]!Table2[[Symbol]:[Industry]],2,FALSE),"-")</f>
        <v>-</v>
      </c>
      <c r="D123" t="s">
        <v>290</v>
      </c>
      <c r="E123">
        <v>84557.558694000007</v>
      </c>
      <c r="F123">
        <v>870</v>
      </c>
      <c r="G123">
        <v>42.531434176315102</v>
      </c>
      <c r="H123">
        <v>-1.9521766695568401</v>
      </c>
      <c r="I123">
        <v>-11.6507014048193</v>
      </c>
      <c r="J123">
        <v>0.43737885147352701</v>
      </c>
      <c r="K123">
        <v>886.72872296004698</v>
      </c>
      <c r="L123">
        <v>788.02638238235897</v>
      </c>
      <c r="M123">
        <v>37.626806820056899</v>
      </c>
      <c r="N123">
        <v>0.65038307904464998</v>
      </c>
      <c r="O123">
        <v>12.632183908045899</v>
      </c>
      <c r="P123">
        <v>71.091445427728601</v>
      </c>
      <c r="Q123">
        <v>0.10535042085245699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Row],[Ticker]],[1]!Table2[[Symbol]:[Industry]],2,FALSE),"-")</f>
        <v>-</v>
      </c>
      <c r="D124" t="s">
        <v>183</v>
      </c>
      <c r="E124">
        <v>84187.228109175005</v>
      </c>
      <c r="F124">
        <v>650.25</v>
      </c>
      <c r="G124">
        <v>-9.7705907022714094</v>
      </c>
      <c r="H124">
        <v>2.1793560585224201</v>
      </c>
      <c r="I124">
        <v>12.839043999589</v>
      </c>
      <c r="J124">
        <v>5.2495058890000603</v>
      </c>
      <c r="K124">
        <v>638.42800589585397</v>
      </c>
      <c r="L124">
        <v>579.93200432589799</v>
      </c>
      <c r="M124">
        <v>45.774862190216602</v>
      </c>
      <c r="N124">
        <v>1.01011850974004</v>
      </c>
      <c r="O124">
        <v>6.2668204536716603</v>
      </c>
      <c r="P124">
        <v>33.713756940160302</v>
      </c>
      <c r="Q124">
        <v>-2.5356088209217999E-2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Row],[Ticker]],[1]!Table2[[Symbol]:[Industry]],2,FALSE),"-")</f>
        <v>-</v>
      </c>
      <c r="D125" t="s">
        <v>92</v>
      </c>
      <c r="E125">
        <v>80676.333362239995</v>
      </c>
      <c r="F125">
        <v>1678.6</v>
      </c>
      <c r="G125">
        <v>136.98897056126</v>
      </c>
      <c r="H125">
        <v>14.5576130241485</v>
      </c>
      <c r="I125">
        <v>37.895526991932499</v>
      </c>
      <c r="J125">
        <v>-4.6003723020074201</v>
      </c>
      <c r="K125">
        <v>1595.0038268558501</v>
      </c>
      <c r="L125">
        <v>1287.45174427762</v>
      </c>
      <c r="M125">
        <v>43.612803403390799</v>
      </c>
      <c r="N125">
        <v>1.95461705924699</v>
      </c>
      <c r="O125">
        <v>13.666150363398</v>
      </c>
      <c r="P125">
        <v>170.088495575221</v>
      </c>
      <c r="Q125">
        <v>0.15544273314586499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Row],[Ticker]],[1]!Table2[[Symbol]:[Industry]],2,FALSE),"-")</f>
        <v>-</v>
      </c>
      <c r="D126" t="s">
        <v>141</v>
      </c>
      <c r="E126">
        <v>79905.230032050007</v>
      </c>
      <c r="F126">
        <v>2873.7</v>
      </c>
      <c r="G126">
        <v>61.180889050344497</v>
      </c>
      <c r="H126">
        <v>-9.6074950767686396</v>
      </c>
      <c r="I126">
        <v>13.6314515790458</v>
      </c>
      <c r="J126">
        <v>-3.3327789125949998</v>
      </c>
      <c r="K126">
        <v>3020.1562533520901</v>
      </c>
      <c r="L126">
        <v>2550.18853744531</v>
      </c>
      <c r="M126">
        <v>34.431052917116702</v>
      </c>
      <c r="N126">
        <v>1.4856666838091801</v>
      </c>
      <c r="O126">
        <v>18.4083237637888</v>
      </c>
      <c r="P126">
        <v>92.1821708018457</v>
      </c>
      <c r="Q126">
        <v>6.7503368546252995E-2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Row],[Ticker]],[1]!Table2[[Symbol]:[Industry]],2,FALSE),"-")</f>
        <v>-</v>
      </c>
      <c r="D127" t="s">
        <v>18</v>
      </c>
      <c r="E127">
        <v>79389.058109270001</v>
      </c>
      <c r="F127">
        <v>373.1</v>
      </c>
      <c r="G127">
        <v>88.240453184175806</v>
      </c>
      <c r="H127">
        <v>9.1472292884107294</v>
      </c>
      <c r="I127">
        <v>-7.5386656956425302</v>
      </c>
      <c r="J127">
        <v>-4.6471576329943396</v>
      </c>
      <c r="K127">
        <v>360.59982120373502</v>
      </c>
      <c r="L127">
        <v>311.97413925712601</v>
      </c>
      <c r="M127">
        <v>43.909534567206997</v>
      </c>
      <c r="N127">
        <v>1.14831060194384</v>
      </c>
      <c r="O127">
        <v>8.97882605199678</v>
      </c>
      <c r="P127">
        <v>133.96739130434699</v>
      </c>
      <c r="Q127">
        <v>8.5623415372263006E-2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Row],[Ticker]],[1]!Table2[[Symbol]:[Industry]],2,FALSE),"-")</f>
        <v>-</v>
      </c>
      <c r="D128" t="s">
        <v>328</v>
      </c>
      <c r="E128">
        <v>75889.02003498</v>
      </c>
      <c r="F128">
        <v>3923.55</v>
      </c>
      <c r="G128">
        <v>12.5494743126616</v>
      </c>
      <c r="H128">
        <v>-2.6164901331151</v>
      </c>
      <c r="I128">
        <v>1.64633686252345</v>
      </c>
      <c r="J128">
        <v>-1.12249394578338</v>
      </c>
      <c r="K128">
        <v>4046.7742566250699</v>
      </c>
      <c r="L128">
        <v>3729.4333311679702</v>
      </c>
      <c r="M128">
        <v>36.350899293920598</v>
      </c>
      <c r="N128">
        <v>0.55098647780281496</v>
      </c>
      <c r="O128">
        <v>19.3230620229129</v>
      </c>
      <c r="P128">
        <v>42.260696156635198</v>
      </c>
      <c r="Q128">
        <v>0.125711800847565</v>
      </c>
    </row>
    <row r="129" spans="1:17" x14ac:dyDescent="0.3">
      <c r="A129" t="s">
        <v>329</v>
      </c>
      <c r="B129" t="s">
        <v>330</v>
      </c>
      <c r="C129" t="str">
        <f>IFERROR(VLOOKUP(Table1[[#This Row],[Ticker]],[1]!Table2[[Symbol]:[Industry]],2,FALSE),"-")</f>
        <v>-</v>
      </c>
      <c r="D129" t="s">
        <v>24</v>
      </c>
      <c r="E129">
        <v>75183.08884692</v>
      </c>
      <c r="F129">
        <v>23.99</v>
      </c>
      <c r="G129">
        <v>18.010814893880699</v>
      </c>
      <c r="H129">
        <v>-4.6875242357943101</v>
      </c>
      <c r="I129">
        <v>-26.959202600388402</v>
      </c>
      <c r="J129">
        <v>1.9353021587274599</v>
      </c>
      <c r="K129">
        <v>24.503073137007402</v>
      </c>
      <c r="L129">
        <v>22.994061928937501</v>
      </c>
      <c r="M129">
        <v>42.030109663260497</v>
      </c>
      <c r="N129">
        <v>1.0832386481313201</v>
      </c>
      <c r="O129">
        <v>36.9320550229262</v>
      </c>
      <c r="P129">
        <v>52.802547770700599</v>
      </c>
      <c r="Q129">
        <v>7.2637401975066004E-2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Row],[Ticker]],[1]!Table2[[Symbol]:[Industry]],2,FALSE),"-")</f>
        <v>-</v>
      </c>
      <c r="D130" t="s">
        <v>34</v>
      </c>
      <c r="E130">
        <v>74130.162694334998</v>
      </c>
      <c r="F130">
        <v>550.35</v>
      </c>
      <c r="G130">
        <v>16.4694255182517</v>
      </c>
      <c r="H130">
        <v>-1.5851922902331701</v>
      </c>
      <c r="I130">
        <v>-5.8988799280556696</v>
      </c>
      <c r="J130">
        <v>-2.4663560217132199</v>
      </c>
      <c r="K130">
        <v>559.54926251552899</v>
      </c>
      <c r="L130">
        <v>502.41485143425001</v>
      </c>
      <c r="M130">
        <v>37.769032708523902</v>
      </c>
      <c r="N130">
        <v>0.72351697011187299</v>
      </c>
      <c r="O130">
        <v>14.9632052330335</v>
      </c>
      <c r="P130">
        <v>46.9559412550066</v>
      </c>
      <c r="Q130">
        <v>0.17894413773845599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Row],[Ticker]],[1]!Table2[[Symbol]:[Industry]],2,FALSE),"-")</f>
        <v>-</v>
      </c>
      <c r="D131" t="s">
        <v>166</v>
      </c>
      <c r="E131">
        <v>73861.655769374993</v>
      </c>
      <c r="F131">
        <v>2491.75</v>
      </c>
      <c r="G131">
        <v>-15.520720060282001</v>
      </c>
      <c r="H131">
        <v>6.59408824716557</v>
      </c>
      <c r="I131">
        <v>-4.8825946824559496</v>
      </c>
      <c r="J131">
        <v>1.1952175770578</v>
      </c>
      <c r="K131">
        <v>2452.6937146864402</v>
      </c>
      <c r="L131">
        <v>2407.3074703928801</v>
      </c>
      <c r="M131">
        <v>45.622310717140998</v>
      </c>
      <c r="N131">
        <v>1.1275637161124701</v>
      </c>
      <c r="O131">
        <v>8.1147787699408003</v>
      </c>
      <c r="P131">
        <v>19.6662264377476</v>
      </c>
      <c r="Q131">
        <v>1.2260656229470999E-2</v>
      </c>
    </row>
    <row r="132" spans="1:17" x14ac:dyDescent="0.3">
      <c r="A132" t="s">
        <v>335</v>
      </c>
      <c r="B132" t="s">
        <v>336</v>
      </c>
      <c r="C132" t="str">
        <f>IFERROR(VLOOKUP(Table1[[#This Row],[Ticker]],[1]!Table2[[Symbol]:[Industry]],2,FALSE),"-")</f>
        <v>-</v>
      </c>
      <c r="D132" t="s">
        <v>133</v>
      </c>
      <c r="E132">
        <v>72967.050407040006</v>
      </c>
      <c r="F132">
        <v>1567.2</v>
      </c>
      <c r="G132">
        <v>40.485937866409301</v>
      </c>
      <c r="H132">
        <v>-1.3495407051639701</v>
      </c>
      <c r="I132">
        <v>31.267167567445998</v>
      </c>
      <c r="J132">
        <v>2.8734691999878299</v>
      </c>
      <c r="K132">
        <v>1597.5199576143</v>
      </c>
      <c r="L132">
        <v>1359.35087268503</v>
      </c>
      <c r="M132">
        <v>40.126416030063503</v>
      </c>
      <c r="N132">
        <v>1.11120756340178</v>
      </c>
      <c r="O132">
        <v>15.1416539050535</v>
      </c>
      <c r="P132">
        <v>67.462734412566107</v>
      </c>
      <c r="Q132">
        <v>8.7786155930393003E-2</v>
      </c>
    </row>
    <row r="133" spans="1:17" x14ac:dyDescent="0.3">
      <c r="A133" t="s">
        <v>337</v>
      </c>
      <c r="B133" t="s">
        <v>338</v>
      </c>
      <c r="C133" t="str">
        <f>IFERROR(VLOOKUP(Table1[[#This Row],[Ticker]],[1]!Table2[[Symbol]:[Industry]],2,FALSE),"-")</f>
        <v>-</v>
      </c>
      <c r="D133" t="s">
        <v>57</v>
      </c>
      <c r="E133">
        <v>72923.908480694998</v>
      </c>
      <c r="F133">
        <v>1816.45</v>
      </c>
      <c r="G133">
        <v>17.4355936549426</v>
      </c>
      <c r="H133">
        <v>1.41688072678906</v>
      </c>
      <c r="I133">
        <v>21.1503340298182</v>
      </c>
      <c r="J133">
        <v>3.10457942504208</v>
      </c>
      <c r="K133">
        <v>1788.8403604206901</v>
      </c>
      <c r="L133">
        <v>1584.8070527203399</v>
      </c>
      <c r="M133">
        <v>44.574384331060998</v>
      </c>
      <c r="N133">
        <v>1.1046973316081701</v>
      </c>
      <c r="O133">
        <v>4.8721407140300999</v>
      </c>
      <c r="P133">
        <v>53.6304816678648</v>
      </c>
      <c r="Q133">
        <v>-1.3081921812916999E-2</v>
      </c>
    </row>
    <row r="134" spans="1:17" x14ac:dyDescent="0.3">
      <c r="A134" t="s">
        <v>339</v>
      </c>
      <c r="B134" t="s">
        <v>340</v>
      </c>
      <c r="C134" t="str">
        <f>IFERROR(VLOOKUP(Table1[[#This Row],[Ticker]],[1]!Table2[[Symbol]:[Industry]],2,FALSE),"-")</f>
        <v>-</v>
      </c>
      <c r="D134" t="s">
        <v>297</v>
      </c>
      <c r="E134">
        <v>72888.162626509904</v>
      </c>
      <c r="F134">
        <v>4764.1000000000004</v>
      </c>
      <c r="G134">
        <v>68.721682096516005</v>
      </c>
      <c r="H134">
        <v>-0.61415433593939395</v>
      </c>
      <c r="I134">
        <v>2.5623165913552601E-2</v>
      </c>
      <c r="J134">
        <v>4.0473457165361602</v>
      </c>
      <c r="K134">
        <v>4438.9033067485698</v>
      </c>
      <c r="L134">
        <v>3848.9921359116402</v>
      </c>
      <c r="M134">
        <v>58.595188292829697</v>
      </c>
      <c r="N134">
        <v>0.64099244390452004</v>
      </c>
      <c r="O134">
        <v>4.2127579185995101</v>
      </c>
      <c r="P134">
        <v>100.25641025641001</v>
      </c>
      <c r="Q134">
        <v>0.134165454758602</v>
      </c>
    </row>
    <row r="135" spans="1:17" x14ac:dyDescent="0.3">
      <c r="A135" t="s">
        <v>341</v>
      </c>
      <c r="B135" t="s">
        <v>342</v>
      </c>
      <c r="C135" t="str">
        <f>IFERROR(VLOOKUP(Table1[[#This Row],[Ticker]],[1]!Table2[[Symbol]:[Industry]],2,FALSE),"-")</f>
        <v>-</v>
      </c>
      <c r="D135" t="s">
        <v>130</v>
      </c>
      <c r="E135">
        <v>72788</v>
      </c>
      <c r="F135">
        <v>909.85</v>
      </c>
      <c r="G135">
        <v>15.8212628614385</v>
      </c>
      <c r="H135">
        <v>-10.668340341275799</v>
      </c>
      <c r="I135">
        <v>-12.630489279124401</v>
      </c>
      <c r="J135">
        <v>-0.67813057803778198</v>
      </c>
      <c r="K135">
        <v>981.22110191556203</v>
      </c>
      <c r="L135">
        <v>924.68227934733704</v>
      </c>
      <c r="M135">
        <v>21.1763947499417</v>
      </c>
      <c r="N135">
        <v>0.45569698441166301</v>
      </c>
      <c r="O135">
        <v>25.174479309776299</v>
      </c>
      <c r="P135">
        <v>43.159468177169401</v>
      </c>
      <c r="Q135">
        <v>5.0631633734472999E-2</v>
      </c>
    </row>
    <row r="136" spans="1:17" x14ac:dyDescent="0.3">
      <c r="A136" t="s">
        <v>343</v>
      </c>
      <c r="B136" t="s">
        <v>344</v>
      </c>
      <c r="C136" t="str">
        <f>IFERROR(VLOOKUP(Table1[[#This Row],[Ticker]],[1]!Table2[[Symbol]:[Industry]],2,FALSE),"-")</f>
        <v>-</v>
      </c>
      <c r="D136" t="s">
        <v>194</v>
      </c>
      <c r="E136">
        <v>72368.250217020002</v>
      </c>
      <c r="F136">
        <v>246.45</v>
      </c>
      <c r="G136">
        <v>7.6661707667079204</v>
      </c>
      <c r="H136">
        <v>13.220121552456</v>
      </c>
      <c r="I136">
        <v>31.375356381744499</v>
      </c>
      <c r="J136">
        <v>2.9498543210558101</v>
      </c>
      <c r="K136">
        <v>234.585327372129</v>
      </c>
      <c r="L136">
        <v>202.19199471762099</v>
      </c>
      <c r="M136">
        <v>49.294083321810803</v>
      </c>
      <c r="N136">
        <v>0.65522534908817898</v>
      </c>
      <c r="O136">
        <v>5.0923108135524497</v>
      </c>
      <c r="P136">
        <v>56.426531259917397</v>
      </c>
      <c r="Q136">
        <v>8.8179115227041999E-2</v>
      </c>
    </row>
    <row r="137" spans="1:17" x14ac:dyDescent="0.3">
      <c r="A137" t="s">
        <v>345</v>
      </c>
      <c r="B137" t="s">
        <v>346</v>
      </c>
      <c r="C137" t="str">
        <f>IFERROR(VLOOKUP(Table1[[#This Row],[Ticker]],[1]!Table2[[Symbol]:[Industry]],2,FALSE),"-")</f>
        <v>-</v>
      </c>
      <c r="D137" t="s">
        <v>141</v>
      </c>
      <c r="E137">
        <v>71654.020652499996</v>
      </c>
      <c r="F137">
        <v>1787.5</v>
      </c>
      <c r="G137">
        <v>198.626327873311</v>
      </c>
      <c r="H137">
        <v>2.7184235417637601</v>
      </c>
      <c r="I137">
        <v>51.841227261734403</v>
      </c>
      <c r="J137">
        <v>6.72168329829546</v>
      </c>
      <c r="K137">
        <v>1735.9089116750899</v>
      </c>
      <c r="L137">
        <v>1384.3635275679201</v>
      </c>
      <c r="M137">
        <v>59.730231390516202</v>
      </c>
      <c r="N137">
        <v>0.94124797119964398</v>
      </c>
      <c r="O137">
        <v>16.072727272727199</v>
      </c>
      <c r="P137">
        <v>229.189686924493</v>
      </c>
      <c r="Q137">
        <v>0.190854060219731</v>
      </c>
    </row>
    <row r="138" spans="1:17" x14ac:dyDescent="0.3">
      <c r="A138" t="s">
        <v>347</v>
      </c>
      <c r="B138" t="s">
        <v>348</v>
      </c>
      <c r="C138" t="str">
        <f>IFERROR(VLOOKUP(Table1[[#This Row],[Ticker]],[1]!Table2[[Symbol]:[Industry]],2,FALSE),"-")</f>
        <v>-</v>
      </c>
      <c r="D138" t="s">
        <v>130</v>
      </c>
      <c r="E138">
        <v>71386.02377113</v>
      </c>
      <c r="F138">
        <v>1574.05</v>
      </c>
      <c r="G138">
        <v>91.008910579141599</v>
      </c>
      <c r="H138">
        <v>2.72280254135896</v>
      </c>
      <c r="I138">
        <v>56.681694901358298</v>
      </c>
      <c r="J138">
        <v>-1.43142388303344</v>
      </c>
      <c r="K138">
        <v>1413.85034722817</v>
      </c>
      <c r="L138">
        <v>1158.7759637196</v>
      </c>
      <c r="M138">
        <v>66.7980181108572</v>
      </c>
      <c r="N138">
        <v>0.92737983377032496</v>
      </c>
      <c r="O138">
        <v>8.6337791048568899</v>
      </c>
      <c r="P138">
        <v>138.02358989868401</v>
      </c>
      <c r="Q138">
        <v>1.8934036025187E-2</v>
      </c>
    </row>
    <row r="139" spans="1:17" x14ac:dyDescent="0.3">
      <c r="A139" t="s">
        <v>349</v>
      </c>
      <c r="B139" t="s">
        <v>350</v>
      </c>
      <c r="C139" t="str">
        <f>IFERROR(VLOOKUP(Table1[[#This Row],[Ticker]],[1]!Table2[[Symbol]:[Industry]],2,FALSE),"-")</f>
        <v>-</v>
      </c>
      <c r="D139" t="s">
        <v>351</v>
      </c>
      <c r="E139">
        <v>71286.933832049996</v>
      </c>
      <c r="F139">
        <v>11913.9</v>
      </c>
      <c r="G139">
        <v>131.91297428738901</v>
      </c>
      <c r="H139">
        <v>-2.3479605698307</v>
      </c>
      <c r="I139">
        <v>77.369833013138305</v>
      </c>
      <c r="J139">
        <v>6.0134029989897204</v>
      </c>
      <c r="K139">
        <v>11202.583653948601</v>
      </c>
      <c r="L139">
        <v>8576.4648582313093</v>
      </c>
      <c r="M139">
        <v>58.070446782322499</v>
      </c>
      <c r="N139">
        <v>1.17318539377173</v>
      </c>
      <c r="O139">
        <v>8.1006219625815206</v>
      </c>
      <c r="P139">
        <v>159.845147219193</v>
      </c>
      <c r="Q139">
        <v>0.122799037811061</v>
      </c>
    </row>
    <row r="140" spans="1:17" x14ac:dyDescent="0.3">
      <c r="A140" t="s">
        <v>352</v>
      </c>
      <c r="B140" t="s">
        <v>353</v>
      </c>
      <c r="C140" t="str">
        <f>IFERROR(VLOOKUP(Table1[[#This Row],[Ticker]],[1]!Table2[[Symbol]:[Industry]],2,FALSE),"-")</f>
        <v>-</v>
      </c>
      <c r="D140" t="s">
        <v>51</v>
      </c>
      <c r="E140">
        <v>67944.006899999993</v>
      </c>
      <c r="F140">
        <v>5682.6</v>
      </c>
      <c r="G140">
        <v>25.4903039001046</v>
      </c>
      <c r="H140">
        <v>9.2981444442200907</v>
      </c>
      <c r="I140">
        <v>-2.0559377644857002</v>
      </c>
      <c r="J140">
        <v>7.5924469364946896</v>
      </c>
      <c r="K140">
        <v>5273.1774691262299</v>
      </c>
      <c r="L140">
        <v>4870.7826437816402</v>
      </c>
      <c r="M140">
        <v>70.169849427643697</v>
      </c>
      <c r="N140">
        <v>1.3796198710537599</v>
      </c>
      <c r="O140">
        <v>2.9458346531517199</v>
      </c>
      <c r="P140">
        <v>64.856396866840697</v>
      </c>
      <c r="Q140">
        <v>2.1685244621270999E-2</v>
      </c>
    </row>
    <row r="141" spans="1:17" x14ac:dyDescent="0.3">
      <c r="A141" t="s">
        <v>354</v>
      </c>
      <c r="B141" t="s">
        <v>355</v>
      </c>
      <c r="C141" t="str">
        <f>IFERROR(VLOOKUP(Table1[[#This Row],[Ticker]],[1]!Table2[[Symbol]:[Industry]],2,FALSE),"-")</f>
        <v>-</v>
      </c>
      <c r="D141" t="s">
        <v>37</v>
      </c>
      <c r="E141">
        <v>66544.392000000007</v>
      </c>
      <c r="F141">
        <v>379.3</v>
      </c>
      <c r="G141">
        <v>68.355877991068596</v>
      </c>
      <c r="H141">
        <v>-2.87278051823104</v>
      </c>
      <c r="I141">
        <v>-10.7191279160704</v>
      </c>
      <c r="J141">
        <v>1.37208076121905</v>
      </c>
      <c r="K141">
        <v>387.59056550700399</v>
      </c>
      <c r="L141">
        <v>339.74637593833597</v>
      </c>
      <c r="M141">
        <v>39.221517303138</v>
      </c>
      <c r="N141">
        <v>0.96127248701442103</v>
      </c>
      <c r="O141">
        <v>23.332454521486898</v>
      </c>
      <c r="P141">
        <v>95.012853470436994</v>
      </c>
      <c r="Q141">
        <v>0.100504925426291</v>
      </c>
    </row>
    <row r="142" spans="1:17" x14ac:dyDescent="0.3">
      <c r="A142" t="s">
        <v>356</v>
      </c>
      <c r="B142" t="s">
        <v>357</v>
      </c>
      <c r="C142" t="str">
        <f>IFERROR(VLOOKUP(Table1[[#This Row],[Ticker]],[1]!Table2[[Symbol]:[Industry]],2,FALSE),"-")</f>
        <v>-</v>
      </c>
      <c r="D142" t="s">
        <v>358</v>
      </c>
      <c r="E142">
        <v>65829.1348401</v>
      </c>
      <c r="F142">
        <v>5182.3</v>
      </c>
      <c r="G142">
        <v>0.93769699008751595</v>
      </c>
      <c r="H142">
        <v>-10.991524582400499</v>
      </c>
      <c r="I142">
        <v>25.943203019748601</v>
      </c>
      <c r="J142">
        <v>-0.88830042178230695</v>
      </c>
      <c r="K142">
        <v>5424.2588989635096</v>
      </c>
      <c r="L142">
        <v>4801.0260877888404</v>
      </c>
      <c r="M142">
        <v>46.160918489539597</v>
      </c>
      <c r="N142">
        <v>0.53455796756920804</v>
      </c>
      <c r="O142">
        <v>24.6550759315361</v>
      </c>
      <c r="P142">
        <v>43.912801999444603</v>
      </c>
      <c r="Q142">
        <v>0.108805908608267</v>
      </c>
    </row>
    <row r="143" spans="1:17" x14ac:dyDescent="0.3">
      <c r="A143" t="s">
        <v>359</v>
      </c>
      <c r="B143" t="s">
        <v>360</v>
      </c>
      <c r="C143" t="str">
        <f>IFERROR(VLOOKUP(Table1[[#This Row],[Ticker]],[1]!Table2[[Symbol]:[Industry]],2,FALSE),"-")</f>
        <v>-</v>
      </c>
      <c r="D143" t="s">
        <v>166</v>
      </c>
      <c r="E143">
        <v>65751.744492219994</v>
      </c>
      <c r="F143">
        <v>4334.3</v>
      </c>
      <c r="G143">
        <v>-8.7482849908351099</v>
      </c>
      <c r="H143">
        <v>12.883110946548801</v>
      </c>
      <c r="I143">
        <v>16.254457355144002</v>
      </c>
      <c r="J143">
        <v>-0.608129377655654</v>
      </c>
      <c r="K143">
        <v>4036.1622645202701</v>
      </c>
      <c r="L143">
        <v>3740.3059365333202</v>
      </c>
      <c r="M143">
        <v>52.435461051696201</v>
      </c>
      <c r="N143">
        <v>0.97756024637550298</v>
      </c>
      <c r="O143">
        <v>6.1301709618623397</v>
      </c>
      <c r="P143">
        <v>34.605590062111801</v>
      </c>
      <c r="Q143">
        <v>8.5520922219689995E-3</v>
      </c>
    </row>
    <row r="144" spans="1:17" x14ac:dyDescent="0.3">
      <c r="A144" t="s">
        <v>361</v>
      </c>
      <c r="B144" t="s">
        <v>362</v>
      </c>
      <c r="C144" t="str">
        <f>IFERROR(VLOOKUP(Table1[[#This Row],[Ticker]],[1]!Table2[[Symbol]:[Industry]],2,FALSE),"-")</f>
        <v>-</v>
      </c>
      <c r="D144" t="s">
        <v>363</v>
      </c>
      <c r="E144">
        <v>65591.303509809994</v>
      </c>
      <c r="F144">
        <v>689.65</v>
      </c>
      <c r="G144">
        <v>-43.541942322593201</v>
      </c>
      <c r="H144">
        <v>-5.0499046469714299</v>
      </c>
      <c r="I144">
        <v>-14.650117712378201</v>
      </c>
      <c r="J144">
        <v>-0.95316579512784805</v>
      </c>
      <c r="K144">
        <v>717.75418606238202</v>
      </c>
      <c r="L144">
        <v>737.43526510408003</v>
      </c>
      <c r="M144">
        <v>30.321186397103499</v>
      </c>
      <c r="N144">
        <v>0.74062028148658998</v>
      </c>
      <c r="O144">
        <v>25.715942869571499</v>
      </c>
      <c r="P144">
        <v>6.4356817655683196</v>
      </c>
      <c r="Q144">
        <v>-0.13682008637568599</v>
      </c>
    </row>
    <row r="145" spans="1:17" x14ac:dyDescent="0.3">
      <c r="A145" t="s">
        <v>364</v>
      </c>
      <c r="B145" t="s">
        <v>365</v>
      </c>
      <c r="C145" t="str">
        <f>IFERROR(VLOOKUP(Table1[[#This Row],[Ticker]],[1]!Table2[[Symbol]:[Industry]],2,FALSE),"-")</f>
        <v>-</v>
      </c>
      <c r="D145" t="s">
        <v>83</v>
      </c>
      <c r="E145">
        <v>64047.779453224997</v>
      </c>
      <c r="F145">
        <v>310.25</v>
      </c>
      <c r="G145">
        <v>73.003510586495906</v>
      </c>
      <c r="H145">
        <v>-6.1290480178815399</v>
      </c>
      <c r="I145">
        <v>32.161238853730403</v>
      </c>
      <c r="J145">
        <v>6.3970911739809205E-2</v>
      </c>
      <c r="K145">
        <v>316.46064588737897</v>
      </c>
      <c r="L145">
        <v>253.962864172802</v>
      </c>
      <c r="M145">
        <v>32.075098377599403</v>
      </c>
      <c r="N145">
        <v>0.333241804081152</v>
      </c>
      <c r="O145">
        <v>16.341659951651799</v>
      </c>
      <c r="P145">
        <v>118.178621659634</v>
      </c>
    </row>
    <row r="146" spans="1:17" x14ac:dyDescent="0.3">
      <c r="A146" t="s">
        <v>366</v>
      </c>
      <c r="B146" t="s">
        <v>367</v>
      </c>
      <c r="C146" t="str">
        <f>IFERROR(VLOOKUP(Table1[[#This Row],[Ticker]],[1]!Table2[[Symbol]:[Industry]],2,FALSE),"-")</f>
        <v>-</v>
      </c>
      <c r="D146" t="s">
        <v>368</v>
      </c>
      <c r="E146">
        <v>63866.751914790002</v>
      </c>
      <c r="F146">
        <v>1764.3</v>
      </c>
      <c r="G146">
        <v>14.031534252881601</v>
      </c>
      <c r="H146">
        <v>12.9383940143206</v>
      </c>
      <c r="I146">
        <v>1.63481744857859</v>
      </c>
      <c r="J146">
        <v>1.69775290173653</v>
      </c>
      <c r="K146">
        <v>1629.8809411273401</v>
      </c>
      <c r="L146">
        <v>1490.7485405032701</v>
      </c>
      <c r="M146">
        <v>57.500312539246998</v>
      </c>
      <c r="N146">
        <v>1.0244194561689299</v>
      </c>
      <c r="O146">
        <v>4.2339738139772098</v>
      </c>
      <c r="P146">
        <v>50.8013162955681</v>
      </c>
      <c r="Q146">
        <v>4.0503806148145E-2</v>
      </c>
    </row>
    <row r="147" spans="1:17" x14ac:dyDescent="0.3">
      <c r="A147" t="s">
        <v>369</v>
      </c>
      <c r="B147" t="s">
        <v>370</v>
      </c>
      <c r="C147" t="str">
        <f>IFERROR(VLOOKUP(Table1[[#This Row],[Ticker]],[1]!Table2[[Symbol]:[Industry]],2,FALSE),"-")</f>
        <v>-</v>
      </c>
      <c r="D147" t="s">
        <v>98</v>
      </c>
      <c r="E147">
        <v>63792.359801279999</v>
      </c>
      <c r="F147">
        <v>547.20000000000005</v>
      </c>
      <c r="G147">
        <v>-30.3381724612127</v>
      </c>
      <c r="H147">
        <v>2.6163930835441902</v>
      </c>
      <c r="I147">
        <v>-12.9818586050403</v>
      </c>
      <c r="J147">
        <v>-0.95875518822234596</v>
      </c>
      <c r="K147">
        <v>524.28504167414098</v>
      </c>
      <c r="L147">
        <v>535.13419204441004</v>
      </c>
      <c r="M147">
        <v>61.204726945514402</v>
      </c>
      <c r="N147">
        <v>0.56966999997866197</v>
      </c>
      <c r="O147">
        <v>24.223318713450201</v>
      </c>
      <c r="P147">
        <v>24.646924829157101</v>
      </c>
      <c r="Q147">
        <v>-9.9708674002603997E-2</v>
      </c>
    </row>
    <row r="148" spans="1:17" x14ac:dyDescent="0.3">
      <c r="A148" t="s">
        <v>371</v>
      </c>
      <c r="B148" t="s">
        <v>372</v>
      </c>
      <c r="C148" t="str">
        <f>IFERROR(VLOOKUP(Table1[[#This Row],[Ticker]],[1]!Table2[[Symbol]:[Industry]],2,FALSE),"-")</f>
        <v>-</v>
      </c>
      <c r="D148" t="s">
        <v>203</v>
      </c>
      <c r="E148">
        <v>63559.937641500001</v>
      </c>
      <c r="F148">
        <v>1107</v>
      </c>
      <c r="G148">
        <v>55.173138595877397</v>
      </c>
      <c r="H148">
        <v>4.4504437686587099</v>
      </c>
      <c r="I148">
        <v>67.055027604025398</v>
      </c>
      <c r="J148">
        <v>7.7362153285743203</v>
      </c>
      <c r="K148">
        <v>993.60403752215302</v>
      </c>
      <c r="L148">
        <v>810.05728871815495</v>
      </c>
      <c r="M148">
        <v>74.752528150507203</v>
      </c>
      <c r="N148">
        <v>0.81084789519746503</v>
      </c>
      <c r="O148">
        <v>9.0605239385727003</v>
      </c>
      <c r="P148">
        <v>101.78636529347401</v>
      </c>
      <c r="Q148">
        <v>0.12946207855761999</v>
      </c>
    </row>
    <row r="149" spans="1:17" hidden="1" x14ac:dyDescent="0.3">
      <c r="A149" t="s">
        <v>373</v>
      </c>
      <c r="B149" t="s">
        <v>374</v>
      </c>
      <c r="C149" t="str">
        <f>IFERROR(VLOOKUP(Table1[[#This Row],[Ticker]],[1]!Table2[[Symbol]:[Industry]],2,FALSE),"-")</f>
        <v>-</v>
      </c>
      <c r="D149" t="s">
        <v>122</v>
      </c>
      <c r="E149">
        <v>63485.002355719997</v>
      </c>
      <c r="F149">
        <v>236.2</v>
      </c>
      <c r="G149">
        <v>269.43559365494201</v>
      </c>
      <c r="H149">
        <v>-19.684812202662801</v>
      </c>
      <c r="I149">
        <v>29.505312182407</v>
      </c>
      <c r="J149">
        <v>-1.44376608094624</v>
      </c>
      <c r="K149">
        <v>230.65575488776199</v>
      </c>
      <c r="M149">
        <v>35.781638781116399</v>
      </c>
      <c r="N149">
        <v>0.38438954787473201</v>
      </c>
      <c r="O149">
        <v>31.244707874682401</v>
      </c>
      <c r="P149">
        <v>404.70085470085399</v>
      </c>
    </row>
    <row r="150" spans="1:17" x14ac:dyDescent="0.3">
      <c r="A150" t="s">
        <v>375</v>
      </c>
      <c r="B150" t="s">
        <v>376</v>
      </c>
      <c r="C150" t="str">
        <f>IFERROR(VLOOKUP(Table1[[#This Row],[Ticker]],[1]!Table2[[Symbol]:[Industry]],2,FALSE),"-")</f>
        <v>-</v>
      </c>
      <c r="D150" t="s">
        <v>141</v>
      </c>
      <c r="E150">
        <v>62374.145746164999</v>
      </c>
      <c r="F150">
        <v>1715.45</v>
      </c>
      <c r="G150">
        <v>36.121329306466301</v>
      </c>
      <c r="H150">
        <v>3.99188308579346</v>
      </c>
      <c r="I150">
        <v>19.272591996093201</v>
      </c>
      <c r="J150">
        <v>-0.79340993103938695</v>
      </c>
      <c r="K150">
        <v>1749.90278393267</v>
      </c>
      <c r="L150">
        <v>1538.1093693299199</v>
      </c>
      <c r="M150">
        <v>41.028430338880703</v>
      </c>
      <c r="N150">
        <v>0.76997362194028396</v>
      </c>
      <c r="O150">
        <v>13.8505931388265</v>
      </c>
      <c r="P150">
        <v>63.205213585767297</v>
      </c>
      <c r="Q150">
        <v>0.112438704213376</v>
      </c>
    </row>
    <row r="151" spans="1:17" x14ac:dyDescent="0.3">
      <c r="A151" t="s">
        <v>377</v>
      </c>
      <c r="B151" t="s">
        <v>378</v>
      </c>
      <c r="C151" t="str">
        <f>IFERROR(VLOOKUP(Table1[[#This Row],[Ticker]],[1]!Table2[[Symbol]:[Industry]],2,FALSE),"-")</f>
        <v>-</v>
      </c>
      <c r="D151" t="s">
        <v>203</v>
      </c>
      <c r="E151">
        <v>61827.479705199999</v>
      </c>
      <c r="F151">
        <v>3955.6</v>
      </c>
      <c r="G151">
        <v>7.2082265280590496</v>
      </c>
      <c r="H151">
        <v>3.1912802953271799</v>
      </c>
      <c r="I151">
        <v>22.2659686470118</v>
      </c>
      <c r="J151">
        <v>5.5647428240277002</v>
      </c>
      <c r="K151">
        <v>4114.9922579395998</v>
      </c>
      <c r="L151">
        <v>3659.32326651822</v>
      </c>
      <c r="M151">
        <v>43.882898643238399</v>
      </c>
      <c r="N151">
        <v>0.57292825744510101</v>
      </c>
      <c r="O151">
        <v>25.164323996359499</v>
      </c>
      <c r="P151">
        <v>51.4279151672919</v>
      </c>
      <c r="Q151">
        <v>0.116009132021269</v>
      </c>
    </row>
    <row r="152" spans="1:17" x14ac:dyDescent="0.3">
      <c r="A152" t="s">
        <v>379</v>
      </c>
      <c r="B152" t="s">
        <v>380</v>
      </c>
      <c r="C152" t="str">
        <f>IFERROR(VLOOKUP(Table1[[#This Row],[Ticker]],[1]!Table2[[Symbol]:[Industry]],2,FALSE),"-")</f>
        <v>-</v>
      </c>
      <c r="D152" t="s">
        <v>381</v>
      </c>
      <c r="E152">
        <v>61818.199799900001</v>
      </c>
      <c r="F152">
        <v>210.94</v>
      </c>
      <c r="G152">
        <v>53.477435834105798</v>
      </c>
      <c r="H152">
        <v>-7.15964542521162</v>
      </c>
      <c r="I152">
        <v>-20.995940696489399</v>
      </c>
      <c r="J152">
        <v>0.32189111657033698</v>
      </c>
      <c r="K152">
        <v>239.99271467353199</v>
      </c>
      <c r="L152">
        <v>220.83206431983299</v>
      </c>
      <c r="M152">
        <v>28.0399982341205</v>
      </c>
      <c r="N152">
        <v>0.86048845280115405</v>
      </c>
      <c r="O152">
        <v>35.749502228121699</v>
      </c>
      <c r="P152">
        <v>87.003546099290702</v>
      </c>
      <c r="Q152">
        <v>7.0706717516335005E-2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Row],[Ticker]],[1]!Table2[[Symbol]:[Industry]],2,FALSE),"-")</f>
        <v>-</v>
      </c>
      <c r="D153" t="s">
        <v>300</v>
      </c>
      <c r="E153">
        <v>61094.632409394901</v>
      </c>
      <c r="F153">
        <v>7163.65</v>
      </c>
      <c r="G153">
        <v>22.357766538911399</v>
      </c>
      <c r="H153">
        <v>-12.546265646673</v>
      </c>
      <c r="I153">
        <v>18.651265487143299</v>
      </c>
      <c r="J153">
        <v>-5.2313695065215002</v>
      </c>
      <c r="K153">
        <v>8119.6582411340096</v>
      </c>
      <c r="L153">
        <v>7149.3160181948197</v>
      </c>
      <c r="M153">
        <v>14.9260202805742</v>
      </c>
      <c r="N153">
        <v>0.53832913875499699</v>
      </c>
      <c r="O153">
        <v>38.686982194830797</v>
      </c>
      <c r="P153">
        <v>47.0371510673234</v>
      </c>
      <c r="Q153">
        <v>0.13990926021877301</v>
      </c>
    </row>
    <row r="154" spans="1:17" x14ac:dyDescent="0.3">
      <c r="A154" t="s">
        <v>384</v>
      </c>
      <c r="B154" t="s">
        <v>385</v>
      </c>
      <c r="C154" t="str">
        <f>IFERROR(VLOOKUP(Table1[[#This Row],[Ticker]],[1]!Table2[[Symbol]:[Industry]],2,FALSE),"-")</f>
        <v>-</v>
      </c>
      <c r="D154" t="s">
        <v>141</v>
      </c>
      <c r="E154">
        <v>60144.6488818199</v>
      </c>
      <c r="F154">
        <v>3365.15</v>
      </c>
      <c r="G154">
        <v>71.741905470062704</v>
      </c>
      <c r="H154">
        <v>-9.7108463485899605</v>
      </c>
      <c r="I154">
        <v>19.932162808652901</v>
      </c>
      <c r="J154">
        <v>3.6122074906154298</v>
      </c>
      <c r="K154">
        <v>3495.8219265685798</v>
      </c>
      <c r="L154">
        <v>2927.73623311443</v>
      </c>
      <c r="M154">
        <v>41.447828022573198</v>
      </c>
      <c r="N154">
        <v>0.59882919853122296</v>
      </c>
      <c r="O154">
        <v>22.936570435196</v>
      </c>
      <c r="P154">
        <v>97.398445519870904</v>
      </c>
      <c r="Q154">
        <v>0.18905848558975499</v>
      </c>
    </row>
    <row r="155" spans="1:17" x14ac:dyDescent="0.3">
      <c r="A155" t="s">
        <v>386</v>
      </c>
      <c r="B155" t="s">
        <v>387</v>
      </c>
      <c r="C155" t="str">
        <f>IFERROR(VLOOKUP(Table1[[#This Row],[Ticker]],[1]!Table2[[Symbol]:[Industry]],2,FALSE),"-")</f>
        <v>-</v>
      </c>
      <c r="D155" t="s">
        <v>388</v>
      </c>
      <c r="E155">
        <v>59876.805114089999</v>
      </c>
      <c r="F155">
        <v>925.35</v>
      </c>
      <c r="G155">
        <v>96.827216524826397</v>
      </c>
      <c r="H155">
        <v>-10.542216047589701</v>
      </c>
      <c r="I155">
        <v>13.726725629908</v>
      </c>
      <c r="J155">
        <v>1.3612926807224299</v>
      </c>
      <c r="K155">
        <v>948.72899080160698</v>
      </c>
      <c r="L155">
        <v>779.71177311469</v>
      </c>
      <c r="M155">
        <v>32.862088377167602</v>
      </c>
      <c r="N155">
        <v>0.24714779294098799</v>
      </c>
      <c r="O155">
        <v>28.275787539849699</v>
      </c>
      <c r="P155">
        <v>123.97434345879201</v>
      </c>
      <c r="Q155">
        <v>0.14856803018862899</v>
      </c>
    </row>
    <row r="156" spans="1:17" x14ac:dyDescent="0.3">
      <c r="A156" t="s">
        <v>389</v>
      </c>
      <c r="B156" t="s">
        <v>390</v>
      </c>
      <c r="C156" t="str">
        <f>IFERROR(VLOOKUP(Table1[[#This Row],[Ticker]],[1]!Table2[[Symbol]:[Industry]],2,FALSE),"-")</f>
        <v>-</v>
      </c>
      <c r="D156" t="s">
        <v>34</v>
      </c>
      <c r="E156">
        <v>59468.935967423997</v>
      </c>
      <c r="F156">
        <v>49.74</v>
      </c>
      <c r="G156">
        <v>45.240817959315201</v>
      </c>
      <c r="H156">
        <v>-6.2774359034112601</v>
      </c>
      <c r="I156">
        <v>-26.099835457117099</v>
      </c>
      <c r="J156">
        <v>-2.6474797359218099</v>
      </c>
      <c r="K156">
        <v>54.276826278008798</v>
      </c>
      <c r="L156">
        <v>49.633330718633999</v>
      </c>
      <c r="M156">
        <v>24.378529768623999</v>
      </c>
      <c r="N156">
        <v>0.54195387265192896</v>
      </c>
      <c r="O156">
        <v>42.038600723763501</v>
      </c>
      <c r="P156">
        <v>75.759717314487602</v>
      </c>
      <c r="Q156">
        <v>0.12070661514179699</v>
      </c>
    </row>
    <row r="157" spans="1:17" x14ac:dyDescent="0.3">
      <c r="A157" t="s">
        <v>391</v>
      </c>
      <c r="B157" t="s">
        <v>392</v>
      </c>
      <c r="C157" t="str">
        <f>IFERROR(VLOOKUP(Table1[[#This Row],[Ticker]],[1]!Table2[[Symbol]:[Industry]],2,FALSE),"-")</f>
        <v>-</v>
      </c>
      <c r="D157" t="s">
        <v>95</v>
      </c>
      <c r="E157">
        <v>58600.677810280002</v>
      </c>
      <c r="F157">
        <v>568.6</v>
      </c>
      <c r="G157">
        <v>148.08693465111099</v>
      </c>
      <c r="H157">
        <v>11.4105274611367</v>
      </c>
      <c r="I157">
        <v>45.553525811531401</v>
      </c>
      <c r="J157">
        <v>3.0174459214880001</v>
      </c>
      <c r="K157">
        <v>507.15847150066401</v>
      </c>
      <c r="L157">
        <v>401.29565238306901</v>
      </c>
      <c r="M157">
        <v>67.686744339372893</v>
      </c>
      <c r="N157">
        <v>0.73971986749323804</v>
      </c>
      <c r="O157">
        <v>11.4315863524445</v>
      </c>
      <c r="P157">
        <v>193.01726359185699</v>
      </c>
      <c r="Q157">
        <v>0.23550428506476301</v>
      </c>
    </row>
    <row r="158" spans="1:17" x14ac:dyDescent="0.3">
      <c r="A158" t="s">
        <v>393</v>
      </c>
      <c r="B158" t="s">
        <v>394</v>
      </c>
      <c r="C158" t="str">
        <f>IFERROR(VLOOKUP(Table1[[#This Row],[Ticker]],[1]!Table2[[Symbol]:[Industry]],2,FALSE),"-")</f>
        <v>-</v>
      </c>
      <c r="D158" t="s">
        <v>268</v>
      </c>
      <c r="E158">
        <v>58285.546808999999</v>
      </c>
      <c r="F158">
        <v>2215.5</v>
      </c>
      <c r="G158">
        <v>519.90324883738197</v>
      </c>
      <c r="H158">
        <v>-21.0750069023401</v>
      </c>
      <c r="I158">
        <v>150.898725606325</v>
      </c>
      <c r="J158">
        <v>-3.2504388043243999</v>
      </c>
      <c r="K158">
        <v>2291.21694453484</v>
      </c>
      <c r="L158">
        <v>1485.30099219403</v>
      </c>
      <c r="M158">
        <v>30.579407318423101</v>
      </c>
      <c r="N158">
        <v>0.37106786428121502</v>
      </c>
      <c r="O158">
        <v>34.482058226134001</v>
      </c>
      <c r="P158">
        <v>586.55097613882799</v>
      </c>
      <c r="Q158">
        <v>0.23040847791989599</v>
      </c>
    </row>
    <row r="159" spans="1:17" x14ac:dyDescent="0.3">
      <c r="A159" t="s">
        <v>395</v>
      </c>
      <c r="B159" t="s">
        <v>396</v>
      </c>
      <c r="C159" t="str">
        <f>IFERROR(VLOOKUP(Table1[[#This Row],[Ticker]],[1]!Table2[[Symbol]:[Industry]],2,FALSE),"-")</f>
        <v>-</v>
      </c>
      <c r="D159" t="s">
        <v>397</v>
      </c>
      <c r="E159">
        <v>57968.264268719999</v>
      </c>
      <c r="F159">
        <v>951.4</v>
      </c>
      <c r="G159">
        <v>18.825840002335099</v>
      </c>
      <c r="H159">
        <v>-8.0473440460684795</v>
      </c>
      <c r="I159">
        <v>-9.29758717571125</v>
      </c>
      <c r="J159">
        <v>-3.7830238349398901</v>
      </c>
      <c r="K159">
        <v>1023.5426335862099</v>
      </c>
      <c r="L159">
        <v>942.98298940280995</v>
      </c>
      <c r="M159">
        <v>23.680714666325201</v>
      </c>
      <c r="N159">
        <v>0.67976945108009001</v>
      </c>
      <c r="O159">
        <v>24.027748581038399</v>
      </c>
      <c r="P159">
        <v>47.298343396810601</v>
      </c>
      <c r="Q159">
        <v>2.3988608140701001E-2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Row],[Ticker]],[1]!Table2[[Symbol]:[Industry]],2,FALSE),"-")</f>
        <v>-</v>
      </c>
      <c r="D160" t="s">
        <v>400</v>
      </c>
      <c r="E160">
        <v>57667.012222434998</v>
      </c>
      <c r="F160">
        <v>135970.45000000001</v>
      </c>
      <c r="G160">
        <v>3.7214255920202999</v>
      </c>
      <c r="H160">
        <v>7.0438116002440996</v>
      </c>
      <c r="I160">
        <v>-18.229818337172102</v>
      </c>
      <c r="J160">
        <v>-0.22042474477587601</v>
      </c>
      <c r="K160">
        <v>133382.377951059</v>
      </c>
      <c r="L160">
        <v>127244.705942602</v>
      </c>
      <c r="M160">
        <v>46.3575970032079</v>
      </c>
      <c r="N160">
        <v>1.2094561945890501</v>
      </c>
      <c r="O160">
        <v>11.380818405763801</v>
      </c>
      <c r="P160">
        <v>29.734130353888499</v>
      </c>
      <c r="Q160">
        <v>5.3979556713357003E-2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Row],[Ticker]],[1]!Table2[[Symbol]:[Industry]],2,FALSE),"-")</f>
        <v>-</v>
      </c>
      <c r="D161" t="s">
        <v>122</v>
      </c>
      <c r="E161">
        <v>57654.720000000001</v>
      </c>
      <c r="F161">
        <v>288</v>
      </c>
      <c r="G161">
        <v>299.92209340948301</v>
      </c>
      <c r="H161">
        <v>-13.058674310613901</v>
      </c>
      <c r="I161">
        <v>34.796383258703599</v>
      </c>
      <c r="J161">
        <v>-2.0904935452103999</v>
      </c>
      <c r="K161">
        <v>291.72271977524099</v>
      </c>
      <c r="L161">
        <v>213.80896522413499</v>
      </c>
      <c r="M161">
        <v>37.678067712470998</v>
      </c>
      <c r="N161">
        <v>0.49582743456148098</v>
      </c>
      <c r="O161">
        <v>22.812499999999901</v>
      </c>
      <c r="P161">
        <v>346.511627906976</v>
      </c>
      <c r="Q161">
        <v>0.188533151235381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Row],[Ticker]],[1]!Table2[[Symbol]:[Industry]],2,FALSE),"-")</f>
        <v>-</v>
      </c>
      <c r="D162" t="s">
        <v>51</v>
      </c>
      <c r="E162">
        <v>57487.755384290002</v>
      </c>
      <c r="F162">
        <v>27053.95</v>
      </c>
      <c r="G162">
        <v>-9.7790089448480302</v>
      </c>
      <c r="H162">
        <v>6.7594060539326803E-2</v>
      </c>
      <c r="I162">
        <v>-18.426135896962201</v>
      </c>
      <c r="J162">
        <v>-1.9887153347953701</v>
      </c>
      <c r="K162">
        <v>27560.024988918802</v>
      </c>
      <c r="L162">
        <v>26197.225982731299</v>
      </c>
      <c r="M162">
        <v>35.801162990754001</v>
      </c>
      <c r="N162">
        <v>1.3311729897040201</v>
      </c>
      <c r="O162">
        <v>9.5549818048750801</v>
      </c>
      <c r="P162">
        <v>22.972499999999901</v>
      </c>
      <c r="Q162">
        <v>1.06552387195E-2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Row],[Ticker]],[1]!Table2[[Symbol]:[Industry]],2,FALSE),"-")</f>
        <v>-</v>
      </c>
      <c r="D163" t="s">
        <v>133</v>
      </c>
      <c r="E163">
        <v>57302.812978919901</v>
      </c>
      <c r="F163">
        <v>695.9</v>
      </c>
      <c r="G163">
        <v>48.0214022358007</v>
      </c>
      <c r="H163">
        <v>-9.7925441322609306</v>
      </c>
      <c r="I163">
        <v>11.8402694202601</v>
      </c>
      <c r="J163">
        <v>4.2521841353987302</v>
      </c>
      <c r="K163">
        <v>739.99347411388203</v>
      </c>
      <c r="L163">
        <v>654.103066489188</v>
      </c>
      <c r="M163">
        <v>45.307635501422197</v>
      </c>
      <c r="N163">
        <v>0.65729081150604995</v>
      </c>
      <c r="O163">
        <v>21.856588590314601</v>
      </c>
      <c r="P163">
        <v>74.827283004647597</v>
      </c>
      <c r="Q163">
        <v>0.18174880525255599</v>
      </c>
    </row>
    <row r="164" spans="1:17" hidden="1" x14ac:dyDescent="0.3">
      <c r="A164" t="s">
        <v>407</v>
      </c>
      <c r="B164" t="s">
        <v>408</v>
      </c>
      <c r="C164" t="str">
        <f>IFERROR(VLOOKUP(Table1[[#This Row],[Ticker]],[1]!Table2[[Symbol]:[Industry]],2,FALSE),"-")</f>
        <v>-</v>
      </c>
      <c r="D164" t="s">
        <v>27</v>
      </c>
      <c r="E164">
        <v>56375</v>
      </c>
      <c r="F164">
        <v>1127.5</v>
      </c>
      <c r="G164">
        <v>14.401657837901</v>
      </c>
      <c r="H164">
        <v>6.5865427129039</v>
      </c>
      <c r="I164">
        <v>28.084678075020499</v>
      </c>
      <c r="J164">
        <v>5.1470694941646897</v>
      </c>
      <c r="K164">
        <v>1090.49361438336</v>
      </c>
      <c r="M164">
        <v>47.764273341876901</v>
      </c>
      <c r="N164">
        <v>0.48547489290315599</v>
      </c>
      <c r="O164">
        <v>21.383592017738302</v>
      </c>
      <c r="P164">
        <v>49.337748344370802</v>
      </c>
    </row>
    <row r="165" spans="1:17" x14ac:dyDescent="0.3">
      <c r="A165" t="s">
        <v>409</v>
      </c>
      <c r="B165" t="s">
        <v>410</v>
      </c>
      <c r="C165" t="str">
        <f>IFERROR(VLOOKUP(Table1[[#This Row],[Ticker]],[1]!Table2[[Symbol]:[Industry]],2,FALSE),"-")</f>
        <v>-</v>
      </c>
      <c r="D165" t="s">
        <v>101</v>
      </c>
      <c r="E165">
        <v>55854.178822274996</v>
      </c>
      <c r="F165">
        <v>142.13</v>
      </c>
      <c r="G165">
        <v>122.736781028241</v>
      </c>
      <c r="H165">
        <v>-8.2673568016764207</v>
      </c>
      <c r="I165">
        <v>7.3532329989334899</v>
      </c>
      <c r="J165">
        <v>-0.86147172323909904</v>
      </c>
      <c r="K165">
        <v>139.973602898206</v>
      </c>
      <c r="L165">
        <v>118.119003231547</v>
      </c>
      <c r="M165">
        <v>51.362288228045898</v>
      </c>
      <c r="N165">
        <v>0.74748210684580696</v>
      </c>
      <c r="O165">
        <v>19.960599451206601</v>
      </c>
      <c r="P165">
        <v>159.361313868613</v>
      </c>
      <c r="Q165">
        <v>0.194690286126141</v>
      </c>
    </row>
    <row r="166" spans="1:17" x14ac:dyDescent="0.3">
      <c r="A166" t="s">
        <v>411</v>
      </c>
      <c r="B166" t="s">
        <v>412</v>
      </c>
      <c r="C166" t="str">
        <f>IFERROR(VLOOKUP(Table1[[#This Row],[Ticker]],[1]!Table2[[Symbol]:[Industry]],2,FALSE),"-")</f>
        <v>-</v>
      </c>
      <c r="D166" t="s">
        <v>413</v>
      </c>
      <c r="E166">
        <v>54652.503206280002</v>
      </c>
      <c r="F166">
        <v>364.35</v>
      </c>
      <c r="G166">
        <v>38.388877892092097</v>
      </c>
      <c r="H166">
        <v>9.4416082177287102</v>
      </c>
      <c r="I166">
        <v>23.3303231210413</v>
      </c>
      <c r="J166">
        <v>2.9111918199545701</v>
      </c>
      <c r="K166">
        <v>341.99172887495598</v>
      </c>
      <c r="L166">
        <v>292.469230493738</v>
      </c>
      <c r="M166">
        <v>52.813186507692002</v>
      </c>
      <c r="N166">
        <v>0.71498059020079396</v>
      </c>
      <c r="O166">
        <v>3.7326746260463799</v>
      </c>
      <c r="P166">
        <v>90.062597809076706</v>
      </c>
      <c r="Q166">
        <v>4.6183872582301E-2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Row],[Ticker]],[1]!Table2[[Symbol]:[Industry]],2,FALSE),"-")</f>
        <v>-</v>
      </c>
      <c r="D167" t="s">
        <v>183</v>
      </c>
      <c r="E167">
        <v>54468.303489600003</v>
      </c>
      <c r="F167">
        <v>16779.75</v>
      </c>
      <c r="G167">
        <v>-15.232021408543501</v>
      </c>
      <c r="H167">
        <v>1.62593877387325</v>
      </c>
      <c r="I167">
        <v>-9.4996144418683102</v>
      </c>
      <c r="J167">
        <v>1.64109962923082</v>
      </c>
      <c r="K167">
        <v>16750.0299395773</v>
      </c>
      <c r="L167">
        <v>16432.9135026611</v>
      </c>
      <c r="M167">
        <v>41.729197695581199</v>
      </c>
      <c r="N167">
        <v>0.88926144798762696</v>
      </c>
      <c r="O167">
        <v>14.7216138500275</v>
      </c>
      <c r="P167">
        <v>10.716866098557899</v>
      </c>
      <c r="Q167">
        <v>-1.4946640187186999E-2</v>
      </c>
    </row>
    <row r="168" spans="1:17" x14ac:dyDescent="0.3">
      <c r="A168" t="s">
        <v>416</v>
      </c>
      <c r="B168" t="s">
        <v>417</v>
      </c>
      <c r="C168" t="str">
        <f>IFERROR(VLOOKUP(Table1[[#This Row],[Ticker]],[1]!Table2[[Symbol]:[Industry]],2,FALSE),"-")</f>
        <v>-</v>
      </c>
      <c r="D168" t="s">
        <v>418</v>
      </c>
      <c r="E168">
        <v>54077.708582469</v>
      </c>
      <c r="F168">
        <v>189.27</v>
      </c>
      <c r="G168">
        <v>16.699679035930501</v>
      </c>
      <c r="H168">
        <v>4.4094027776451901</v>
      </c>
      <c r="I168">
        <v>12.5143659510132</v>
      </c>
      <c r="J168">
        <v>-1.06284591671354</v>
      </c>
      <c r="K168">
        <v>181.524639435696</v>
      </c>
      <c r="L168">
        <v>169.77244222798799</v>
      </c>
      <c r="M168">
        <v>50.050047882794502</v>
      </c>
      <c r="N168">
        <v>1.6835592100124399</v>
      </c>
      <c r="O168">
        <v>8.0150050192845992</v>
      </c>
      <c r="P168">
        <v>45.480399692544196</v>
      </c>
      <c r="Q168">
        <v>-8.1952010242241996E-2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Row],[Ticker]],[1]!Table2[[Symbol]:[Industry]],2,FALSE),"-")</f>
        <v>-</v>
      </c>
      <c r="D169" t="s">
        <v>400</v>
      </c>
      <c r="E169">
        <v>53770.209812549998</v>
      </c>
      <c r="F169">
        <v>2781.45</v>
      </c>
      <c r="G169">
        <v>-6.7587891979767498</v>
      </c>
      <c r="H169">
        <v>-9.6370154645805695</v>
      </c>
      <c r="I169">
        <v>7.7586612467902203</v>
      </c>
      <c r="J169">
        <v>-11.8243257283159</v>
      </c>
      <c r="K169">
        <v>3073.4129995793101</v>
      </c>
      <c r="L169">
        <v>2743.4219910461702</v>
      </c>
      <c r="M169">
        <v>18.186690574000199</v>
      </c>
      <c r="N169">
        <v>0.99052243486551494</v>
      </c>
      <c r="O169">
        <v>21.339589063258298</v>
      </c>
      <c r="P169">
        <v>26.786853860880601</v>
      </c>
      <c r="Q169">
        <v>-5.1521720777000001E-3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Row],[Ticker]],[1]!Table2[[Symbol]:[Industry]],2,FALSE),"-")</f>
        <v>-</v>
      </c>
      <c r="D170" t="s">
        <v>423</v>
      </c>
      <c r="E170">
        <v>52987.925247908002</v>
      </c>
      <c r="F170">
        <v>203.47</v>
      </c>
      <c r="G170">
        <v>-12.8322227516637</v>
      </c>
      <c r="H170">
        <v>-6.5983601964799199</v>
      </c>
      <c r="I170">
        <v>0.94235818429965101</v>
      </c>
      <c r="J170">
        <v>1.3260808691256201</v>
      </c>
      <c r="K170">
        <v>219.82766975562001</v>
      </c>
      <c r="L170">
        <v>202.85672049693201</v>
      </c>
      <c r="M170">
        <v>29.574424940261199</v>
      </c>
      <c r="N170">
        <v>0.99790389359391496</v>
      </c>
      <c r="O170">
        <v>21.3446699759178</v>
      </c>
      <c r="P170">
        <v>31.270967741935401</v>
      </c>
      <c r="Q170">
        <v>6.6139222176450005E-2</v>
      </c>
    </row>
    <row r="171" spans="1:17" x14ac:dyDescent="0.3">
      <c r="A171" t="s">
        <v>424</v>
      </c>
      <c r="B171" t="s">
        <v>425</v>
      </c>
      <c r="C171" t="str">
        <f>IFERROR(VLOOKUP(Table1[[#This Row],[Ticker]],[1]!Table2[[Symbol]:[Industry]],2,FALSE),"-")</f>
        <v>-</v>
      </c>
      <c r="D171" t="s">
        <v>24</v>
      </c>
      <c r="E171">
        <v>52800.457762799997</v>
      </c>
      <c r="F171">
        <v>70.599999999999994</v>
      </c>
      <c r="G171">
        <v>-44.1403186158079</v>
      </c>
      <c r="H171">
        <v>-7.5273247768221498</v>
      </c>
      <c r="I171">
        <v>-23.2258511666885</v>
      </c>
      <c r="J171">
        <v>-1.27760917402993</v>
      </c>
      <c r="K171">
        <v>76.400857295598499</v>
      </c>
      <c r="L171">
        <v>79.103552264432906</v>
      </c>
      <c r="M171">
        <v>24.7676366140761</v>
      </c>
      <c r="N171">
        <v>0.74330306559880499</v>
      </c>
      <c r="O171">
        <v>42.634560906515603</v>
      </c>
      <c r="P171">
        <v>0.24137441431206699</v>
      </c>
      <c r="Q171">
        <v>5.0636566911831001E-2</v>
      </c>
    </row>
    <row r="172" spans="1:17" x14ac:dyDescent="0.3">
      <c r="A172" t="s">
        <v>426</v>
      </c>
      <c r="B172" t="s">
        <v>427</v>
      </c>
      <c r="C172" t="str">
        <f>IFERROR(VLOOKUP(Table1[[#This Row],[Ticker]],[1]!Table2[[Symbol]:[Industry]],2,FALSE),"-")</f>
        <v>-</v>
      </c>
      <c r="D172" t="s">
        <v>34</v>
      </c>
      <c r="E172">
        <v>52260.074433813999</v>
      </c>
      <c r="F172">
        <v>114.79</v>
      </c>
      <c r="G172">
        <v>3.7399414810296499</v>
      </c>
      <c r="H172">
        <v>-3.0504725391882901</v>
      </c>
      <c r="I172">
        <v>-26.019334070627998</v>
      </c>
      <c r="J172">
        <v>-4.5842540667111003</v>
      </c>
      <c r="K172">
        <v>122.809500507134</v>
      </c>
      <c r="L172">
        <v>121.086370569839</v>
      </c>
      <c r="M172">
        <v>22.878644890767902</v>
      </c>
      <c r="N172">
        <v>0.69951609823514904</v>
      </c>
      <c r="O172">
        <v>37.599093997734897</v>
      </c>
      <c r="P172">
        <v>34.888366627497</v>
      </c>
      <c r="Q172">
        <v>5.5705704715122997E-2</v>
      </c>
    </row>
    <row r="173" spans="1:17" x14ac:dyDescent="0.3">
      <c r="A173" t="s">
        <v>428</v>
      </c>
      <c r="B173" t="s">
        <v>429</v>
      </c>
      <c r="C173" t="str">
        <f>IFERROR(VLOOKUP(Table1[[#This Row],[Ticker]],[1]!Table2[[Symbol]:[Industry]],2,FALSE),"-")</f>
        <v>-</v>
      </c>
      <c r="D173" t="s">
        <v>27</v>
      </c>
      <c r="E173">
        <v>52250.474999999999</v>
      </c>
      <c r="F173">
        <v>1833.35</v>
      </c>
      <c r="G173">
        <v>-16.744191177819001</v>
      </c>
      <c r="H173">
        <v>0.73274300493127098</v>
      </c>
      <c r="I173">
        <v>-5.9465807599984197</v>
      </c>
      <c r="J173">
        <v>0.26913499150501402</v>
      </c>
      <c r="K173">
        <v>1859.13684867959</v>
      </c>
      <c r="L173">
        <v>1793.96873048359</v>
      </c>
      <c r="M173">
        <v>39.722504996416497</v>
      </c>
      <c r="N173">
        <v>1.07805877354415</v>
      </c>
      <c r="O173">
        <v>13.707148116835301</v>
      </c>
      <c r="P173">
        <v>18.786445509913101</v>
      </c>
      <c r="Q173">
        <v>4.5085737336130003E-3</v>
      </c>
    </row>
    <row r="174" spans="1:17" x14ac:dyDescent="0.3">
      <c r="A174" t="s">
        <v>430</v>
      </c>
      <c r="B174" t="s">
        <v>431</v>
      </c>
      <c r="C174" t="str">
        <f>IFERROR(VLOOKUP(Table1[[#This Row],[Ticker]],[1]!Table2[[Symbol]:[Industry]],2,FALSE),"-")</f>
        <v>-</v>
      </c>
      <c r="D174" t="s">
        <v>297</v>
      </c>
      <c r="E174">
        <v>52034.683303979997</v>
      </c>
      <c r="F174">
        <v>4916.8500000000004</v>
      </c>
      <c r="G174">
        <v>-8.5540938328038294</v>
      </c>
      <c r="H174">
        <v>-2.9846211333779298</v>
      </c>
      <c r="I174">
        <v>-19.541620864928799</v>
      </c>
      <c r="J174">
        <v>-2.5885270358717198</v>
      </c>
      <c r="K174">
        <v>4960.7476162353796</v>
      </c>
      <c r="L174">
        <v>4880.2054565830304</v>
      </c>
      <c r="M174">
        <v>44.255647993999503</v>
      </c>
      <c r="N174">
        <v>0.57526836245830804</v>
      </c>
      <c r="O174">
        <v>19.453511902945898</v>
      </c>
      <c r="P174">
        <v>19.6022865482851</v>
      </c>
      <c r="Q174">
        <v>7.8912254140200001E-4</v>
      </c>
    </row>
    <row r="175" spans="1:17" x14ac:dyDescent="0.3">
      <c r="A175" t="s">
        <v>432</v>
      </c>
      <c r="B175" t="s">
        <v>433</v>
      </c>
      <c r="C175" t="str">
        <f>IFERROR(VLOOKUP(Table1[[#This Row],[Ticker]],[1]!Table2[[Symbol]:[Industry]],2,FALSE),"-")</f>
        <v>-</v>
      </c>
      <c r="D175" t="s">
        <v>133</v>
      </c>
      <c r="E175">
        <v>51726.568194146901</v>
      </c>
      <c r="F175">
        <v>125.23</v>
      </c>
      <c r="G175">
        <v>19.546194496886802</v>
      </c>
      <c r="H175">
        <v>-13.642611089203299</v>
      </c>
      <c r="I175">
        <v>-8.6936404118553696</v>
      </c>
      <c r="J175">
        <v>-7.2000606823738798</v>
      </c>
      <c r="K175">
        <v>145.22070087867399</v>
      </c>
      <c r="L175">
        <v>133.573644159541</v>
      </c>
      <c r="M175">
        <v>27.190761688294199</v>
      </c>
      <c r="N175">
        <v>1.0132989879413901</v>
      </c>
      <c r="O175">
        <v>40.022358859698102</v>
      </c>
      <c r="P175">
        <v>53.0929095354523</v>
      </c>
      <c r="Q175">
        <v>-2.0482724488224999E-2</v>
      </c>
    </row>
    <row r="176" spans="1:17" x14ac:dyDescent="0.3">
      <c r="A176" t="s">
        <v>434</v>
      </c>
      <c r="B176" t="s">
        <v>435</v>
      </c>
      <c r="C176" t="str">
        <f>IFERROR(VLOOKUP(Table1[[#This Row],[Ticker]],[1]!Table2[[Symbol]:[Industry]],2,FALSE),"-")</f>
        <v>-</v>
      </c>
      <c r="D176" t="s">
        <v>21</v>
      </c>
      <c r="E176">
        <v>51410.724590254998</v>
      </c>
      <c r="F176">
        <v>2718.85</v>
      </c>
      <c r="G176">
        <v>-9.3929492128601808</v>
      </c>
      <c r="H176">
        <v>1.1743045754969399</v>
      </c>
      <c r="I176">
        <v>-4.3367513311605004</v>
      </c>
      <c r="J176">
        <v>1.24844130591821</v>
      </c>
      <c r="K176">
        <v>2650.3762853013</v>
      </c>
      <c r="L176">
        <v>2484.3774209042999</v>
      </c>
      <c r="M176">
        <v>46.938638339426497</v>
      </c>
      <c r="N176">
        <v>0.41995081255674899</v>
      </c>
      <c r="O176">
        <v>13.3181308273718</v>
      </c>
      <c r="P176">
        <v>31.402542168092399</v>
      </c>
      <c r="Q176">
        <v>-4.6452706164344E-2</v>
      </c>
    </row>
    <row r="177" spans="1:17" x14ac:dyDescent="0.3">
      <c r="A177" t="s">
        <v>436</v>
      </c>
      <c r="B177" t="s">
        <v>437</v>
      </c>
      <c r="C177" t="str">
        <f>IFERROR(VLOOKUP(Table1[[#This Row],[Ticker]],[1]!Table2[[Symbol]:[Industry]],2,FALSE),"-")</f>
        <v>-</v>
      </c>
      <c r="D177" t="s">
        <v>351</v>
      </c>
      <c r="E177">
        <v>51297.061242199998</v>
      </c>
      <c r="F177">
        <v>1550.3</v>
      </c>
      <c r="G177">
        <v>66.385597693388704</v>
      </c>
      <c r="H177">
        <v>4.8399750768141301</v>
      </c>
      <c r="I177">
        <v>32.192026407791197</v>
      </c>
      <c r="J177">
        <v>7.5906329518196802</v>
      </c>
      <c r="K177">
        <v>1464.64245842952</v>
      </c>
      <c r="L177">
        <v>1239.1848089308401</v>
      </c>
      <c r="M177">
        <v>60.363237939244499</v>
      </c>
      <c r="N177">
        <v>1.5463291690127901</v>
      </c>
      <c r="O177">
        <v>3.1348771205573098</v>
      </c>
      <c r="P177">
        <v>95.202719717955105</v>
      </c>
      <c r="Q177">
        <v>3.8837147059985998E-2</v>
      </c>
    </row>
    <row r="178" spans="1:17" x14ac:dyDescent="0.3">
      <c r="A178" t="s">
        <v>438</v>
      </c>
      <c r="B178" t="s">
        <v>439</v>
      </c>
      <c r="C178" t="str">
        <f>IFERROR(VLOOKUP(Table1[[#This Row],[Ticker]],[1]!Table2[[Symbol]:[Industry]],2,FALSE),"-")</f>
        <v>-</v>
      </c>
      <c r="D178" t="s">
        <v>440</v>
      </c>
      <c r="E178">
        <v>50043.868641654997</v>
      </c>
      <c r="F178">
        <v>1862.95</v>
      </c>
      <c r="G178">
        <v>-30.589614317109799</v>
      </c>
      <c r="H178">
        <v>-15.1158738391436</v>
      </c>
      <c r="I178">
        <v>-15.029299730279</v>
      </c>
      <c r="J178">
        <v>-8.84217501704547</v>
      </c>
      <c r="K178">
        <v>2166.7791656642398</v>
      </c>
      <c r="L178">
        <v>2055.19236570885</v>
      </c>
      <c r="M178">
        <v>10.0718062513955</v>
      </c>
      <c r="N178">
        <v>0.89297652876090405</v>
      </c>
      <c r="O178">
        <v>31.726562709680799</v>
      </c>
      <c r="P178">
        <v>7.0660919540229896</v>
      </c>
      <c r="Q178">
        <v>-6.4886142027490001E-3</v>
      </c>
    </row>
    <row r="179" spans="1:17" x14ac:dyDescent="0.3">
      <c r="A179" t="s">
        <v>441</v>
      </c>
      <c r="B179" t="s">
        <v>442</v>
      </c>
      <c r="C179" t="str">
        <f>IFERROR(VLOOKUP(Table1[[#This Row],[Ticker]],[1]!Table2[[Symbol]:[Industry]],2,FALSE),"-")</f>
        <v>-</v>
      </c>
      <c r="D179" t="s">
        <v>261</v>
      </c>
      <c r="E179">
        <v>50012.233933349999</v>
      </c>
      <c r="F179">
        <v>1891.5</v>
      </c>
      <c r="G179">
        <v>-1.3345750583746001</v>
      </c>
      <c r="H179">
        <v>-6.5758952383682896</v>
      </c>
      <c r="I179">
        <v>-1.3075098927101401</v>
      </c>
      <c r="J179">
        <v>-4.2818554311455399</v>
      </c>
      <c r="K179">
        <v>1989.7976136796501</v>
      </c>
      <c r="L179">
        <v>1853.3167947212501</v>
      </c>
      <c r="M179">
        <v>23.300218933614399</v>
      </c>
      <c r="N179">
        <v>0.94417488020881102</v>
      </c>
      <c r="O179">
        <v>15.3819719799101</v>
      </c>
      <c r="P179">
        <v>26.763395101028699</v>
      </c>
      <c r="Q179">
        <v>-5.4888379509429996E-3</v>
      </c>
    </row>
    <row r="180" spans="1:17" x14ac:dyDescent="0.3">
      <c r="A180" t="s">
        <v>443</v>
      </c>
      <c r="B180" t="s">
        <v>444</v>
      </c>
      <c r="C180" t="str">
        <f>IFERROR(VLOOKUP(Table1[[#This Row],[Ticker]],[1]!Table2[[Symbol]:[Industry]],2,FALSE),"-")</f>
        <v>-</v>
      </c>
      <c r="D180" t="s">
        <v>388</v>
      </c>
      <c r="E180">
        <v>49696.972706250002</v>
      </c>
      <c r="F180">
        <v>1687.5</v>
      </c>
      <c r="G180">
        <v>34.465499142317498</v>
      </c>
      <c r="H180">
        <v>8.6082604833900493</v>
      </c>
      <c r="I180">
        <v>43.857656805411999</v>
      </c>
      <c r="J180">
        <v>6.8371607123679103</v>
      </c>
      <c r="K180">
        <v>1560.0328233371899</v>
      </c>
      <c r="L180">
        <v>1309.3723957401701</v>
      </c>
      <c r="M180">
        <v>58.438623196639298</v>
      </c>
      <c r="N180">
        <v>1.1491824470409999</v>
      </c>
      <c r="O180">
        <v>4.5570370370370403</v>
      </c>
      <c r="P180">
        <v>65.595407487365605</v>
      </c>
      <c r="Q180">
        <v>9.3698478032345003E-2</v>
      </c>
    </row>
    <row r="181" spans="1:17" x14ac:dyDescent="0.3">
      <c r="A181" t="s">
        <v>445</v>
      </c>
      <c r="B181" t="s">
        <v>446</v>
      </c>
      <c r="C181" t="str">
        <f>IFERROR(VLOOKUP(Table1[[#This Row],[Ticker]],[1]!Table2[[Symbol]:[Industry]],2,FALSE),"-")</f>
        <v>-</v>
      </c>
      <c r="D181" t="s">
        <v>24</v>
      </c>
      <c r="E181">
        <v>49664.674978379997</v>
      </c>
      <c r="F181">
        <v>202.73</v>
      </c>
      <c r="G181">
        <v>28.197498416847399</v>
      </c>
      <c r="H181">
        <v>4.8369619097780703</v>
      </c>
      <c r="I181">
        <v>25.1026665295106</v>
      </c>
      <c r="J181">
        <v>5.1235051439161596</v>
      </c>
      <c r="K181">
        <v>187.432394303515</v>
      </c>
      <c r="L181">
        <v>164.71932471257699</v>
      </c>
      <c r="M181">
        <v>67.409068669273907</v>
      </c>
      <c r="N181">
        <v>0.71871753892643697</v>
      </c>
      <c r="O181">
        <v>1.90401025995166</v>
      </c>
      <c r="P181">
        <v>55.348659003831401</v>
      </c>
      <c r="Q181">
        <v>0.12678227475346801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Row],[Ticker]],[1]!Table2[[Symbol]:[Industry]],2,FALSE),"-")</f>
        <v>-</v>
      </c>
      <c r="D182" t="s">
        <v>34</v>
      </c>
      <c r="E182">
        <v>49585.526035584</v>
      </c>
      <c r="F182">
        <v>57.12</v>
      </c>
      <c r="G182">
        <v>47.043289806866703</v>
      </c>
      <c r="H182">
        <v>-7.2417562948493703</v>
      </c>
      <c r="I182">
        <v>-23.4748820428971</v>
      </c>
      <c r="J182">
        <v>-1.18234490009605</v>
      </c>
      <c r="K182">
        <v>62.221881617350903</v>
      </c>
      <c r="L182">
        <v>57.2903605358579</v>
      </c>
      <c r="M182">
        <v>20.306000475023499</v>
      </c>
      <c r="N182">
        <v>0.44350831176793898</v>
      </c>
      <c r="O182">
        <v>34.628851540616203</v>
      </c>
      <c r="P182">
        <v>76.568778979907194</v>
      </c>
      <c r="Q182">
        <v>0.10778876982927001</v>
      </c>
    </row>
    <row r="183" spans="1:17" hidden="1" x14ac:dyDescent="0.3">
      <c r="A183" t="s">
        <v>449</v>
      </c>
      <c r="B183" t="s">
        <v>450</v>
      </c>
      <c r="C183" t="str">
        <f>IFERROR(VLOOKUP(Table1[[#This Row],[Ticker]],[1]!Table2[[Symbol]:[Industry]],2,FALSE),"-")</f>
        <v>-</v>
      </c>
      <c r="D183" t="s">
        <v>104</v>
      </c>
      <c r="E183">
        <v>48916.103424649998</v>
      </c>
      <c r="F183">
        <v>110.9</v>
      </c>
      <c r="G183">
        <v>-2.6301958187415102</v>
      </c>
      <c r="H183">
        <v>78.211094794015594</v>
      </c>
      <c r="I183">
        <v>11.052824418378</v>
      </c>
      <c r="J183">
        <v>77.381147163395994</v>
      </c>
      <c r="O183">
        <v>16.6816952209197</v>
      </c>
      <c r="P183">
        <v>45.921052631578902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Row],[Ticker]],[1]!Table2[[Symbol]:[Industry]],2,FALSE),"-")</f>
        <v>-</v>
      </c>
      <c r="D184" t="s">
        <v>21</v>
      </c>
      <c r="E184">
        <v>48505.857277994997</v>
      </c>
      <c r="F184">
        <v>1787.55</v>
      </c>
      <c r="G184">
        <v>34.380284574788803</v>
      </c>
      <c r="H184">
        <v>-5.5239733467158496</v>
      </c>
      <c r="I184">
        <v>-1.3780271241830599</v>
      </c>
      <c r="J184">
        <v>1.9362599905175999</v>
      </c>
      <c r="K184">
        <v>1701.98100824536</v>
      </c>
      <c r="L184">
        <v>1504.7091412023401</v>
      </c>
      <c r="M184">
        <v>53.229621217714097</v>
      </c>
      <c r="N184">
        <v>0.72813278834710504</v>
      </c>
      <c r="O184">
        <v>7.8962826214651303</v>
      </c>
      <c r="P184">
        <v>72.210982658959495</v>
      </c>
      <c r="Q184">
        <v>0.18492910373081001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Row],[Ticker]],[1]!Table2[[Symbol]:[Industry]],2,FALSE),"-")</f>
        <v>-</v>
      </c>
      <c r="D185" t="s">
        <v>258</v>
      </c>
      <c r="E185">
        <v>48439.70175249</v>
      </c>
      <c r="F185">
        <v>4301.1000000000004</v>
      </c>
      <c r="G185">
        <v>43.547983374927298</v>
      </c>
      <c r="H185">
        <v>-16.430745900974301</v>
      </c>
      <c r="I185">
        <v>17.3695061119051</v>
      </c>
      <c r="J185">
        <v>-3.5005521830092201</v>
      </c>
      <c r="K185">
        <v>4874.5882787056698</v>
      </c>
      <c r="L185">
        <v>4184.1872682697003</v>
      </c>
      <c r="M185">
        <v>21.3624692003193</v>
      </c>
      <c r="N185">
        <v>0.46990415502757898</v>
      </c>
      <c r="O185">
        <v>35.7780567761735</v>
      </c>
      <c r="P185">
        <v>72.026797320267903</v>
      </c>
      <c r="Q185">
        <v>0.12318079168391199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Row],[Ticker]],[1]!Table2[[Symbol]:[Industry]],2,FALSE),"-")</f>
        <v>-</v>
      </c>
      <c r="D186" t="s">
        <v>86</v>
      </c>
      <c r="E186">
        <v>48305.606249999997</v>
      </c>
      <c r="F186">
        <v>1317.8</v>
      </c>
      <c r="G186">
        <v>110.34682739324199</v>
      </c>
      <c r="H186">
        <v>-18.892071457577401</v>
      </c>
      <c r="I186">
        <v>51.224596378354001</v>
      </c>
      <c r="J186">
        <v>-2.7385337348269001</v>
      </c>
      <c r="K186">
        <v>1428.3171268732599</v>
      </c>
      <c r="L186">
        <v>1099.7911580821601</v>
      </c>
      <c r="M186">
        <v>29.7871058091519</v>
      </c>
      <c r="N186">
        <v>0.42897718304326499</v>
      </c>
      <c r="O186">
        <v>36.189103050538797</v>
      </c>
      <c r="P186">
        <v>192.84444444444401</v>
      </c>
      <c r="Q186">
        <v>0.19276429050701999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Row],[Ticker]],[1]!Table2[[Symbol]:[Industry]],2,FALSE),"-")</f>
        <v>-</v>
      </c>
      <c r="D187" t="s">
        <v>51</v>
      </c>
      <c r="E187">
        <v>47805.535764629902</v>
      </c>
      <c r="F187">
        <v>2821.95</v>
      </c>
      <c r="G187">
        <v>75.185929320266695</v>
      </c>
      <c r="H187">
        <v>11.2015890857685</v>
      </c>
      <c r="I187">
        <v>20.492114395119199</v>
      </c>
      <c r="J187">
        <v>0.93802170472614999</v>
      </c>
      <c r="K187">
        <v>2629.2068235501602</v>
      </c>
      <c r="L187">
        <v>2208.40910502102</v>
      </c>
      <c r="M187">
        <v>57.260579831951603</v>
      </c>
      <c r="N187">
        <v>0.74028455919845204</v>
      </c>
      <c r="O187">
        <v>4.3569163167313398</v>
      </c>
      <c r="P187">
        <v>103.743547164362</v>
      </c>
      <c r="Q187">
        <v>6.0024372333289E-2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Row],[Ticker]],[1]!Table2[[Symbol]:[Industry]],2,FALSE),"-")</f>
        <v>-</v>
      </c>
      <c r="D188" t="s">
        <v>153</v>
      </c>
      <c r="E188">
        <v>47131.177408875003</v>
      </c>
      <c r="F188">
        <v>11120.65</v>
      </c>
      <c r="G188">
        <v>134.493989513722</v>
      </c>
      <c r="H188">
        <v>-5.8629487719223201</v>
      </c>
      <c r="I188">
        <v>78.734774046838396</v>
      </c>
      <c r="J188">
        <v>0.98213537433425702</v>
      </c>
      <c r="K188">
        <v>11400.2420256449</v>
      </c>
      <c r="L188">
        <v>8623.0941210626697</v>
      </c>
      <c r="M188">
        <v>41.011156775406903</v>
      </c>
      <c r="N188">
        <v>0.45762801345346199</v>
      </c>
      <c r="O188">
        <v>29.326972793856399</v>
      </c>
      <c r="P188">
        <v>185.44495495264201</v>
      </c>
      <c r="Q188">
        <v>0.17598375288832499</v>
      </c>
    </row>
    <row r="189" spans="1:17" x14ac:dyDescent="0.3">
      <c r="A189" t="s">
        <v>461</v>
      </c>
      <c r="B189" t="s">
        <v>462</v>
      </c>
      <c r="C189" t="str">
        <f>IFERROR(VLOOKUP(Table1[[#This Row],[Ticker]],[1]!Table2[[Symbol]:[Industry]],2,FALSE),"-")</f>
        <v>-</v>
      </c>
      <c r="D189" t="s">
        <v>119</v>
      </c>
      <c r="E189">
        <v>45787.677254150003</v>
      </c>
      <c r="F189">
        <v>352.3</v>
      </c>
      <c r="G189">
        <v>-30.484399249084198</v>
      </c>
      <c r="H189">
        <v>8.6767701315312493</v>
      </c>
      <c r="I189">
        <v>-6.2710067482614003</v>
      </c>
      <c r="J189">
        <v>-3.2605521830092301</v>
      </c>
      <c r="K189">
        <v>348.25919779923203</v>
      </c>
      <c r="L189">
        <v>355.94353096093198</v>
      </c>
      <c r="M189">
        <v>41.947015941190102</v>
      </c>
      <c r="N189">
        <v>3.0939635047422702</v>
      </c>
      <c r="O189">
        <v>16.5200113539596</v>
      </c>
      <c r="P189">
        <v>23.2680195941217</v>
      </c>
      <c r="Q189">
        <v>-4.491284932566E-3</v>
      </c>
    </row>
    <row r="190" spans="1:17" x14ac:dyDescent="0.3">
      <c r="A190" t="s">
        <v>463</v>
      </c>
      <c r="B190" t="s">
        <v>464</v>
      </c>
      <c r="C190" t="str">
        <f>IFERROR(VLOOKUP(Table1[[#This Row],[Ticker]],[1]!Table2[[Symbol]:[Industry]],2,FALSE),"-")</f>
        <v>-</v>
      </c>
      <c r="D190" t="s">
        <v>465</v>
      </c>
      <c r="E190">
        <v>45315.066977279901</v>
      </c>
      <c r="F190">
        <v>40627.199999999997</v>
      </c>
      <c r="G190">
        <v>-25.163416819446802</v>
      </c>
      <c r="H190">
        <v>5.1611926027611803</v>
      </c>
      <c r="I190">
        <v>2.10235336877337</v>
      </c>
      <c r="J190">
        <v>-0.55157163479305704</v>
      </c>
      <c r="K190">
        <v>39858.636541156797</v>
      </c>
      <c r="L190">
        <v>38180.886523795103</v>
      </c>
      <c r="M190">
        <v>44.042385654559197</v>
      </c>
      <c r="N190">
        <v>0.85381813417640595</v>
      </c>
      <c r="O190">
        <v>5.64843257718967</v>
      </c>
      <c r="P190">
        <v>22.8519460962411</v>
      </c>
      <c r="Q190">
        <v>-6.0067892311860003E-3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Row],[Ticker]],[1]!Table2[[Symbol]:[Industry]],2,FALSE),"-")</f>
        <v>-</v>
      </c>
      <c r="D191" t="s">
        <v>136</v>
      </c>
      <c r="E191">
        <v>45158.432383419997</v>
      </c>
      <c r="F191">
        <v>51075.4</v>
      </c>
      <c r="G191">
        <v>-1.6693926756648301E-2</v>
      </c>
      <c r="H191">
        <v>-8.5384993107771798</v>
      </c>
      <c r="I191">
        <v>23.8589492293139</v>
      </c>
      <c r="J191">
        <v>-0.69310939686300699</v>
      </c>
      <c r="K191">
        <v>53043.442228833897</v>
      </c>
      <c r="L191">
        <v>46516.374146624301</v>
      </c>
      <c r="M191">
        <v>30.399515250840398</v>
      </c>
      <c r="N191">
        <v>0.7611421175584</v>
      </c>
      <c r="O191">
        <v>17.461635151168601</v>
      </c>
      <c r="P191">
        <v>46.022751638901298</v>
      </c>
      <c r="Q191">
        <v>-3.3579824508819999E-3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Row],[Ticker]],[1]!Table2[[Symbol]:[Industry]],2,FALSE),"-")</f>
        <v>-</v>
      </c>
      <c r="D192" t="s">
        <v>57</v>
      </c>
      <c r="E192">
        <v>44822.913330825002</v>
      </c>
      <c r="F192">
        <v>603.04999999999995</v>
      </c>
      <c r="G192">
        <v>-38.885757415912998</v>
      </c>
      <c r="H192">
        <v>-4.1005428239945401</v>
      </c>
      <c r="I192">
        <v>-8.4659537479434395</v>
      </c>
      <c r="J192">
        <v>-3.8992001289270499</v>
      </c>
      <c r="K192">
        <v>640.25391793798406</v>
      </c>
      <c r="L192">
        <v>653.89470728313097</v>
      </c>
      <c r="M192">
        <v>21.179212364158399</v>
      </c>
      <c r="N192">
        <v>0.65881302880563897</v>
      </c>
      <c r="O192">
        <v>34.881021474172897</v>
      </c>
      <c r="P192">
        <v>8.9127686472818901</v>
      </c>
      <c r="Q192">
        <v>-4.7906264272674998E-2</v>
      </c>
    </row>
    <row r="193" spans="1:17" hidden="1" x14ac:dyDescent="0.3">
      <c r="A193" t="s">
        <v>470</v>
      </c>
      <c r="B193" t="s">
        <v>471</v>
      </c>
      <c r="C193" t="str">
        <f>IFERROR(VLOOKUP(Table1[[#This Row],[Ticker]],[1]!Table2[[Symbol]:[Industry]],2,FALSE),"-")</f>
        <v>-</v>
      </c>
      <c r="D193" t="s">
        <v>153</v>
      </c>
      <c r="E193">
        <v>43275.705113024997</v>
      </c>
      <c r="F193">
        <v>1690.15</v>
      </c>
      <c r="G193">
        <v>387.470410488124</v>
      </c>
      <c r="H193">
        <v>-2.1614895249118802</v>
      </c>
      <c r="I193">
        <v>91.8772421532355</v>
      </c>
      <c r="J193">
        <v>0.36216903749062701</v>
      </c>
      <c r="K193">
        <v>1552.39888721335</v>
      </c>
      <c r="L193">
        <v>1076.1962899391101</v>
      </c>
      <c r="M193">
        <v>52.540980569595398</v>
      </c>
      <c r="N193">
        <v>1.4568462667489299</v>
      </c>
      <c r="O193">
        <v>7.2271691861668996</v>
      </c>
      <c r="P193">
        <v>454.14754098360601</v>
      </c>
      <c r="Q193">
        <v>0.22838275170272099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Row],[Ticker]],[1]!Table2[[Symbol]:[Industry]],2,FALSE),"-")</f>
        <v>-</v>
      </c>
      <c r="D194" t="s">
        <v>258</v>
      </c>
      <c r="E194">
        <v>43027.53798845</v>
      </c>
      <c r="F194">
        <v>4561.8500000000004</v>
      </c>
      <c r="G194">
        <v>1.63737054979135</v>
      </c>
      <c r="H194">
        <v>8.1293954476103796</v>
      </c>
      <c r="I194">
        <v>5.4837921720450797</v>
      </c>
      <c r="J194">
        <v>0.571242688785641</v>
      </c>
      <c r="K194">
        <v>4294.9052108667001</v>
      </c>
      <c r="L194">
        <v>3891.7448639059198</v>
      </c>
      <c r="M194">
        <v>51.995991771471601</v>
      </c>
      <c r="N194">
        <v>1.2569924268660799</v>
      </c>
      <c r="O194">
        <v>8.50751339916917</v>
      </c>
      <c r="P194">
        <v>36.580290714210797</v>
      </c>
      <c r="Q194">
        <v>9.6188321433894997E-2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Row],[Ticker]],[1]!Table2[[Symbol]:[Industry]],2,FALSE),"-")</f>
        <v>-</v>
      </c>
      <c r="D195" t="s">
        <v>34</v>
      </c>
      <c r="E195">
        <v>42877.717384144999</v>
      </c>
      <c r="F195">
        <v>60.55</v>
      </c>
      <c r="G195">
        <v>31.624782844131801</v>
      </c>
      <c r="H195">
        <v>-7.2791136837701904</v>
      </c>
      <c r="I195">
        <v>-9.5472187462475002</v>
      </c>
      <c r="J195">
        <v>-2.9277641584168599</v>
      </c>
      <c r="K195">
        <v>64.562125574153299</v>
      </c>
      <c r="L195">
        <v>58.084343397975601</v>
      </c>
      <c r="M195">
        <v>29.320118576682201</v>
      </c>
      <c r="N195">
        <v>0.53999597582088998</v>
      </c>
      <c r="O195">
        <v>21.3872832369942</v>
      </c>
      <c r="P195">
        <v>67.265193370165704</v>
      </c>
      <c r="Q195">
        <v>0.137103692817239</v>
      </c>
    </row>
    <row r="196" spans="1:17" x14ac:dyDescent="0.3">
      <c r="A196" t="s">
        <v>476</v>
      </c>
      <c r="B196" t="s">
        <v>477</v>
      </c>
      <c r="C196" t="str">
        <f>IFERROR(VLOOKUP(Table1[[#This Row],[Ticker]],[1]!Table2[[Symbol]:[Industry]],2,FALSE),"-")</f>
        <v>-</v>
      </c>
      <c r="D196" t="s">
        <v>80</v>
      </c>
      <c r="E196">
        <v>42852.114480284901</v>
      </c>
      <c r="F196">
        <v>2281.9499999999998</v>
      </c>
      <c r="G196">
        <v>-4.7791401198455201</v>
      </c>
      <c r="H196">
        <v>-13.186952747718699</v>
      </c>
      <c r="I196">
        <v>-23.4374251978751</v>
      </c>
      <c r="J196">
        <v>-2.1326332399557901</v>
      </c>
      <c r="K196">
        <v>2526.65286874088</v>
      </c>
      <c r="L196">
        <v>2418.2674548480099</v>
      </c>
      <c r="M196">
        <v>17.686959344839</v>
      </c>
      <c r="N196">
        <v>0.92407076793864995</v>
      </c>
      <c r="O196">
        <v>24.630250443699399</v>
      </c>
      <c r="P196">
        <v>26.564059900166299</v>
      </c>
      <c r="Q196">
        <v>-4.4159712964768998E-2</v>
      </c>
    </row>
    <row r="197" spans="1:17" x14ac:dyDescent="0.3">
      <c r="A197" t="s">
        <v>478</v>
      </c>
      <c r="B197" t="s">
        <v>479</v>
      </c>
      <c r="C197" t="str">
        <f>IFERROR(VLOOKUP(Table1[[#This Row],[Ticker]],[1]!Table2[[Symbol]:[Industry]],2,FALSE),"-")</f>
        <v>-</v>
      </c>
      <c r="D197" t="s">
        <v>57</v>
      </c>
      <c r="E197">
        <v>42713.452195625003</v>
      </c>
      <c r="F197">
        <v>3876.35</v>
      </c>
      <c r="G197">
        <v>25.028663997574998</v>
      </c>
      <c r="H197">
        <v>-11.989697618643</v>
      </c>
      <c r="I197">
        <v>-5.7761732135471098</v>
      </c>
      <c r="J197">
        <v>0.34301981535224702</v>
      </c>
      <c r="K197">
        <v>4297.9206394019402</v>
      </c>
      <c r="L197">
        <v>4005.5848404575099</v>
      </c>
      <c r="M197">
        <v>34.861465782762799</v>
      </c>
      <c r="N197">
        <v>0.49074647340598598</v>
      </c>
      <c r="O197">
        <v>28.935725618171698</v>
      </c>
      <c r="P197">
        <v>55.483133448317297</v>
      </c>
      <c r="Q197">
        <v>3.5767022170267997E-2</v>
      </c>
    </row>
    <row r="198" spans="1:17" x14ac:dyDescent="0.3">
      <c r="A198" t="s">
        <v>480</v>
      </c>
      <c r="B198" t="s">
        <v>481</v>
      </c>
      <c r="C198" t="str">
        <f>IFERROR(VLOOKUP(Table1[[#This Row],[Ticker]],[1]!Table2[[Symbol]:[Industry]],2,FALSE),"-")</f>
        <v>-</v>
      </c>
      <c r="D198" t="s">
        <v>297</v>
      </c>
      <c r="E198">
        <v>42520.796321000002</v>
      </c>
      <c r="F198">
        <v>6827.75</v>
      </c>
      <c r="G198">
        <v>-27.704625521461001</v>
      </c>
      <c r="H198">
        <v>-2.56768302200136</v>
      </c>
      <c r="I198">
        <v>-18.648139590091201</v>
      </c>
      <c r="J198">
        <v>1.2409338033067201</v>
      </c>
      <c r="K198">
        <v>7007.4373476933997</v>
      </c>
      <c r="L198">
        <v>7357.5507996098904</v>
      </c>
      <c r="M198">
        <v>45.307787549867101</v>
      </c>
      <c r="N198">
        <v>0.556683768456672</v>
      </c>
      <c r="O198">
        <v>34.744242246713704</v>
      </c>
      <c r="P198">
        <v>6.4972236086848101</v>
      </c>
      <c r="Q198">
        <v>1.9993889555478001E-2</v>
      </c>
    </row>
    <row r="199" spans="1:17" x14ac:dyDescent="0.3">
      <c r="A199" t="s">
        <v>482</v>
      </c>
      <c r="B199" t="s">
        <v>483</v>
      </c>
      <c r="C199" t="str">
        <f>IFERROR(VLOOKUP(Table1[[#This Row],[Ticker]],[1]!Table2[[Symbol]:[Industry]],2,FALSE),"-")</f>
        <v>-</v>
      </c>
      <c r="D199" t="s">
        <v>51</v>
      </c>
      <c r="E199">
        <v>42079.897822719999</v>
      </c>
      <c r="F199">
        <v>1491.2</v>
      </c>
      <c r="G199">
        <v>62.718090155078499</v>
      </c>
      <c r="H199">
        <v>7.6750024227948197</v>
      </c>
      <c r="I199">
        <v>76.506638645365399</v>
      </c>
      <c r="J199">
        <v>3.81974010033806</v>
      </c>
      <c r="K199">
        <v>1343.2967411992299</v>
      </c>
      <c r="L199">
        <v>1069.20063274988</v>
      </c>
      <c r="M199">
        <v>65.657860074662295</v>
      </c>
      <c r="N199">
        <v>0.86879399424215198</v>
      </c>
      <c r="O199">
        <v>1.93133047210301</v>
      </c>
      <c r="P199">
        <v>106.508793795873</v>
      </c>
      <c r="Q199">
        <v>0.127208356212243</v>
      </c>
    </row>
    <row r="200" spans="1:17" x14ac:dyDescent="0.3">
      <c r="A200" t="s">
        <v>484</v>
      </c>
      <c r="B200" t="s">
        <v>485</v>
      </c>
      <c r="C200" t="str">
        <f>IFERROR(VLOOKUP(Table1[[#This Row],[Ticker]],[1]!Table2[[Symbol]:[Industry]],2,FALSE),"-")</f>
        <v>-</v>
      </c>
      <c r="D200" t="s">
        <v>486</v>
      </c>
      <c r="E200">
        <v>41912.376001979901</v>
      </c>
      <c r="F200">
        <v>637.45000000000005</v>
      </c>
      <c r="G200">
        <v>5.5693749622120903</v>
      </c>
      <c r="H200">
        <v>12.197580521381999</v>
      </c>
      <c r="I200">
        <v>22.4341105715935</v>
      </c>
      <c r="J200">
        <v>7.4033123511196601</v>
      </c>
      <c r="K200">
        <v>570.58669978876901</v>
      </c>
      <c r="L200">
        <v>523.67347693555905</v>
      </c>
      <c r="M200">
        <v>66.4799550924334</v>
      </c>
      <c r="N200">
        <v>1.1918072398014401</v>
      </c>
      <c r="O200">
        <v>2.9100321593850298</v>
      </c>
      <c r="P200">
        <v>51.395321220757602</v>
      </c>
      <c r="Q200">
        <v>-7.6559302468875004E-2</v>
      </c>
    </row>
    <row r="201" spans="1:17" x14ac:dyDescent="0.3">
      <c r="A201" t="s">
        <v>487</v>
      </c>
      <c r="B201" t="s">
        <v>488</v>
      </c>
      <c r="C201" t="str">
        <f>IFERROR(VLOOKUP(Table1[[#This Row],[Ticker]],[1]!Table2[[Symbol]:[Industry]],2,FALSE),"-")</f>
        <v>-</v>
      </c>
      <c r="D201" t="s">
        <v>489</v>
      </c>
      <c r="E201">
        <v>41327</v>
      </c>
      <c r="F201">
        <v>486.2</v>
      </c>
      <c r="G201">
        <v>59.448564313549902</v>
      </c>
      <c r="H201">
        <v>-10.9038192617609</v>
      </c>
      <c r="I201">
        <v>33.874938462585497</v>
      </c>
      <c r="J201">
        <v>1.1942921253113401</v>
      </c>
      <c r="K201">
        <v>516.96027959963396</v>
      </c>
      <c r="L201">
        <v>417.886428398899</v>
      </c>
      <c r="M201">
        <v>32.087475732742902</v>
      </c>
      <c r="N201">
        <v>0.60526844947774405</v>
      </c>
      <c r="O201">
        <v>27.5915261209378</v>
      </c>
      <c r="P201">
        <v>101.158460901944</v>
      </c>
      <c r="Q201">
        <v>0.14634456724735201</v>
      </c>
    </row>
    <row r="202" spans="1:17" x14ac:dyDescent="0.3">
      <c r="A202" t="s">
        <v>490</v>
      </c>
      <c r="B202" t="s">
        <v>491</v>
      </c>
      <c r="C202" t="str">
        <f>IFERROR(VLOOKUP(Table1[[#This Row],[Ticker]],[1]!Table2[[Symbol]:[Industry]],2,FALSE),"-")</f>
        <v>-</v>
      </c>
      <c r="D202" t="s">
        <v>174</v>
      </c>
      <c r="E202">
        <v>40787.114906249997</v>
      </c>
      <c r="F202">
        <v>592.5</v>
      </c>
      <c r="G202">
        <v>5.5039828236165098</v>
      </c>
      <c r="H202">
        <v>-4.9100513542126398</v>
      </c>
      <c r="I202">
        <v>-4.6972265128804702</v>
      </c>
      <c r="J202">
        <v>-8.0435429088465806</v>
      </c>
      <c r="K202">
        <v>621.59624205027797</v>
      </c>
      <c r="L202">
        <v>561.55566830877603</v>
      </c>
      <c r="M202">
        <v>24.117823264183201</v>
      </c>
      <c r="N202">
        <v>0.84170330945907101</v>
      </c>
      <c r="O202">
        <v>15.999999999999901</v>
      </c>
      <c r="P202">
        <v>49.225538345296499</v>
      </c>
      <c r="Q202">
        <v>-7.0836507915974997E-2</v>
      </c>
    </row>
    <row r="203" spans="1:17" x14ac:dyDescent="0.3">
      <c r="A203" t="s">
        <v>492</v>
      </c>
      <c r="B203" t="s">
        <v>493</v>
      </c>
      <c r="C203" t="str">
        <f>IFERROR(VLOOKUP(Table1[[#This Row],[Ticker]],[1]!Table2[[Symbol]:[Industry]],2,FALSE),"-")</f>
        <v>-</v>
      </c>
      <c r="D203" t="s">
        <v>388</v>
      </c>
      <c r="E203">
        <v>40746.7357916849</v>
      </c>
      <c r="F203">
        <v>542.85</v>
      </c>
      <c r="G203">
        <v>-32.269358629206501</v>
      </c>
      <c r="H203">
        <v>-0.92432806637305198</v>
      </c>
      <c r="I203">
        <v>2.21679973889783</v>
      </c>
      <c r="J203">
        <v>2.6752950135403601</v>
      </c>
      <c r="K203">
        <v>545.46943213682005</v>
      </c>
      <c r="L203">
        <v>548.61268944532503</v>
      </c>
      <c r="M203">
        <v>44.270801085026001</v>
      </c>
      <c r="N203">
        <v>1.0026828877410601</v>
      </c>
      <c r="O203">
        <v>17.7212858063921</v>
      </c>
      <c r="P203">
        <v>21.225993747208499</v>
      </c>
      <c r="Q203">
        <v>-0.117490421745375</v>
      </c>
    </row>
    <row r="204" spans="1:17" x14ac:dyDescent="0.3">
      <c r="A204" t="s">
        <v>494</v>
      </c>
      <c r="B204" t="s">
        <v>495</v>
      </c>
      <c r="C204" t="str">
        <f>IFERROR(VLOOKUP(Table1[[#This Row],[Ticker]],[1]!Table2[[Symbol]:[Industry]],2,FALSE),"-")</f>
        <v>-</v>
      </c>
      <c r="D204" t="s">
        <v>496</v>
      </c>
      <c r="E204">
        <v>40575.768283700003</v>
      </c>
      <c r="F204">
        <v>36019.1</v>
      </c>
      <c r="G204">
        <v>1.35700384228931</v>
      </c>
      <c r="H204">
        <v>-3.9785997087247398</v>
      </c>
      <c r="I204">
        <v>5.8406408896144901</v>
      </c>
      <c r="J204">
        <v>-4.1656411170104999</v>
      </c>
      <c r="K204">
        <v>37002.845445839397</v>
      </c>
      <c r="L204">
        <v>33236.530755749802</v>
      </c>
      <c r="M204">
        <v>25.2668731814111</v>
      </c>
      <c r="N204">
        <v>0.51163656598815499</v>
      </c>
      <c r="O204">
        <v>13.4300968097481</v>
      </c>
      <c r="P204">
        <v>26.738341417414802</v>
      </c>
      <c r="Q204">
        <v>4.0279868732040001E-2</v>
      </c>
    </row>
    <row r="205" spans="1:17" x14ac:dyDescent="0.3">
      <c r="A205" t="s">
        <v>497</v>
      </c>
      <c r="B205" t="s">
        <v>498</v>
      </c>
      <c r="C205" t="str">
        <f>IFERROR(VLOOKUP(Table1[[#This Row],[Ticker]],[1]!Table2[[Symbol]:[Industry]],2,FALSE),"-")</f>
        <v>-</v>
      </c>
      <c r="D205" t="s">
        <v>251</v>
      </c>
      <c r="E205">
        <v>40434.671585700002</v>
      </c>
      <c r="F205">
        <v>639</v>
      </c>
      <c r="G205">
        <v>78.85171739031</v>
      </c>
      <c r="H205">
        <v>-2.1510993382230001</v>
      </c>
      <c r="I205">
        <v>20.073369956384902</v>
      </c>
      <c r="J205">
        <v>6.2365115168162504</v>
      </c>
      <c r="K205">
        <v>632.81856168335605</v>
      </c>
      <c r="L205">
        <v>536.19891992367195</v>
      </c>
      <c r="M205">
        <v>49.070907391200599</v>
      </c>
      <c r="N205">
        <v>0.936263392595029</v>
      </c>
      <c r="O205">
        <v>7.3395931142409898</v>
      </c>
      <c r="P205">
        <v>107.131280388978</v>
      </c>
      <c r="Q205">
        <v>4.2531700434586997E-2</v>
      </c>
    </row>
    <row r="206" spans="1:17" hidden="1" x14ac:dyDescent="0.3">
      <c r="A206" t="s">
        <v>499</v>
      </c>
      <c r="B206" t="s">
        <v>500</v>
      </c>
      <c r="C206" t="str">
        <f>IFERROR(VLOOKUP(Table1[[#This Row],[Ticker]],[1]!Table2[[Symbol]:[Industry]],2,FALSE),"-")</f>
        <v>-</v>
      </c>
      <c r="D206" t="s">
        <v>21</v>
      </c>
      <c r="E206">
        <v>40258.544917200001</v>
      </c>
      <c r="F206">
        <v>992.4</v>
      </c>
      <c r="G206">
        <v>-48.648437825128298</v>
      </c>
      <c r="H206">
        <v>-3.1463839288884099</v>
      </c>
      <c r="I206">
        <v>-20.8841568584497</v>
      </c>
      <c r="J206">
        <v>1.0822760998190599</v>
      </c>
      <c r="K206">
        <v>1012.056247385</v>
      </c>
      <c r="M206">
        <v>46.275857763151997</v>
      </c>
      <c r="N206">
        <v>0.58843524130147995</v>
      </c>
      <c r="O206">
        <v>41.072148327287302</v>
      </c>
      <c r="P206">
        <v>2.2987320894752998</v>
      </c>
    </row>
    <row r="207" spans="1:17" x14ac:dyDescent="0.3">
      <c r="A207" t="s">
        <v>501</v>
      </c>
      <c r="B207" t="s">
        <v>502</v>
      </c>
      <c r="C207" t="str">
        <f>IFERROR(VLOOKUP(Table1[[#This Row],[Ticker]],[1]!Table2[[Symbol]:[Industry]],2,FALSE),"-")</f>
        <v>-</v>
      </c>
      <c r="D207" t="s">
        <v>57</v>
      </c>
      <c r="E207">
        <v>39997.751107791999</v>
      </c>
      <c r="F207">
        <v>160.46</v>
      </c>
      <c r="G207">
        <v>5.8013418991350196</v>
      </c>
      <c r="H207">
        <v>-9.93824267569547</v>
      </c>
      <c r="I207">
        <v>-17.3115623620536</v>
      </c>
      <c r="J207">
        <v>-4.4315463350559998</v>
      </c>
      <c r="K207">
        <v>173.03946260759301</v>
      </c>
      <c r="L207">
        <v>160.38154679518499</v>
      </c>
      <c r="M207">
        <v>24.3339780307005</v>
      </c>
      <c r="N207">
        <v>0.47905661944113298</v>
      </c>
      <c r="O207">
        <v>21.058207652997599</v>
      </c>
      <c r="P207">
        <v>37.733905579399099</v>
      </c>
      <c r="Q207">
        <v>8.2552608981869002E-2</v>
      </c>
    </row>
    <row r="208" spans="1:17" x14ac:dyDescent="0.3">
      <c r="A208" t="s">
        <v>503</v>
      </c>
      <c r="B208" t="s">
        <v>504</v>
      </c>
      <c r="C208" t="str">
        <f>IFERROR(VLOOKUP(Table1[[#This Row],[Ticker]],[1]!Table2[[Symbol]:[Industry]],2,FALSE),"-")</f>
        <v>-</v>
      </c>
      <c r="D208" t="s">
        <v>505</v>
      </c>
      <c r="E208">
        <v>39738.967571549998</v>
      </c>
      <c r="F208">
        <v>3659.5</v>
      </c>
      <c r="G208">
        <v>17.010556506406399</v>
      </c>
      <c r="H208">
        <v>-4.1652966967632796</v>
      </c>
      <c r="I208">
        <v>19.694851398364602</v>
      </c>
      <c r="J208">
        <v>-0.46858454313578202</v>
      </c>
      <c r="K208">
        <v>3900.8643598069698</v>
      </c>
      <c r="L208">
        <v>3423.50160686245</v>
      </c>
      <c r="M208">
        <v>24.602409542835002</v>
      </c>
      <c r="N208">
        <v>1.1304827114611899</v>
      </c>
      <c r="O208">
        <v>20.495969394726</v>
      </c>
      <c r="P208">
        <v>43.701405795963197</v>
      </c>
      <c r="Q208">
        <v>0.133527406854279</v>
      </c>
    </row>
    <row r="209" spans="1:17" x14ac:dyDescent="0.3">
      <c r="A209" t="s">
        <v>506</v>
      </c>
      <c r="B209" t="s">
        <v>507</v>
      </c>
      <c r="C209" t="str">
        <f>IFERROR(VLOOKUP(Table1[[#This Row],[Ticker]],[1]!Table2[[Symbol]:[Industry]],2,FALSE),"-")</f>
        <v>-</v>
      </c>
      <c r="D209" t="s">
        <v>133</v>
      </c>
      <c r="E209">
        <v>39690.949512585001</v>
      </c>
      <c r="F209">
        <v>734.15</v>
      </c>
      <c r="G209">
        <v>-2.3804506050849699</v>
      </c>
      <c r="H209">
        <v>0.73823559383836201</v>
      </c>
      <c r="I209">
        <v>27.385249245123099</v>
      </c>
      <c r="J209">
        <v>3.5899742295272401</v>
      </c>
      <c r="K209">
        <v>728.77709893323697</v>
      </c>
      <c r="L209">
        <v>642.84758276787397</v>
      </c>
      <c r="M209">
        <v>57.7671116388535</v>
      </c>
      <c r="N209">
        <v>1.36543283442107</v>
      </c>
      <c r="O209">
        <v>8.8333446843288108</v>
      </c>
      <c r="P209">
        <v>49.217479674796699</v>
      </c>
    </row>
    <row r="210" spans="1:17" x14ac:dyDescent="0.3">
      <c r="A210" t="s">
        <v>508</v>
      </c>
      <c r="B210" t="s">
        <v>509</v>
      </c>
      <c r="C210" t="str">
        <f>IFERROR(VLOOKUP(Table1[[#This Row],[Ticker]],[1]!Table2[[Symbol]:[Industry]],2,FALSE),"-")</f>
        <v>-</v>
      </c>
      <c r="D210" t="s">
        <v>440</v>
      </c>
      <c r="E210">
        <v>39526.436027700001</v>
      </c>
      <c r="F210">
        <v>1424.25</v>
      </c>
      <c r="G210">
        <v>-33.825461738396498</v>
      </c>
      <c r="H210">
        <v>-7.5417202486520001</v>
      </c>
      <c r="I210">
        <v>-7.9770254439357702</v>
      </c>
      <c r="J210">
        <v>-1.4351554237017701</v>
      </c>
      <c r="K210">
        <v>1507.8063373830901</v>
      </c>
      <c r="L210">
        <v>1519.9924766029501</v>
      </c>
      <c r="M210">
        <v>39.114108076149599</v>
      </c>
      <c r="N210">
        <v>0.50723416227837403</v>
      </c>
      <c r="O210">
        <v>26.382306477093199</v>
      </c>
      <c r="P210">
        <v>9.1379310344827491</v>
      </c>
      <c r="Q210">
        <v>5.3591921300738997E-2</v>
      </c>
    </row>
    <row r="211" spans="1:17" x14ac:dyDescent="0.3">
      <c r="A211" t="s">
        <v>510</v>
      </c>
      <c r="B211" t="s">
        <v>511</v>
      </c>
      <c r="C211" t="str">
        <f>IFERROR(VLOOKUP(Table1[[#This Row],[Ticker]],[1]!Table2[[Symbol]:[Industry]],2,FALSE),"-")</f>
        <v>-</v>
      </c>
      <c r="D211" t="s">
        <v>290</v>
      </c>
      <c r="E211">
        <v>39420.139697819999</v>
      </c>
      <c r="F211">
        <v>522.15</v>
      </c>
      <c r="G211">
        <v>42.138211678414599</v>
      </c>
      <c r="H211">
        <v>8.1472759235061307</v>
      </c>
      <c r="I211">
        <v>12.1664008094143</v>
      </c>
      <c r="J211">
        <v>2.7054222873158098</v>
      </c>
      <c r="K211">
        <v>483.83541649787202</v>
      </c>
      <c r="L211">
        <v>432.59162067301003</v>
      </c>
      <c r="M211">
        <v>73.855132093732905</v>
      </c>
      <c r="N211">
        <v>1.13327869431916</v>
      </c>
      <c r="O211">
        <v>2.4226754763956699</v>
      </c>
      <c r="P211">
        <v>69.254457050243104</v>
      </c>
      <c r="Q211">
        <v>6.2983062953513996E-2</v>
      </c>
    </row>
    <row r="212" spans="1:17" x14ac:dyDescent="0.3">
      <c r="A212" t="s">
        <v>512</v>
      </c>
      <c r="B212" t="s">
        <v>513</v>
      </c>
      <c r="C212" t="str">
        <f>IFERROR(VLOOKUP(Table1[[#This Row],[Ticker]],[1]!Table2[[Symbol]:[Industry]],2,FALSE),"-")</f>
        <v>-</v>
      </c>
      <c r="D212" t="s">
        <v>514</v>
      </c>
      <c r="E212">
        <v>39228.015186949997</v>
      </c>
      <c r="F212">
        <v>327.64999999999998</v>
      </c>
      <c r="G212">
        <v>4.4609929741361896</v>
      </c>
      <c r="H212">
        <v>-2.8924989109274502</v>
      </c>
      <c r="I212">
        <v>10.0445125548029</v>
      </c>
      <c r="J212">
        <v>7.2309173922934206E-2</v>
      </c>
      <c r="K212">
        <v>339.749577705673</v>
      </c>
      <c r="L212">
        <v>301.54967710001102</v>
      </c>
      <c r="M212">
        <v>30.405930570451901</v>
      </c>
      <c r="N212">
        <v>0.65670210159237397</v>
      </c>
      <c r="O212">
        <v>15.000763009308701</v>
      </c>
      <c r="P212">
        <v>50.643678160919499</v>
      </c>
      <c r="Q212">
        <v>-4.6358565245971997E-2</v>
      </c>
    </row>
    <row r="213" spans="1:17" x14ac:dyDescent="0.3">
      <c r="A213" t="s">
        <v>515</v>
      </c>
      <c r="B213" t="s">
        <v>516</v>
      </c>
      <c r="C213" t="str">
        <f>IFERROR(VLOOKUP(Table1[[#This Row],[Ticker]],[1]!Table2[[Symbol]:[Industry]],2,FALSE),"-")</f>
        <v>-</v>
      </c>
      <c r="D213" t="s">
        <v>21</v>
      </c>
      <c r="E213">
        <v>39151.248499339999</v>
      </c>
      <c r="F213">
        <v>5870.3</v>
      </c>
      <c r="G213">
        <v>-12.9889964727485</v>
      </c>
      <c r="H213">
        <v>-1.2369384403541099</v>
      </c>
      <c r="I213">
        <v>-19.8471264981738</v>
      </c>
      <c r="J213">
        <v>-0.58765803886508095</v>
      </c>
      <c r="K213">
        <v>5782.0768300449299</v>
      </c>
      <c r="L213">
        <v>5546.3480559347499</v>
      </c>
      <c r="M213">
        <v>38.213267198279397</v>
      </c>
      <c r="N213">
        <v>0.47404112617107103</v>
      </c>
      <c r="O213">
        <v>16.6456569510927</v>
      </c>
      <c r="P213">
        <v>36.924602017610297</v>
      </c>
      <c r="Q213">
        <v>-3.7111440746950002E-3</v>
      </c>
    </row>
    <row r="214" spans="1:17" x14ac:dyDescent="0.3">
      <c r="A214" t="s">
        <v>517</v>
      </c>
      <c r="B214" t="s">
        <v>518</v>
      </c>
      <c r="C214" t="str">
        <f>IFERROR(VLOOKUP(Table1[[#This Row],[Ticker]],[1]!Table2[[Symbol]:[Industry]],2,FALSE),"-")</f>
        <v>-</v>
      </c>
      <c r="D214" t="s">
        <v>37</v>
      </c>
      <c r="E214">
        <v>39049.360000000001</v>
      </c>
      <c r="F214">
        <v>236.95</v>
      </c>
      <c r="G214">
        <v>65.177400209698902</v>
      </c>
      <c r="H214">
        <v>-17.243654197779598</v>
      </c>
      <c r="I214">
        <v>-16.126853332484501</v>
      </c>
      <c r="J214">
        <v>-6.80907931479216</v>
      </c>
      <c r="K214">
        <v>257.07178920689501</v>
      </c>
      <c r="L214">
        <v>227.02463543107299</v>
      </c>
      <c r="M214">
        <v>28.355776271790301</v>
      </c>
      <c r="N214">
        <v>0.99506283131196904</v>
      </c>
      <c r="O214">
        <v>37.033129352183998</v>
      </c>
      <c r="P214">
        <v>93.270799347471396</v>
      </c>
      <c r="Q214">
        <v>5.0283095534225997E-2</v>
      </c>
    </row>
    <row r="215" spans="1:17" hidden="1" x14ac:dyDescent="0.3">
      <c r="A215" t="s">
        <v>519</v>
      </c>
      <c r="B215" t="s">
        <v>520</v>
      </c>
      <c r="C215" t="str">
        <f>IFERROR(VLOOKUP(Table1[[#This Row],[Ticker]],[1]!Table2[[Symbol]:[Industry]],2,FALSE),"-")</f>
        <v>-</v>
      </c>
      <c r="D215" t="s">
        <v>34</v>
      </c>
      <c r="E215">
        <v>38951.938710909002</v>
      </c>
      <c r="F215">
        <v>57.47</v>
      </c>
      <c r="G215">
        <v>45.798512787092598</v>
      </c>
      <c r="H215">
        <v>-0.67136632912180905</v>
      </c>
      <c r="I215">
        <v>-22.673435037601401</v>
      </c>
      <c r="J215">
        <v>-4.4983476980225197</v>
      </c>
      <c r="K215">
        <v>61.620579466607303</v>
      </c>
      <c r="L215">
        <v>55.469407765628297</v>
      </c>
      <c r="M215">
        <v>27.192509907465599</v>
      </c>
      <c r="N215">
        <v>0.87666631855782196</v>
      </c>
      <c r="O215">
        <v>34.852966765268803</v>
      </c>
      <c r="P215">
        <v>78.755832037325007</v>
      </c>
      <c r="Q215">
        <v>0.11642223557760201</v>
      </c>
    </row>
    <row r="216" spans="1:17" x14ac:dyDescent="0.3">
      <c r="A216" t="s">
        <v>521</v>
      </c>
      <c r="B216" t="s">
        <v>522</v>
      </c>
      <c r="C216" t="str">
        <f>IFERROR(VLOOKUP(Table1[[#This Row],[Ticker]],[1]!Table2[[Symbol]:[Industry]],2,FALSE),"-")</f>
        <v>-</v>
      </c>
      <c r="D216" t="s">
        <v>300</v>
      </c>
      <c r="E216">
        <v>38826.325016265</v>
      </c>
      <c r="F216">
        <v>2846.65</v>
      </c>
      <c r="G216">
        <v>14.359482002881601</v>
      </c>
      <c r="H216">
        <v>3.9661032072912401</v>
      </c>
      <c r="I216">
        <v>15.5913069240772</v>
      </c>
      <c r="J216">
        <v>-5.38507275129792</v>
      </c>
      <c r="K216">
        <v>2768.25192709463</v>
      </c>
      <c r="L216">
        <v>2437.3894598836901</v>
      </c>
      <c r="M216">
        <v>34.519418261598901</v>
      </c>
      <c r="N216">
        <v>1.0708832996981701</v>
      </c>
      <c r="O216">
        <v>11.3238367906135</v>
      </c>
      <c r="P216">
        <v>48.120300751879697</v>
      </c>
      <c r="Q216">
        <v>1.5798714597724001E-2</v>
      </c>
    </row>
    <row r="217" spans="1:17" x14ac:dyDescent="0.3">
      <c r="A217" t="s">
        <v>523</v>
      </c>
      <c r="B217" t="s">
        <v>524</v>
      </c>
      <c r="C217" t="str">
        <f>IFERROR(VLOOKUP(Table1[[#This Row],[Ticker]],[1]!Table2[[Symbol]:[Industry]],2,FALSE),"-")</f>
        <v>-</v>
      </c>
      <c r="D217" t="s">
        <v>525</v>
      </c>
      <c r="E217">
        <v>38709.967244480002</v>
      </c>
      <c r="F217">
        <v>4289.6000000000004</v>
      </c>
      <c r="G217">
        <v>63.995961368143902</v>
      </c>
      <c r="H217">
        <v>-5.2478725069929002</v>
      </c>
      <c r="I217">
        <v>19.129386083885802</v>
      </c>
      <c r="J217">
        <v>7.7624107799537301</v>
      </c>
      <c r="K217">
        <v>4270.7069602313804</v>
      </c>
      <c r="L217">
        <v>3665.46229711667</v>
      </c>
      <c r="M217">
        <v>54.445375921388397</v>
      </c>
      <c r="N217">
        <v>0.60592986009446403</v>
      </c>
      <c r="O217">
        <v>17.486478925773898</v>
      </c>
      <c r="P217">
        <v>92.964462438146597</v>
      </c>
      <c r="Q217">
        <v>0.238185529964622</v>
      </c>
    </row>
    <row r="218" spans="1:17" x14ac:dyDescent="0.3">
      <c r="A218" t="s">
        <v>526</v>
      </c>
      <c r="B218" t="s">
        <v>527</v>
      </c>
      <c r="C218" t="str">
        <f>IFERROR(VLOOKUP(Table1[[#This Row],[Ticker]],[1]!Table2[[Symbol]:[Industry]],2,FALSE),"-")</f>
        <v>-</v>
      </c>
      <c r="D218" t="s">
        <v>203</v>
      </c>
      <c r="E218">
        <v>38258.532363270002</v>
      </c>
      <c r="F218">
        <v>652.35</v>
      </c>
      <c r="G218">
        <v>-5.5572509269504602</v>
      </c>
      <c r="H218">
        <v>-8.4293329761269096</v>
      </c>
      <c r="I218">
        <v>-2.9528028983055798</v>
      </c>
      <c r="J218">
        <v>-0.36549251176400699</v>
      </c>
      <c r="K218">
        <v>668.07707316757705</v>
      </c>
      <c r="L218">
        <v>631.66512037610403</v>
      </c>
      <c r="M218">
        <v>37.565399283868402</v>
      </c>
      <c r="N218">
        <v>0.83902458267781399</v>
      </c>
      <c r="O218">
        <v>17.1916915766076</v>
      </c>
      <c r="P218">
        <v>33.650891210817399</v>
      </c>
      <c r="Q218">
        <v>1.9944046795303001E-2</v>
      </c>
    </row>
    <row r="219" spans="1:17" x14ac:dyDescent="0.3">
      <c r="A219" t="s">
        <v>528</v>
      </c>
      <c r="B219" t="s">
        <v>529</v>
      </c>
      <c r="C219" t="str">
        <f>IFERROR(VLOOKUP(Table1[[#This Row],[Ticker]],[1]!Table2[[Symbol]:[Industry]],2,FALSE),"-")</f>
        <v>-</v>
      </c>
      <c r="D219" t="s">
        <v>51</v>
      </c>
      <c r="E219">
        <v>38046.9762344099</v>
      </c>
      <c r="F219">
        <v>3045.9</v>
      </c>
      <c r="G219">
        <v>50.961610756825401</v>
      </c>
      <c r="H219">
        <v>45.453206051094398</v>
      </c>
      <c r="I219">
        <v>33.472941125816298</v>
      </c>
      <c r="J219">
        <v>13.916762598772101</v>
      </c>
      <c r="K219">
        <v>2537.9869631391698</v>
      </c>
      <c r="L219">
        <v>2206.8280416323801</v>
      </c>
      <c r="M219">
        <v>70.817487206324799</v>
      </c>
      <c r="N219">
        <v>2.2468718218312</v>
      </c>
      <c r="O219">
        <v>11.292228897862699</v>
      </c>
      <c r="P219">
        <v>84.594406230114203</v>
      </c>
      <c r="Q219">
        <v>7.2366175613234995E-2</v>
      </c>
    </row>
    <row r="220" spans="1:17" x14ac:dyDescent="0.3">
      <c r="A220" t="s">
        <v>530</v>
      </c>
      <c r="B220" t="s">
        <v>531</v>
      </c>
      <c r="C220" t="str">
        <f>IFERROR(VLOOKUP(Table1[[#This Row],[Ticker]],[1]!Table2[[Symbol]:[Industry]],2,FALSE),"-")</f>
        <v>-</v>
      </c>
      <c r="D220" t="s">
        <v>46</v>
      </c>
      <c r="E220">
        <v>37779.983999999997</v>
      </c>
      <c r="F220">
        <v>62.56</v>
      </c>
      <c r="G220">
        <v>115.92247785199901</v>
      </c>
      <c r="H220">
        <v>-6.7588455630795901</v>
      </c>
      <c r="I220">
        <v>-16.684586908137799</v>
      </c>
      <c r="J220">
        <v>3.8458959044224601</v>
      </c>
      <c r="K220">
        <v>65.587999929981606</v>
      </c>
      <c r="L220">
        <v>57.799034000120002</v>
      </c>
      <c r="M220">
        <v>41.2648661009476</v>
      </c>
      <c r="N220">
        <v>0.34456911041646598</v>
      </c>
      <c r="O220">
        <v>24.9200767263427</v>
      </c>
      <c r="P220">
        <v>144.375</v>
      </c>
      <c r="Q220">
        <v>0.13130047299764699</v>
      </c>
    </row>
    <row r="221" spans="1:17" x14ac:dyDescent="0.3">
      <c r="A221" t="s">
        <v>532</v>
      </c>
      <c r="B221" t="s">
        <v>533</v>
      </c>
      <c r="C221" t="str">
        <f>IFERROR(VLOOKUP(Table1[[#This Row],[Ticker]],[1]!Table2[[Symbol]:[Industry]],2,FALSE),"-")</f>
        <v>-</v>
      </c>
      <c r="D221" t="s">
        <v>174</v>
      </c>
      <c r="E221">
        <v>37695.043080000003</v>
      </c>
      <c r="F221">
        <v>538.5</v>
      </c>
      <c r="G221">
        <v>-0.58009712194211005</v>
      </c>
      <c r="H221">
        <v>4.0625959410158101</v>
      </c>
      <c r="I221">
        <v>12.7066965959608</v>
      </c>
      <c r="J221">
        <v>0.50347478660376999</v>
      </c>
      <c r="K221">
        <v>516.02532571196502</v>
      </c>
      <c r="L221">
        <v>469.22647608388502</v>
      </c>
      <c r="M221">
        <v>49.1515291220324</v>
      </c>
      <c r="N221">
        <v>0.391747111168256</v>
      </c>
      <c r="O221">
        <v>3.8811513463324001</v>
      </c>
      <c r="P221">
        <v>43.332446100612202</v>
      </c>
      <c r="Q221">
        <v>-3.5156387452728997E-2</v>
      </c>
    </row>
    <row r="222" spans="1:17" x14ac:dyDescent="0.3">
      <c r="A222" t="s">
        <v>534</v>
      </c>
      <c r="B222" t="s">
        <v>535</v>
      </c>
      <c r="C222" t="str">
        <f>IFERROR(VLOOKUP(Table1[[#This Row],[Ticker]],[1]!Table2[[Symbol]:[Industry]],2,FALSE),"-")</f>
        <v>-</v>
      </c>
      <c r="D222" t="s">
        <v>536</v>
      </c>
      <c r="E222">
        <v>37326.665780119998</v>
      </c>
      <c r="F222">
        <v>1026.8</v>
      </c>
      <c r="G222">
        <v>75.749450895180203</v>
      </c>
      <c r="H222">
        <v>9.0978172459562003</v>
      </c>
      <c r="I222">
        <v>34.510928648013298</v>
      </c>
      <c r="J222">
        <v>1.3587159156383399</v>
      </c>
      <c r="K222">
        <v>955.53775262334796</v>
      </c>
      <c r="L222">
        <v>773.086766346795</v>
      </c>
      <c r="M222">
        <v>50.347096751513497</v>
      </c>
      <c r="N222">
        <v>1.2074405908603001</v>
      </c>
      <c r="O222">
        <v>18.328788469029998</v>
      </c>
      <c r="P222">
        <v>116.168421052631</v>
      </c>
      <c r="Q222">
        <v>0.13040395463214499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Row],[Ticker]],[1]!Table2[[Symbol]:[Industry]],2,FALSE),"-")</f>
        <v>-</v>
      </c>
      <c r="D223" t="s">
        <v>539</v>
      </c>
      <c r="E223">
        <v>36751.415999999997</v>
      </c>
      <c r="F223">
        <v>3345.6</v>
      </c>
      <c r="G223">
        <v>-7.3991132408062397</v>
      </c>
      <c r="H223">
        <v>3.5830814064707401</v>
      </c>
      <c r="I223">
        <v>-14.016227510596099</v>
      </c>
      <c r="J223">
        <v>1.8699760313163001</v>
      </c>
      <c r="K223">
        <v>3284.27234380858</v>
      </c>
      <c r="L223">
        <v>3262.67494477631</v>
      </c>
      <c r="M223">
        <v>53.170557425952502</v>
      </c>
      <c r="N223">
        <v>0.89064359548095295</v>
      </c>
      <c r="O223">
        <v>17.168818747010899</v>
      </c>
      <c r="P223">
        <v>35.121163166397402</v>
      </c>
      <c r="Q223">
        <v>7.1085410382209002E-2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Row],[Ticker]],[1]!Table2[[Symbol]:[Industry]],2,FALSE),"-")</f>
        <v>-</v>
      </c>
      <c r="D224" t="s">
        <v>423</v>
      </c>
      <c r="E224">
        <v>35974.862841059999</v>
      </c>
      <c r="F224">
        <v>602.54999999999995</v>
      </c>
      <c r="G224">
        <v>131.167888522661</v>
      </c>
      <c r="H224">
        <v>12.7535116212366</v>
      </c>
      <c r="I224">
        <v>23.2590256431609</v>
      </c>
      <c r="J224">
        <v>-3.2291744782707901</v>
      </c>
      <c r="K224">
        <v>587.644416668129</v>
      </c>
      <c r="L224">
        <v>476.357806443877</v>
      </c>
      <c r="M224">
        <v>50.6064041220707</v>
      </c>
      <c r="N224">
        <v>0.99748271376083597</v>
      </c>
      <c r="O224">
        <v>19.824080989129499</v>
      </c>
      <c r="P224">
        <v>186.485201473909</v>
      </c>
      <c r="Q224">
        <v>0.117977696323604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Row],[Ticker]],[1]!Table2[[Symbol]:[Industry]],2,FALSE),"-")</f>
        <v>-</v>
      </c>
      <c r="D225" t="s">
        <v>37</v>
      </c>
      <c r="E225">
        <v>35900.564053274997</v>
      </c>
      <c r="F225">
        <v>1040.25</v>
      </c>
      <c r="G225">
        <v>-1.2337333723506301</v>
      </c>
      <c r="H225">
        <v>4.8566384076627704</v>
      </c>
      <c r="I225">
        <v>-3.1507783579205801</v>
      </c>
      <c r="J225">
        <v>-0.499099368180491</v>
      </c>
      <c r="K225">
        <v>1037.4183192354101</v>
      </c>
      <c r="L225">
        <v>971.59943339116296</v>
      </c>
      <c r="M225">
        <v>35.953693607120996</v>
      </c>
      <c r="N225">
        <v>0.747577559940937</v>
      </c>
      <c r="O225">
        <v>8.8680605623648194</v>
      </c>
      <c r="P225">
        <v>26.697521466414901</v>
      </c>
      <c r="Q225">
        <v>-4.5312763145257E-2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Row],[Ticker]],[1]!Table2[[Symbol]:[Industry]],2,FALSE),"-")</f>
        <v>-</v>
      </c>
      <c r="D226" t="s">
        <v>156</v>
      </c>
      <c r="E226">
        <v>35844.556342650001</v>
      </c>
      <c r="F226">
        <v>258.5</v>
      </c>
      <c r="G226">
        <v>74.233418351039901</v>
      </c>
      <c r="H226">
        <v>-6.3593953334152404</v>
      </c>
      <c r="I226">
        <v>-1.3150081940001901</v>
      </c>
      <c r="J226">
        <v>0.171420135329857</v>
      </c>
      <c r="K226">
        <v>260.73637674592402</v>
      </c>
      <c r="L226">
        <v>222.51395027485501</v>
      </c>
      <c r="M226">
        <v>38.3059953316601</v>
      </c>
      <c r="N226">
        <v>0.55117015209855302</v>
      </c>
      <c r="O226">
        <v>20.618955512572501</v>
      </c>
      <c r="P226">
        <v>121.31849315068401</v>
      </c>
      <c r="Q226">
        <v>0.17047911416310499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Row],[Ticker]],[1]!Table2[[Symbol]:[Industry]],2,FALSE),"-")</f>
        <v>-</v>
      </c>
      <c r="D227" t="s">
        <v>18</v>
      </c>
      <c r="E227">
        <v>35726.726069144999</v>
      </c>
      <c r="F227">
        <v>203.85</v>
      </c>
      <c r="G227">
        <v>114.189979619855</v>
      </c>
      <c r="H227">
        <v>-14.552912297467399</v>
      </c>
      <c r="I227">
        <v>-10.597084400002799</v>
      </c>
      <c r="J227">
        <v>0.213064215233812</v>
      </c>
      <c r="K227">
        <v>215.193363598475</v>
      </c>
      <c r="L227">
        <v>189.281742096812</v>
      </c>
      <c r="M227">
        <v>38.312532348129999</v>
      </c>
      <c r="N227">
        <v>0.55211406757423198</v>
      </c>
      <c r="O227">
        <v>41.8935491783174</v>
      </c>
      <c r="P227">
        <v>145.45454545454501</v>
      </c>
      <c r="Q227">
        <v>0.132307090372806</v>
      </c>
    </row>
    <row r="228" spans="1:17" x14ac:dyDescent="0.3">
      <c r="A228" t="s">
        <v>548</v>
      </c>
      <c r="B228" t="s">
        <v>549</v>
      </c>
      <c r="C228" t="str">
        <f>IFERROR(VLOOKUP(Table1[[#This Row],[Ticker]],[1]!Table2[[Symbol]:[Industry]],2,FALSE),"-")</f>
        <v>-</v>
      </c>
      <c r="D228" t="s">
        <v>57</v>
      </c>
      <c r="E228">
        <v>35538.94753908</v>
      </c>
      <c r="F228">
        <v>287.89999999999998</v>
      </c>
      <c r="G228">
        <v>-21.739082979684099</v>
      </c>
      <c r="H228">
        <v>-1.64452146964098</v>
      </c>
      <c r="I228">
        <v>-10.9286756119747</v>
      </c>
      <c r="J228">
        <v>-2.16594517781399</v>
      </c>
      <c r="K228">
        <v>294.10648166624799</v>
      </c>
      <c r="L228">
        <v>283.93236301845502</v>
      </c>
      <c r="M228">
        <v>36.272640467419002</v>
      </c>
      <c r="N228">
        <v>0.65393041986463696</v>
      </c>
      <c r="O228">
        <v>9.8819034386940103</v>
      </c>
      <c r="P228">
        <v>21.297661681061701</v>
      </c>
      <c r="Q228">
        <v>7.7026937986562002E-2</v>
      </c>
    </row>
    <row r="229" spans="1:17" x14ac:dyDescent="0.3">
      <c r="A229" t="s">
        <v>550</v>
      </c>
      <c r="B229" t="s">
        <v>551</v>
      </c>
      <c r="C229" t="str">
        <f>IFERROR(VLOOKUP(Table1[[#This Row],[Ticker]],[1]!Table2[[Symbol]:[Industry]],2,FALSE),"-")</f>
        <v>-</v>
      </c>
      <c r="D229" t="s">
        <v>351</v>
      </c>
      <c r="E229">
        <v>35442.849081499997</v>
      </c>
      <c r="F229">
        <v>1723.75</v>
      </c>
      <c r="G229">
        <v>108.283933395506</v>
      </c>
      <c r="H229">
        <v>1.7935153504235399</v>
      </c>
      <c r="I229">
        <v>34.055780957202103</v>
      </c>
      <c r="J229">
        <v>7.7524211053184802</v>
      </c>
      <c r="K229">
        <v>1640.9902830373301</v>
      </c>
      <c r="L229">
        <v>1360.25996240266</v>
      </c>
      <c r="M229">
        <v>62.294850276527697</v>
      </c>
      <c r="N229">
        <v>1.0114271641367401</v>
      </c>
      <c r="O229">
        <v>10.097171863669301</v>
      </c>
      <c r="P229">
        <v>145.65341313951799</v>
      </c>
      <c r="Q229">
        <v>0.17766756980307599</v>
      </c>
    </row>
    <row r="230" spans="1:17" x14ac:dyDescent="0.3">
      <c r="A230" t="s">
        <v>552</v>
      </c>
      <c r="B230" t="s">
        <v>553</v>
      </c>
      <c r="C230" t="str">
        <f>IFERROR(VLOOKUP(Table1[[#This Row],[Ticker]],[1]!Table2[[Symbol]:[Industry]],2,FALSE),"-")</f>
        <v>-</v>
      </c>
      <c r="D230" t="s">
        <v>554</v>
      </c>
      <c r="E230">
        <v>35399.304365000004</v>
      </c>
      <c r="F230">
        <v>643.54999999999995</v>
      </c>
      <c r="G230">
        <v>28.250860408486801</v>
      </c>
      <c r="H230">
        <v>-16.661673132931799</v>
      </c>
      <c r="I230">
        <v>-9.4563154199076394</v>
      </c>
      <c r="J230">
        <v>-2.4336841064734598</v>
      </c>
      <c r="K230">
        <v>717.46110985816904</v>
      </c>
      <c r="L230">
        <v>631.872164939041</v>
      </c>
      <c r="M230">
        <v>22.563020102498498</v>
      </c>
      <c r="N230">
        <v>1.24685016453374</v>
      </c>
      <c r="O230">
        <v>28.4670965736927</v>
      </c>
      <c r="P230">
        <v>56.9251402097049</v>
      </c>
      <c r="Q230">
        <v>5.4331574752135001E-2</v>
      </c>
    </row>
    <row r="231" spans="1:17" x14ac:dyDescent="0.3">
      <c r="A231" t="s">
        <v>555</v>
      </c>
      <c r="B231" t="s">
        <v>556</v>
      </c>
      <c r="C231" t="str">
        <f>IFERROR(VLOOKUP(Table1[[#This Row],[Ticker]],[1]!Table2[[Symbol]:[Industry]],2,FALSE),"-")</f>
        <v>-</v>
      </c>
      <c r="D231" t="s">
        <v>557</v>
      </c>
      <c r="E231">
        <v>35370.2668152599</v>
      </c>
      <c r="F231">
        <v>1300.6500000000001</v>
      </c>
      <c r="G231">
        <v>-5.4936255039642496</v>
      </c>
      <c r="H231">
        <v>-3.2146239725380101</v>
      </c>
      <c r="I231">
        <v>6.4905506628111898</v>
      </c>
      <c r="J231">
        <v>-3.0721866160770901</v>
      </c>
      <c r="K231">
        <v>1270.4881032953001</v>
      </c>
      <c r="L231">
        <v>1174.71636594695</v>
      </c>
      <c r="M231">
        <v>44.711536968927597</v>
      </c>
      <c r="N231">
        <v>0.84605657554547498</v>
      </c>
      <c r="O231">
        <v>10.806135393841499</v>
      </c>
      <c r="P231">
        <v>31.971995332555402</v>
      </c>
      <c r="Q231">
        <v>0.12482954049836401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Row],[Ticker]],[1]!Table2[[Symbol]:[Industry]],2,FALSE),"-")</f>
        <v>-</v>
      </c>
      <c r="D232" t="s">
        <v>183</v>
      </c>
      <c r="E232">
        <v>35133.885000000002</v>
      </c>
      <c r="F232">
        <v>804.9</v>
      </c>
      <c r="G232">
        <v>31.380333464834699</v>
      </c>
      <c r="H232">
        <v>7.5398616208346301</v>
      </c>
      <c r="I232">
        <v>62.660468852251498</v>
      </c>
      <c r="J232">
        <v>7.46597280663745</v>
      </c>
      <c r="K232">
        <v>737.25504769852796</v>
      </c>
      <c r="L232">
        <v>593.06405778972101</v>
      </c>
      <c r="M232">
        <v>55.750499634732002</v>
      </c>
      <c r="N232">
        <v>0.788964461781681</v>
      </c>
      <c r="O232">
        <v>5.5410610013666401</v>
      </c>
      <c r="P232">
        <v>92.975305682090607</v>
      </c>
      <c r="Q232">
        <v>1.0312228417217E-2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Row],[Ticker]],[1]!Table2[[Symbol]:[Industry]],2,FALSE),"-")</f>
        <v>-</v>
      </c>
      <c r="D233" t="s">
        <v>203</v>
      </c>
      <c r="E233">
        <v>34919.552016000001</v>
      </c>
      <c r="F233">
        <v>2482.5</v>
      </c>
      <c r="G233">
        <v>26.232591452788999</v>
      </c>
      <c r="H233">
        <v>-1.66078958655803</v>
      </c>
      <c r="I233">
        <v>26.070735404362001</v>
      </c>
      <c r="J233">
        <v>2.4851130148187401</v>
      </c>
      <c r="K233">
        <v>2502.3719951953099</v>
      </c>
      <c r="L233">
        <v>2125.54194670898</v>
      </c>
      <c r="M233">
        <v>36.974935533267498</v>
      </c>
      <c r="N233">
        <v>0.58311344868691595</v>
      </c>
      <c r="O233">
        <v>23.315206445115798</v>
      </c>
      <c r="P233">
        <v>61.196065062822598</v>
      </c>
      <c r="Q233">
        <v>3.2179719779155999E-2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Row],[Ticker]],[1]!Table2[[Symbol]:[Industry]],2,FALSE),"-")</f>
        <v>-</v>
      </c>
      <c r="D234" t="s">
        <v>564</v>
      </c>
      <c r="E234">
        <v>34652.286613229997</v>
      </c>
      <c r="F234">
        <v>2559.6999999999998</v>
      </c>
      <c r="G234">
        <v>166.660454915999</v>
      </c>
      <c r="H234">
        <v>10.171418598088399</v>
      </c>
      <c r="I234">
        <v>-1.4947126246385301</v>
      </c>
      <c r="J234">
        <v>10.242473301880199</v>
      </c>
      <c r="K234">
        <v>2507.6865924087701</v>
      </c>
      <c r="L234">
        <v>2281.20238744784</v>
      </c>
      <c r="M234">
        <v>55.213096785755297</v>
      </c>
      <c r="N234">
        <v>1.5218976222182501</v>
      </c>
      <c r="O234">
        <v>27.542290112122501</v>
      </c>
      <c r="P234">
        <v>206.36744464392501</v>
      </c>
      <c r="Q234">
        <v>0.18159734227792801</v>
      </c>
    </row>
    <row r="235" spans="1:17" x14ac:dyDescent="0.3">
      <c r="A235" t="s">
        <v>565</v>
      </c>
      <c r="B235" t="s">
        <v>566</v>
      </c>
      <c r="C235" t="str">
        <f>IFERROR(VLOOKUP(Table1[[#This Row],[Ticker]],[1]!Table2[[Symbol]:[Industry]],2,FALSE),"-")</f>
        <v>-</v>
      </c>
      <c r="D235" t="s">
        <v>567</v>
      </c>
      <c r="E235">
        <v>34288.3940043599</v>
      </c>
      <c r="F235">
        <v>538.79999999999995</v>
      </c>
      <c r="G235">
        <v>-61.8555231159147</v>
      </c>
      <c r="H235">
        <v>10.0553054812226</v>
      </c>
      <c r="I235">
        <v>46.926738983396397</v>
      </c>
      <c r="J235">
        <v>1.84253919871442</v>
      </c>
      <c r="K235">
        <v>459.19367814433798</v>
      </c>
      <c r="L235">
        <v>514.28573119245902</v>
      </c>
      <c r="M235">
        <v>70.767669149843599</v>
      </c>
      <c r="N235">
        <v>1.23506572599942</v>
      </c>
      <c r="O235">
        <v>85.282108389012606</v>
      </c>
      <c r="P235">
        <v>73.806451612903203</v>
      </c>
      <c r="Q235">
        <v>-7.5371033106276006E-2</v>
      </c>
    </row>
    <row r="236" spans="1:17" x14ac:dyDescent="0.3">
      <c r="A236" t="s">
        <v>568</v>
      </c>
      <c r="B236" t="s">
        <v>569</v>
      </c>
      <c r="C236" t="str">
        <f>IFERROR(VLOOKUP(Table1[[#This Row],[Ticker]],[1]!Table2[[Symbol]:[Industry]],2,FALSE),"-")</f>
        <v>-</v>
      </c>
      <c r="D236" t="s">
        <v>51</v>
      </c>
      <c r="E236">
        <v>34225.967529289999</v>
      </c>
      <c r="F236">
        <v>1349.05</v>
      </c>
      <c r="G236">
        <v>28.2987477808589</v>
      </c>
      <c r="H236">
        <v>15.027769431350199</v>
      </c>
      <c r="I236">
        <v>6.2831587955003201</v>
      </c>
      <c r="J236">
        <v>6.0792973426695296</v>
      </c>
      <c r="K236">
        <v>1261.2627296645801</v>
      </c>
      <c r="L236">
        <v>1169.9776463963799</v>
      </c>
      <c r="M236">
        <v>58.4020086246787</v>
      </c>
      <c r="N236">
        <v>1.23159523730482</v>
      </c>
      <c r="O236">
        <v>4.7922612208591397</v>
      </c>
      <c r="P236">
        <v>59.217514457689099</v>
      </c>
      <c r="Q236">
        <v>-3.8403580361340998E-2</v>
      </c>
    </row>
    <row r="237" spans="1:17" x14ac:dyDescent="0.3">
      <c r="A237" t="s">
        <v>570</v>
      </c>
      <c r="B237" t="s">
        <v>571</v>
      </c>
      <c r="C237" t="str">
        <f>IFERROR(VLOOKUP(Table1[[#This Row],[Ticker]],[1]!Table2[[Symbol]:[Industry]],2,FALSE),"-")</f>
        <v>-</v>
      </c>
      <c r="D237" t="s">
        <v>37</v>
      </c>
      <c r="E237">
        <v>33549.827572499998</v>
      </c>
      <c r="F237">
        <v>573</v>
      </c>
      <c r="G237">
        <v>-33.401240246407298</v>
      </c>
      <c r="H237">
        <v>-0.98717861087307701</v>
      </c>
      <c r="I237">
        <v>-6.5930455177104097</v>
      </c>
      <c r="J237">
        <v>1.20564808895791</v>
      </c>
      <c r="K237">
        <v>573.20649655434295</v>
      </c>
      <c r="L237">
        <v>565.45204020991298</v>
      </c>
      <c r="M237">
        <v>35.407983660890302</v>
      </c>
      <c r="N237">
        <v>0.66181773672700905</v>
      </c>
      <c r="O237">
        <v>17.801047120418801</v>
      </c>
      <c r="P237">
        <v>25.9894459102902</v>
      </c>
      <c r="Q237">
        <v>-9.0875761667320004E-2</v>
      </c>
    </row>
    <row r="238" spans="1:17" x14ac:dyDescent="0.3">
      <c r="A238" t="s">
        <v>572</v>
      </c>
      <c r="B238" t="s">
        <v>573</v>
      </c>
      <c r="C238" t="str">
        <f>IFERROR(VLOOKUP(Table1[[#This Row],[Ticker]],[1]!Table2[[Symbol]:[Industry]],2,FALSE),"-")</f>
        <v>-</v>
      </c>
      <c r="D238" t="s">
        <v>217</v>
      </c>
      <c r="E238">
        <v>33361.191498524997</v>
      </c>
      <c r="F238">
        <v>8305.35</v>
      </c>
      <c r="G238">
        <v>76.127168348869503</v>
      </c>
      <c r="H238">
        <v>-1.3079500553369401</v>
      </c>
      <c r="I238">
        <v>26.354825279000501</v>
      </c>
      <c r="J238">
        <v>3.4622925317169</v>
      </c>
      <c r="K238">
        <v>8317.8097142321803</v>
      </c>
      <c r="L238">
        <v>6954.8996585427603</v>
      </c>
      <c r="M238">
        <v>44.837894144910798</v>
      </c>
      <c r="N238">
        <v>1.1815585391467001</v>
      </c>
      <c r="O238">
        <v>16.309366853895298</v>
      </c>
      <c r="P238">
        <v>107.21931137724501</v>
      </c>
      <c r="Q238">
        <v>0.27600119052617</v>
      </c>
    </row>
    <row r="239" spans="1:17" hidden="1" x14ac:dyDescent="0.3">
      <c r="A239" t="s">
        <v>574</v>
      </c>
      <c r="B239" t="s">
        <v>575</v>
      </c>
      <c r="C239" t="str">
        <f>IFERROR(VLOOKUP(Table1[[#This Row],[Ticker]],[1]!Table2[[Symbol]:[Industry]],2,FALSE),"-")</f>
        <v>-</v>
      </c>
      <c r="D239" t="s">
        <v>127</v>
      </c>
      <c r="E239">
        <v>33329.027728954999</v>
      </c>
      <c r="F239">
        <v>641.95000000000005</v>
      </c>
      <c r="G239">
        <v>-29.7015486412336</v>
      </c>
      <c r="H239">
        <v>4.3488737699597104</v>
      </c>
      <c r="I239">
        <v>-16.0185284041141</v>
      </c>
      <c r="J239">
        <v>3.5189261393400999</v>
      </c>
      <c r="O239">
        <v>10.242230703325699</v>
      </c>
      <c r="P239">
        <v>1.36586136112428</v>
      </c>
    </row>
    <row r="240" spans="1:17" x14ac:dyDescent="0.3">
      <c r="A240" t="s">
        <v>576</v>
      </c>
      <c r="B240" t="s">
        <v>577</v>
      </c>
      <c r="C240" t="str">
        <f>IFERROR(VLOOKUP(Table1[[#This Row],[Ticker]],[1]!Table2[[Symbol]:[Industry]],2,FALSE),"-")</f>
        <v>-</v>
      </c>
      <c r="D240" t="s">
        <v>212</v>
      </c>
      <c r="E240">
        <v>32695.946861500001</v>
      </c>
      <c r="F240">
        <v>815.75</v>
      </c>
      <c r="G240">
        <v>-21.4853081650711</v>
      </c>
      <c r="H240">
        <v>12.5401902521059</v>
      </c>
      <c r="I240">
        <v>-1.7741345133870401</v>
      </c>
      <c r="J240">
        <v>0.66308418062713703</v>
      </c>
      <c r="K240">
        <v>763.65249847905397</v>
      </c>
      <c r="L240">
        <v>726.24951415483997</v>
      </c>
      <c r="M240">
        <v>51.692552627537403</v>
      </c>
      <c r="N240">
        <v>0.92434056733980596</v>
      </c>
      <c r="O240">
        <v>7.2080907140667998</v>
      </c>
      <c r="P240">
        <v>34.246688060561098</v>
      </c>
      <c r="Q240">
        <v>-3.6846667599120001E-3</v>
      </c>
    </row>
    <row r="241" spans="1:17" x14ac:dyDescent="0.3">
      <c r="A241" t="s">
        <v>578</v>
      </c>
      <c r="B241" t="s">
        <v>579</v>
      </c>
      <c r="C241" t="str">
        <f>IFERROR(VLOOKUP(Table1[[#This Row],[Ticker]],[1]!Table2[[Symbol]:[Industry]],2,FALSE),"-")</f>
        <v>-</v>
      </c>
      <c r="D241" t="s">
        <v>564</v>
      </c>
      <c r="E241">
        <v>32455.669966500001</v>
      </c>
      <c r="F241">
        <v>4438.1000000000004</v>
      </c>
      <c r="G241">
        <v>-8.0580476861562609</v>
      </c>
      <c r="H241">
        <v>5.1747287809437097</v>
      </c>
      <c r="I241">
        <v>-12.0068209259433</v>
      </c>
      <c r="J241">
        <v>9.0779479145836</v>
      </c>
      <c r="K241">
        <v>4326.6860193952898</v>
      </c>
      <c r="L241">
        <v>4283.1514600237797</v>
      </c>
      <c r="M241">
        <v>56.403994606861502</v>
      </c>
      <c r="N241">
        <v>1.0059402910909001</v>
      </c>
      <c r="O241">
        <v>18.710709537865199</v>
      </c>
      <c r="P241">
        <v>21.2363755565875</v>
      </c>
      <c r="Q241">
        <v>4.6138279397662997E-2</v>
      </c>
    </row>
    <row r="242" spans="1:17" x14ac:dyDescent="0.3">
      <c r="A242" t="s">
        <v>580</v>
      </c>
      <c r="B242" t="s">
        <v>581</v>
      </c>
      <c r="C242" t="str">
        <f>IFERROR(VLOOKUP(Table1[[#This Row],[Ticker]],[1]!Table2[[Symbol]:[Industry]],2,FALSE),"-")</f>
        <v>-</v>
      </c>
      <c r="D242" t="s">
        <v>80</v>
      </c>
      <c r="E242">
        <v>32379.160408705</v>
      </c>
      <c r="F242">
        <v>1726.45</v>
      </c>
      <c r="G242">
        <v>-33.904863787876899</v>
      </c>
      <c r="H242">
        <v>-9.4541560694079401</v>
      </c>
      <c r="I242">
        <v>-26.386403129248901</v>
      </c>
      <c r="J242">
        <v>-0.249722990876557</v>
      </c>
      <c r="K242">
        <v>1816.1034726474099</v>
      </c>
      <c r="L242">
        <v>1937.4555161465</v>
      </c>
      <c r="M242">
        <v>31.726086126074598</v>
      </c>
      <c r="N242">
        <v>0.822356440308187</v>
      </c>
      <c r="O242">
        <v>40.791798198615602</v>
      </c>
      <c r="P242">
        <v>4.54462879980621</v>
      </c>
      <c r="Q242">
        <v>-5.2520341869130002E-2</v>
      </c>
    </row>
    <row r="243" spans="1:17" x14ac:dyDescent="0.3">
      <c r="A243" t="s">
        <v>582</v>
      </c>
      <c r="B243" t="s">
        <v>583</v>
      </c>
      <c r="C243" t="str">
        <f>IFERROR(VLOOKUP(Table1[[#This Row],[Ticker]],[1]!Table2[[Symbol]:[Industry]],2,FALSE),"-")</f>
        <v>-</v>
      </c>
      <c r="D243" t="s">
        <v>51</v>
      </c>
      <c r="E243">
        <v>32262.506156474999</v>
      </c>
      <c r="F243">
        <v>1958.25</v>
      </c>
      <c r="G243">
        <v>-2.0542574389762698</v>
      </c>
      <c r="H243">
        <v>-2.0524464878998199</v>
      </c>
      <c r="I243">
        <v>-10.127550736195101</v>
      </c>
      <c r="J243">
        <v>-1.62782084972551</v>
      </c>
      <c r="K243">
        <v>1959.7433243037001</v>
      </c>
      <c r="L243">
        <v>1827.46958870767</v>
      </c>
      <c r="M243">
        <v>29.3935876915981</v>
      </c>
      <c r="N243">
        <v>1.2633366766468499</v>
      </c>
      <c r="O243">
        <v>13.4150389378271</v>
      </c>
      <c r="P243">
        <v>32.758211586047899</v>
      </c>
      <c r="Q243">
        <v>-0.110259612652234</v>
      </c>
    </row>
    <row r="244" spans="1:17" hidden="1" x14ac:dyDescent="0.3">
      <c r="A244" t="s">
        <v>584</v>
      </c>
      <c r="B244" t="s">
        <v>585</v>
      </c>
      <c r="C244" t="str">
        <f>IFERROR(VLOOKUP(Table1[[#This Row],[Ticker]],[1]!Table2[[Symbol]:[Industry]],2,FALSE),"-")</f>
        <v>-</v>
      </c>
      <c r="D244" t="s">
        <v>37</v>
      </c>
      <c r="E244">
        <v>32237.70891275</v>
      </c>
      <c r="F244">
        <v>351.25</v>
      </c>
      <c r="G244">
        <v>-9.4434913123775601</v>
      </c>
      <c r="H244">
        <v>3.0678652175408301</v>
      </c>
      <c r="I244">
        <v>4.2395289247419399</v>
      </c>
      <c r="J244">
        <v>7.3454248284850197</v>
      </c>
      <c r="K244">
        <v>334.44991260831699</v>
      </c>
      <c r="M244">
        <v>61.104800373067498</v>
      </c>
      <c r="O244">
        <v>6.7615658362989199</v>
      </c>
      <c r="P244">
        <v>26.099443546939401</v>
      </c>
    </row>
    <row r="245" spans="1:17" hidden="1" x14ac:dyDescent="0.3">
      <c r="A245" t="s">
        <v>586</v>
      </c>
      <c r="B245" t="s">
        <v>587</v>
      </c>
      <c r="C245" t="str">
        <f>IFERROR(VLOOKUP(Table1[[#This Row],[Ticker]],[1]!Table2[[Symbol]:[Industry]],2,FALSE),"-")</f>
        <v>-</v>
      </c>
      <c r="D245" t="s">
        <v>141</v>
      </c>
      <c r="E245">
        <v>32216.064643341</v>
      </c>
      <c r="F245">
        <v>383.15</v>
      </c>
      <c r="G245">
        <v>-0.88496993088825704</v>
      </c>
      <c r="H245">
        <v>5.84934793511073</v>
      </c>
      <c r="I245">
        <v>-6.6739542006197503</v>
      </c>
      <c r="J245">
        <v>1.94648929263354</v>
      </c>
      <c r="K245">
        <v>365.03516786546197</v>
      </c>
      <c r="L245">
        <v>351.61450826051498</v>
      </c>
      <c r="M245">
        <v>56.330526885428</v>
      </c>
      <c r="N245">
        <v>0.79302116496643404</v>
      </c>
      <c r="O245">
        <v>4.1367610596372204</v>
      </c>
      <c r="P245">
        <v>34.911971830985898</v>
      </c>
      <c r="Q245">
        <v>-0.123824141917355</v>
      </c>
    </row>
    <row r="246" spans="1:17" x14ac:dyDescent="0.3">
      <c r="A246" t="s">
        <v>588</v>
      </c>
      <c r="B246" t="s">
        <v>589</v>
      </c>
      <c r="C246" t="str">
        <f>IFERROR(VLOOKUP(Table1[[#This Row],[Ticker]],[1]!Table2[[Symbol]:[Industry]],2,FALSE),"-")</f>
        <v>-</v>
      </c>
      <c r="D246" t="s">
        <v>590</v>
      </c>
      <c r="E246">
        <v>32043.020452199999</v>
      </c>
      <c r="F246">
        <v>813.1</v>
      </c>
      <c r="G246">
        <v>23.4710159982669</v>
      </c>
      <c r="H246">
        <v>3.1940350173694099</v>
      </c>
      <c r="I246">
        <v>19.267545533050999</v>
      </c>
      <c r="J246">
        <v>-5.9008562499039297</v>
      </c>
      <c r="K246">
        <v>799.76202965711002</v>
      </c>
      <c r="L246">
        <v>692.410019880346</v>
      </c>
      <c r="M246">
        <v>35.855603146631303</v>
      </c>
      <c r="N246">
        <v>1.0470222183301501</v>
      </c>
      <c r="O246">
        <v>13.270200467347101</v>
      </c>
      <c r="P246">
        <v>51.967105877955298</v>
      </c>
      <c r="Q246">
        <v>4.7777386955979002E-2</v>
      </c>
    </row>
    <row r="247" spans="1:17" x14ac:dyDescent="0.3">
      <c r="A247" t="s">
        <v>591</v>
      </c>
      <c r="B247" t="s">
        <v>592</v>
      </c>
      <c r="C247" t="str">
        <f>IFERROR(VLOOKUP(Table1[[#This Row],[Ticker]],[1]!Table2[[Symbol]:[Industry]],2,FALSE),"-")</f>
        <v>-</v>
      </c>
      <c r="D247" t="s">
        <v>80</v>
      </c>
      <c r="E247">
        <v>31735.61605072</v>
      </c>
      <c r="F247">
        <v>4107.2</v>
      </c>
      <c r="G247">
        <v>6.5027770352258596</v>
      </c>
      <c r="H247">
        <v>-3.1912241653410098</v>
      </c>
      <c r="I247">
        <v>-12.538221246899599</v>
      </c>
      <c r="J247">
        <v>-1.42825171352566</v>
      </c>
      <c r="K247">
        <v>4269.2171900837002</v>
      </c>
      <c r="L247">
        <v>4011.2535977579901</v>
      </c>
      <c r="M247">
        <v>26.537045055413301</v>
      </c>
      <c r="N247">
        <v>0.63636706290796996</v>
      </c>
      <c r="O247">
        <v>11.9972243864433</v>
      </c>
      <c r="P247">
        <v>35.539971949509102</v>
      </c>
      <c r="Q247">
        <v>8.0535094393120003E-3</v>
      </c>
    </row>
    <row r="248" spans="1:17" x14ac:dyDescent="0.3">
      <c r="A248" t="s">
        <v>593</v>
      </c>
      <c r="B248" t="s">
        <v>594</v>
      </c>
      <c r="C248" t="str">
        <f>IFERROR(VLOOKUP(Table1[[#This Row],[Ticker]],[1]!Table2[[Symbol]:[Industry]],2,FALSE),"-")</f>
        <v>-</v>
      </c>
      <c r="D248" t="s">
        <v>127</v>
      </c>
      <c r="E248">
        <v>31434.472353509998</v>
      </c>
      <c r="F248">
        <v>311.10000000000002</v>
      </c>
      <c r="G248">
        <v>22.5488279083043</v>
      </c>
      <c r="H248">
        <v>-2.1884805858718699</v>
      </c>
      <c r="I248">
        <v>17.266244678148201</v>
      </c>
      <c r="J248">
        <v>-2.5560733388399801</v>
      </c>
      <c r="K248">
        <v>314.89101531747599</v>
      </c>
      <c r="L248">
        <v>271.97833836070703</v>
      </c>
      <c r="M248">
        <v>34.022180010542499</v>
      </c>
      <c r="N248">
        <v>0.67881014167474896</v>
      </c>
      <c r="O248">
        <v>12.1504339440694</v>
      </c>
      <c r="P248">
        <v>56.528301886792399</v>
      </c>
      <c r="Q248">
        <v>3.5434327888786997E-2</v>
      </c>
    </row>
    <row r="249" spans="1:17" x14ac:dyDescent="0.3">
      <c r="A249" t="s">
        <v>595</v>
      </c>
      <c r="B249" t="s">
        <v>596</v>
      </c>
      <c r="C249" t="str">
        <f>IFERROR(VLOOKUP(Table1[[#This Row],[Ticker]],[1]!Table2[[Symbol]:[Industry]],2,FALSE),"-")</f>
        <v>-</v>
      </c>
      <c r="D249" t="s">
        <v>46</v>
      </c>
      <c r="E249">
        <v>31251.599999999999</v>
      </c>
      <c r="F249">
        <v>173.62</v>
      </c>
      <c r="G249">
        <v>242.05584681949901</v>
      </c>
      <c r="H249">
        <v>-7.7277349340156603</v>
      </c>
      <c r="I249">
        <v>22.392222876237799</v>
      </c>
      <c r="J249">
        <v>2.7961860076690801</v>
      </c>
      <c r="K249">
        <v>169.20283208979299</v>
      </c>
      <c r="L249">
        <v>130.485727130409</v>
      </c>
      <c r="M249">
        <v>46.4432285501519</v>
      </c>
      <c r="N249">
        <v>0.88212356613787002</v>
      </c>
      <c r="O249">
        <v>14.2149521944476</v>
      </c>
      <c r="P249">
        <v>272.57510729613699</v>
      </c>
      <c r="Q249">
        <v>0.13815289577714501</v>
      </c>
    </row>
    <row r="250" spans="1:17" x14ac:dyDescent="0.3">
      <c r="A250" t="s">
        <v>597</v>
      </c>
      <c r="B250" t="s">
        <v>598</v>
      </c>
      <c r="C250" t="str">
        <f>IFERROR(VLOOKUP(Table1[[#This Row],[Ticker]],[1]!Table2[[Symbol]:[Industry]],2,FALSE),"-")</f>
        <v>-</v>
      </c>
      <c r="D250" t="s">
        <v>217</v>
      </c>
      <c r="E250">
        <v>31165.563697599999</v>
      </c>
      <c r="F250">
        <v>4868.8</v>
      </c>
      <c r="G250">
        <v>153.946330216386</v>
      </c>
      <c r="H250">
        <v>14.6425720815009</v>
      </c>
      <c r="I250">
        <v>60.740800151568401</v>
      </c>
      <c r="J250">
        <v>11.515931722190601</v>
      </c>
      <c r="K250">
        <v>4011.0814237795698</v>
      </c>
      <c r="L250">
        <v>3103.88994654608</v>
      </c>
      <c r="M250">
        <v>81.920755511532093</v>
      </c>
      <c r="N250">
        <v>0.890985948948401</v>
      </c>
      <c r="O250">
        <v>3.4341110745974301</v>
      </c>
      <c r="P250">
        <v>186.06345475910601</v>
      </c>
    </row>
    <row r="251" spans="1:17" x14ac:dyDescent="0.3">
      <c r="A251" t="s">
        <v>599</v>
      </c>
      <c r="B251" t="s">
        <v>600</v>
      </c>
      <c r="C251" t="str">
        <f>IFERROR(VLOOKUP(Table1[[#This Row],[Ticker]],[1]!Table2[[Symbol]:[Industry]],2,FALSE),"-")</f>
        <v>-</v>
      </c>
      <c r="D251" t="s">
        <v>400</v>
      </c>
      <c r="E251">
        <v>30891.310013440001</v>
      </c>
      <c r="F251">
        <v>486.4</v>
      </c>
      <c r="G251">
        <v>-2.4788827739267298</v>
      </c>
      <c r="H251">
        <v>-6.6837372991016997</v>
      </c>
      <c r="I251">
        <v>-16.639374330739201</v>
      </c>
      <c r="J251">
        <v>-6.0748875023762503</v>
      </c>
      <c r="K251">
        <v>514.99170560703999</v>
      </c>
      <c r="L251">
        <v>478.996771983619</v>
      </c>
      <c r="M251">
        <v>23.707062122408999</v>
      </c>
      <c r="N251">
        <v>0.59808154537352898</v>
      </c>
      <c r="O251">
        <v>16.7865953947368</v>
      </c>
      <c r="P251">
        <v>33.260273972602697</v>
      </c>
      <c r="Q251">
        <v>0.108550333071123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Row],[Ticker]],[1]!Table2[[Symbol]:[Industry]],2,FALSE),"-")</f>
        <v>-</v>
      </c>
      <c r="D252" t="s">
        <v>397</v>
      </c>
      <c r="E252">
        <v>30678.63417279</v>
      </c>
      <c r="F252">
        <v>414.9</v>
      </c>
      <c r="G252">
        <v>-24.303327346983998</v>
      </c>
      <c r="H252">
        <v>9.0982292425024802</v>
      </c>
      <c r="I252">
        <v>-17.186216590986</v>
      </c>
      <c r="J252">
        <v>-0.373889559196808</v>
      </c>
      <c r="K252">
        <v>402.380644184245</v>
      </c>
      <c r="L252">
        <v>414.73360805526102</v>
      </c>
      <c r="M252">
        <v>64.574992596048503</v>
      </c>
      <c r="N252">
        <v>1.8778517010757001</v>
      </c>
      <c r="O252">
        <v>17.618703302000402</v>
      </c>
      <c r="P252">
        <v>17.1372106154714</v>
      </c>
      <c r="Q252">
        <v>-6.6237858590165996E-2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Row],[Ticker]],[1]!Table2[[Symbol]:[Industry]],2,FALSE),"-")</f>
        <v>-</v>
      </c>
      <c r="D253" t="s">
        <v>24</v>
      </c>
      <c r="E253">
        <v>30606.822240830999</v>
      </c>
      <c r="F253">
        <v>189.99</v>
      </c>
      <c r="G253">
        <v>-40.810655887684398</v>
      </c>
      <c r="H253">
        <v>1.05422782432755</v>
      </c>
      <c r="I253">
        <v>-14.714509268929699</v>
      </c>
      <c r="J253">
        <v>-5.5167169492763204</v>
      </c>
      <c r="K253">
        <v>198.939335160821</v>
      </c>
      <c r="L253">
        <v>205.85803962071401</v>
      </c>
      <c r="M253">
        <v>30.516495330983702</v>
      </c>
      <c r="N253">
        <v>0.71811994609030905</v>
      </c>
      <c r="O253">
        <v>38.480972682772702</v>
      </c>
      <c r="P253">
        <v>12.3204256577002</v>
      </c>
      <c r="Q253">
        <v>-8.1098050192815005E-2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Row],[Ticker]],[1]!Table2[[Symbol]:[Industry]],2,FALSE),"-")</f>
        <v>-</v>
      </c>
      <c r="D254" t="s">
        <v>51</v>
      </c>
      <c r="E254">
        <v>30559.058733459999</v>
      </c>
      <c r="F254">
        <v>1968.7</v>
      </c>
      <c r="G254">
        <v>22.944944631157099</v>
      </c>
      <c r="H254">
        <v>13.2698607599098</v>
      </c>
      <c r="I254">
        <v>6.91614770272251</v>
      </c>
      <c r="J254">
        <v>1.9398005212884799</v>
      </c>
      <c r="K254">
        <v>1843.75578424641</v>
      </c>
      <c r="L254">
        <v>1675.13510682321</v>
      </c>
      <c r="M254">
        <v>71.863077259941306</v>
      </c>
      <c r="N254">
        <v>0.826294054843559</v>
      </c>
      <c r="O254">
        <v>2.0978310560268101</v>
      </c>
      <c r="P254">
        <v>58.198400899995903</v>
      </c>
      <c r="Q254">
        <v>8.8789572288637E-2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Row],[Ticker]],[1]!Table2[[Symbol]:[Industry]],2,FALSE),"-")</f>
        <v>-</v>
      </c>
      <c r="D255" t="s">
        <v>525</v>
      </c>
      <c r="E255">
        <v>30510.065838732</v>
      </c>
      <c r="F255">
        <v>69.010000000000005</v>
      </c>
      <c r="G255">
        <v>-8.0526218332727808</v>
      </c>
      <c r="H255">
        <v>-5.4737643624459604</v>
      </c>
      <c r="I255">
        <v>-11.6798579321975</v>
      </c>
      <c r="J255">
        <v>-3.3375444438509101</v>
      </c>
      <c r="K255">
        <v>72.007700870628895</v>
      </c>
      <c r="L255">
        <v>67.829618543864996</v>
      </c>
      <c r="M255">
        <v>27.054507140768798</v>
      </c>
      <c r="N255">
        <v>0.73425651136193304</v>
      </c>
      <c r="O255">
        <v>15.925228227792999</v>
      </c>
      <c r="P255">
        <v>19.2912705272255</v>
      </c>
      <c r="Q255">
        <v>4.1747950691273003E-2</v>
      </c>
    </row>
    <row r="256" spans="1:17" x14ac:dyDescent="0.3">
      <c r="A256" t="s">
        <v>609</v>
      </c>
      <c r="B256" t="s">
        <v>610</v>
      </c>
      <c r="C256" t="str">
        <f>IFERROR(VLOOKUP(Table1[[#This Row],[Ticker]],[1]!Table2[[Symbol]:[Industry]],2,FALSE),"-")</f>
        <v>-</v>
      </c>
      <c r="D256" t="s">
        <v>186</v>
      </c>
      <c r="E256">
        <v>30320.954171582998</v>
      </c>
      <c r="F256">
        <v>165.09</v>
      </c>
      <c r="G256">
        <v>57.886963392026701</v>
      </c>
      <c r="H256">
        <v>-12.7392914210764</v>
      </c>
      <c r="I256">
        <v>-4.6532484128340901</v>
      </c>
      <c r="J256">
        <v>-3.30841195117433</v>
      </c>
      <c r="K256">
        <v>184.578481200895</v>
      </c>
      <c r="L256">
        <v>159.54963719518</v>
      </c>
      <c r="M256">
        <v>27.713588090913401</v>
      </c>
      <c r="N256">
        <v>0.87064646124720102</v>
      </c>
      <c r="O256">
        <v>26.597613422981301</v>
      </c>
      <c r="P256">
        <v>91.519721577726202</v>
      </c>
      <c r="Q256">
        <v>8.6462004317861996E-2</v>
      </c>
    </row>
    <row r="257" spans="1:17" x14ac:dyDescent="0.3">
      <c r="A257" t="s">
        <v>611</v>
      </c>
      <c r="B257" t="s">
        <v>612</v>
      </c>
      <c r="C257" t="str">
        <f>IFERROR(VLOOKUP(Table1[[#This Row],[Ticker]],[1]!Table2[[Symbol]:[Industry]],2,FALSE),"-")</f>
        <v>-</v>
      </c>
      <c r="D257" t="s">
        <v>166</v>
      </c>
      <c r="E257">
        <v>29972.474959315001</v>
      </c>
      <c r="F257">
        <v>890.05</v>
      </c>
      <c r="G257">
        <v>55.377442778811698</v>
      </c>
      <c r="H257">
        <v>-0.23528006861380499</v>
      </c>
      <c r="I257">
        <v>0.58317459460517995</v>
      </c>
      <c r="J257">
        <v>0.251636595646681</v>
      </c>
      <c r="K257">
        <v>875.09078192403194</v>
      </c>
      <c r="L257">
        <v>789.15258421779504</v>
      </c>
      <c r="M257">
        <v>49.439829350219</v>
      </c>
      <c r="N257">
        <v>0.98420300354665102</v>
      </c>
      <c r="O257">
        <v>11.2297061962811</v>
      </c>
      <c r="P257">
        <v>84.008683068017305</v>
      </c>
      <c r="Q257">
        <v>3.6702245482457999E-2</v>
      </c>
    </row>
    <row r="258" spans="1:17" x14ac:dyDescent="0.3">
      <c r="A258" t="s">
        <v>613</v>
      </c>
      <c r="B258" t="s">
        <v>614</v>
      </c>
      <c r="C258" t="str">
        <f>IFERROR(VLOOKUP(Table1[[#This Row],[Ticker]],[1]!Table2[[Symbol]:[Industry]],2,FALSE),"-")</f>
        <v>-</v>
      </c>
      <c r="D258" t="s">
        <v>251</v>
      </c>
      <c r="E258">
        <v>29783.67991984</v>
      </c>
      <c r="F258">
        <v>5886.65</v>
      </c>
      <c r="G258">
        <v>115.32169724892201</v>
      </c>
      <c r="H258">
        <v>-7.2756018066455201</v>
      </c>
      <c r="I258">
        <v>-2.9920059272967299</v>
      </c>
      <c r="J258">
        <v>-1.68408593595836</v>
      </c>
      <c r="K258">
        <v>6336.8993747655804</v>
      </c>
      <c r="L258">
        <v>5685.7850793943799</v>
      </c>
      <c r="M258">
        <v>21.778239989618999</v>
      </c>
      <c r="N258">
        <v>0.64043712111066198</v>
      </c>
      <c r="O258">
        <v>65.7453730050198</v>
      </c>
      <c r="P258">
        <v>145.17492711370201</v>
      </c>
      <c r="Q258">
        <v>0.139167621476185</v>
      </c>
    </row>
    <row r="259" spans="1:17" x14ac:dyDescent="0.3">
      <c r="A259" t="s">
        <v>615</v>
      </c>
      <c r="B259" t="s">
        <v>616</v>
      </c>
      <c r="C259" t="str">
        <f>IFERROR(VLOOKUP(Table1[[#This Row],[Ticker]],[1]!Table2[[Symbol]:[Industry]],2,FALSE),"-")</f>
        <v>-</v>
      </c>
      <c r="D259" t="s">
        <v>203</v>
      </c>
      <c r="E259">
        <v>29774.168796139998</v>
      </c>
      <c r="F259">
        <v>13446.1</v>
      </c>
      <c r="G259">
        <v>175.78971579794299</v>
      </c>
      <c r="H259">
        <v>6.21032372944623E-2</v>
      </c>
      <c r="I259">
        <v>53.174208343778503</v>
      </c>
      <c r="J259">
        <v>2.42108153893553</v>
      </c>
      <c r="K259">
        <v>12774.2111733812</v>
      </c>
      <c r="L259">
        <v>9807.4062245818805</v>
      </c>
      <c r="M259">
        <v>49.313510142479998</v>
      </c>
      <c r="N259">
        <v>0.82190198824262095</v>
      </c>
      <c r="O259">
        <v>8.6248057057436593</v>
      </c>
      <c r="P259">
        <v>205.65264086130099</v>
      </c>
      <c r="Q259">
        <v>0.19682307920778999</v>
      </c>
    </row>
    <row r="260" spans="1:17" x14ac:dyDescent="0.3">
      <c r="A260" t="s">
        <v>617</v>
      </c>
      <c r="B260" t="s">
        <v>618</v>
      </c>
      <c r="C260" t="str">
        <f>IFERROR(VLOOKUP(Table1[[#This Row],[Ticker]],[1]!Table2[[Symbol]:[Industry]],2,FALSE),"-")</f>
        <v>-</v>
      </c>
      <c r="D260" t="s">
        <v>258</v>
      </c>
      <c r="E260">
        <v>29524.124710079999</v>
      </c>
      <c r="F260">
        <v>1551.55</v>
      </c>
      <c r="G260">
        <v>22.4390598048379</v>
      </c>
      <c r="H260">
        <v>-8.1592945061664395</v>
      </c>
      <c r="I260">
        <v>28.6044135931085</v>
      </c>
      <c r="J260">
        <v>-5.2787739450039002</v>
      </c>
      <c r="K260">
        <v>1632.44656948498</v>
      </c>
      <c r="L260">
        <v>1410.2605822523601</v>
      </c>
      <c r="M260">
        <v>32.541312982893999</v>
      </c>
      <c r="N260">
        <v>0.83940593127974095</v>
      </c>
      <c r="O260">
        <v>18.665205761979902</v>
      </c>
      <c r="P260">
        <v>51.282176287051499</v>
      </c>
      <c r="Q260">
        <v>8.5265738272328001E-2</v>
      </c>
    </row>
    <row r="261" spans="1:17" x14ac:dyDescent="0.3">
      <c r="A261" t="s">
        <v>619</v>
      </c>
      <c r="B261" t="s">
        <v>620</v>
      </c>
      <c r="C261" t="str">
        <f>IFERROR(VLOOKUP(Table1[[#This Row],[Ticker]],[1]!Table2[[Symbol]:[Industry]],2,FALSE),"-")</f>
        <v>-</v>
      </c>
      <c r="D261" t="s">
        <v>203</v>
      </c>
      <c r="E261">
        <v>29494.024092479998</v>
      </c>
      <c r="F261">
        <v>15549.7</v>
      </c>
      <c r="G261">
        <v>-10.1128446905691</v>
      </c>
      <c r="H261">
        <v>-1.8660520507165199</v>
      </c>
      <c r="I261">
        <v>-5.8947613482636099</v>
      </c>
      <c r="J261">
        <v>-3.7497435325031101</v>
      </c>
      <c r="K261">
        <v>15641.618353194201</v>
      </c>
      <c r="L261">
        <v>14969.673008256401</v>
      </c>
      <c r="M261">
        <v>46.1004501716071</v>
      </c>
      <c r="N261">
        <v>0.24746502404315601</v>
      </c>
      <c r="O261">
        <v>17.3656083397107</v>
      </c>
      <c r="P261">
        <v>22.4385826771653</v>
      </c>
      <c r="Q261">
        <v>7.6803391990750994E-2</v>
      </c>
    </row>
    <row r="262" spans="1:17" x14ac:dyDescent="0.3">
      <c r="A262" t="s">
        <v>621</v>
      </c>
      <c r="B262" t="s">
        <v>622</v>
      </c>
      <c r="C262" t="str">
        <f>IFERROR(VLOOKUP(Table1[[#This Row],[Ticker]],[1]!Table2[[Symbol]:[Industry]],2,FALSE),"-")</f>
        <v>-</v>
      </c>
      <c r="D262" t="s">
        <v>423</v>
      </c>
      <c r="E262">
        <v>29471.6726609</v>
      </c>
      <c r="F262">
        <v>1569.5</v>
      </c>
      <c r="G262">
        <v>44.1069974553752</v>
      </c>
      <c r="H262">
        <v>3.8206736601543398</v>
      </c>
      <c r="I262">
        <v>32.088381087348502</v>
      </c>
      <c r="J262">
        <v>4.2136784405489403</v>
      </c>
      <c r="K262">
        <v>1412.98408550301</v>
      </c>
      <c r="L262">
        <v>1190.74369921692</v>
      </c>
      <c r="M262">
        <v>64.834929451308099</v>
      </c>
      <c r="N262">
        <v>0.89728739965988202</v>
      </c>
      <c r="O262">
        <v>5.1162790697674296</v>
      </c>
      <c r="P262">
        <v>77.324596090837105</v>
      </c>
      <c r="Q262">
        <v>0.10620831933125301</v>
      </c>
    </row>
    <row r="263" spans="1:17" x14ac:dyDescent="0.3">
      <c r="A263" t="s">
        <v>623</v>
      </c>
      <c r="B263" t="s">
        <v>624</v>
      </c>
      <c r="C263" t="str">
        <f>IFERROR(VLOOKUP(Table1[[#This Row],[Ticker]],[1]!Table2[[Symbol]:[Industry]],2,FALSE),"-")</f>
        <v>-</v>
      </c>
      <c r="D263" t="s">
        <v>625</v>
      </c>
      <c r="E263">
        <v>29279.787240000001</v>
      </c>
      <c r="F263">
        <v>856.6</v>
      </c>
      <c r="G263">
        <v>4.65848461692483</v>
      </c>
      <c r="H263">
        <v>2.6538274968811999</v>
      </c>
      <c r="I263">
        <v>6.8989891120069</v>
      </c>
      <c r="J263">
        <v>-9.7787414834207507</v>
      </c>
      <c r="K263">
        <v>865.54632790733694</v>
      </c>
      <c r="L263">
        <v>810.65210997608199</v>
      </c>
      <c r="M263">
        <v>41.064266437938301</v>
      </c>
      <c r="N263">
        <v>2.9941945712776801</v>
      </c>
      <c r="O263">
        <v>17.820452953537199</v>
      </c>
      <c r="P263">
        <v>31.967339393005599</v>
      </c>
      <c r="Q263">
        <v>9.4581552915902006E-2</v>
      </c>
    </row>
    <row r="264" spans="1:17" x14ac:dyDescent="0.3">
      <c r="A264" t="s">
        <v>626</v>
      </c>
      <c r="B264" t="s">
        <v>627</v>
      </c>
      <c r="C264" t="str">
        <f>IFERROR(VLOOKUP(Table1[[#This Row],[Ticker]],[1]!Table2[[Symbol]:[Industry]],2,FALSE),"-")</f>
        <v>-</v>
      </c>
      <c r="D264" t="s">
        <v>628</v>
      </c>
      <c r="E264">
        <v>28880.172357300002</v>
      </c>
      <c r="F264">
        <v>298.64999999999998</v>
      </c>
      <c r="G264">
        <v>71.733493917409803</v>
      </c>
      <c r="H264">
        <v>-4.0189987938071203</v>
      </c>
      <c r="I264">
        <v>4.5608314034645296</v>
      </c>
      <c r="J264">
        <v>8.7329538618957798</v>
      </c>
      <c r="K264">
        <v>320.17824470660901</v>
      </c>
      <c r="L264">
        <v>284.18479302356701</v>
      </c>
      <c r="M264">
        <v>42.889132298945199</v>
      </c>
      <c r="N264">
        <v>0.81321751443256896</v>
      </c>
      <c r="O264">
        <v>39.226519337016597</v>
      </c>
      <c r="P264">
        <v>121.05847520355201</v>
      </c>
      <c r="Q264">
        <v>9.2660142335897006E-2</v>
      </c>
    </row>
    <row r="265" spans="1:17" x14ac:dyDescent="0.3">
      <c r="A265" t="s">
        <v>629</v>
      </c>
      <c r="B265" t="s">
        <v>630</v>
      </c>
      <c r="C265" t="str">
        <f>IFERROR(VLOOKUP(Table1[[#This Row],[Ticker]],[1]!Table2[[Symbol]:[Industry]],2,FALSE),"-")</f>
        <v>-</v>
      </c>
      <c r="D265" t="s">
        <v>166</v>
      </c>
      <c r="E265">
        <v>28826.937670800002</v>
      </c>
      <c r="F265">
        <v>6659.7</v>
      </c>
      <c r="G265">
        <v>142.77103182940999</v>
      </c>
      <c r="H265">
        <v>25.099284960123999</v>
      </c>
      <c r="I265">
        <v>88.623523622799596</v>
      </c>
      <c r="J265">
        <v>19.563171642684001</v>
      </c>
      <c r="K265">
        <v>5679.843555204</v>
      </c>
      <c r="L265">
        <v>4235.9943055859003</v>
      </c>
      <c r="M265">
        <v>52.6554710953856</v>
      </c>
      <c r="N265">
        <v>2.1993516992013098</v>
      </c>
      <c r="O265">
        <v>19.3732450410679</v>
      </c>
      <c r="P265">
        <v>174.06172839506101</v>
      </c>
      <c r="Q265">
        <v>5.8214794368704997E-2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Row],[Ticker]],[1]!Table2[[Symbol]:[Industry]],2,FALSE),"-")</f>
        <v>-</v>
      </c>
      <c r="D266" t="s">
        <v>203</v>
      </c>
      <c r="E266">
        <v>28656.256458749998</v>
      </c>
      <c r="F266">
        <v>1363.75</v>
      </c>
      <c r="G266">
        <v>-10.324203101513</v>
      </c>
      <c r="H266">
        <v>-2.78979360075303</v>
      </c>
      <c r="I266">
        <v>14.0579136925708</v>
      </c>
      <c r="J266">
        <v>-0.81887893450843097</v>
      </c>
      <c r="K266">
        <v>1338.31132885067</v>
      </c>
      <c r="L266">
        <v>1231.9869606304101</v>
      </c>
      <c r="M266">
        <v>46.865638774344198</v>
      </c>
      <c r="N266">
        <v>0.44941953974604198</v>
      </c>
      <c r="O266">
        <v>10.427131072410599</v>
      </c>
      <c r="P266">
        <v>35.960321020886298</v>
      </c>
      <c r="Q266">
        <v>6.1536658133384999E-2</v>
      </c>
    </row>
    <row r="267" spans="1:17" x14ac:dyDescent="0.3">
      <c r="A267" t="s">
        <v>633</v>
      </c>
      <c r="B267" t="s">
        <v>634</v>
      </c>
      <c r="C267" t="str">
        <f>IFERROR(VLOOKUP(Table1[[#This Row],[Ticker]],[1]!Table2[[Symbol]:[Industry]],2,FALSE),"-")</f>
        <v>-</v>
      </c>
      <c r="D267" t="s">
        <v>290</v>
      </c>
      <c r="E267">
        <v>28620.437236649999</v>
      </c>
      <c r="F267">
        <v>1065.75</v>
      </c>
      <c r="G267">
        <v>33.564307503526202</v>
      </c>
      <c r="H267">
        <v>-9.6761384945384794</v>
      </c>
      <c r="I267">
        <v>-29.925464076518299</v>
      </c>
      <c r="J267">
        <v>-8.9547188496758796</v>
      </c>
      <c r="K267">
        <v>1218.1017985019901</v>
      </c>
      <c r="L267">
        <v>1142.19723939651</v>
      </c>
      <c r="M267">
        <v>19.838554682999799</v>
      </c>
      <c r="N267">
        <v>0.57078742979045005</v>
      </c>
      <c r="O267">
        <v>42.050199390100801</v>
      </c>
      <c r="P267">
        <v>60.058571750394201</v>
      </c>
    </row>
    <row r="268" spans="1:17" hidden="1" x14ac:dyDescent="0.3">
      <c r="A268" t="s">
        <v>635</v>
      </c>
      <c r="B268" t="s">
        <v>636</v>
      </c>
      <c r="C268" t="str">
        <f>IFERROR(VLOOKUP(Table1[[#This Row],[Ticker]],[1]!Table2[[Symbol]:[Industry]],2,FALSE),"-")</f>
        <v>-</v>
      </c>
      <c r="D268" t="s">
        <v>119</v>
      </c>
      <c r="E268">
        <v>28548.238161584999</v>
      </c>
      <c r="F268">
        <v>1280.8499999999999</v>
      </c>
      <c r="G268">
        <v>-9.5623174163792992</v>
      </c>
      <c r="H268">
        <v>10.044596399263</v>
      </c>
      <c r="I268">
        <v>4.6777478731105404</v>
      </c>
      <c r="J268">
        <v>8.4724435975814991</v>
      </c>
      <c r="K268">
        <v>1162.7407177069799</v>
      </c>
      <c r="L268">
        <v>1098.7255110246299</v>
      </c>
      <c r="M268">
        <v>62.972004726851601</v>
      </c>
      <c r="N268">
        <v>2.1478968388964699</v>
      </c>
      <c r="O268">
        <v>9.3024163641331992</v>
      </c>
      <c r="P268">
        <v>33.428824417938401</v>
      </c>
      <c r="Q268">
        <v>1.7267313652882001E-2</v>
      </c>
    </row>
    <row r="269" spans="1:17" x14ac:dyDescent="0.3">
      <c r="A269" t="s">
        <v>637</v>
      </c>
      <c r="B269" t="s">
        <v>638</v>
      </c>
      <c r="C269" t="str">
        <f>IFERROR(VLOOKUP(Table1[[#This Row],[Ticker]],[1]!Table2[[Symbol]:[Industry]],2,FALSE),"-")</f>
        <v>-</v>
      </c>
      <c r="D269" t="s">
        <v>489</v>
      </c>
      <c r="E269">
        <v>28355.2045177</v>
      </c>
      <c r="F269">
        <v>1549.25</v>
      </c>
      <c r="G269">
        <v>128.295414355839</v>
      </c>
      <c r="H269">
        <v>-3.0235318552452402</v>
      </c>
      <c r="I269">
        <v>69.702092658786995</v>
      </c>
      <c r="J269">
        <v>4.5239737195727399</v>
      </c>
      <c r="K269">
        <v>1493.43614890972</v>
      </c>
      <c r="L269">
        <v>1123.7289404539899</v>
      </c>
      <c r="M269">
        <v>47.893342344131398</v>
      </c>
      <c r="N269">
        <v>0.41930036109478702</v>
      </c>
      <c r="O269">
        <v>14.6328868807487</v>
      </c>
      <c r="P269">
        <v>158.63939899832999</v>
      </c>
      <c r="Q269">
        <v>9.0792010898388995E-2</v>
      </c>
    </row>
    <row r="270" spans="1:17" x14ac:dyDescent="0.3">
      <c r="A270" t="s">
        <v>639</v>
      </c>
      <c r="B270" t="s">
        <v>640</v>
      </c>
      <c r="C270" t="str">
        <f>IFERROR(VLOOKUP(Table1[[#This Row],[Ticker]],[1]!Table2[[Symbol]:[Industry]],2,FALSE),"-")</f>
        <v>-</v>
      </c>
      <c r="D270" t="s">
        <v>388</v>
      </c>
      <c r="E270">
        <v>27965.89087838</v>
      </c>
      <c r="F270">
        <v>6222.65</v>
      </c>
      <c r="G270">
        <v>7.7151531733249401</v>
      </c>
      <c r="H270">
        <v>-4.05574468720285</v>
      </c>
      <c r="I270">
        <v>-6.0482458993630503</v>
      </c>
      <c r="J270">
        <v>-8.0928544895754193</v>
      </c>
      <c r="K270">
        <v>6412.29321811105</v>
      </c>
      <c r="L270">
        <v>5777.5817781918004</v>
      </c>
      <c r="M270">
        <v>26.612906484161101</v>
      </c>
      <c r="N270">
        <v>0.88558898297555999</v>
      </c>
      <c r="O270">
        <v>15.655709384265499</v>
      </c>
      <c r="P270">
        <v>33.590596822670598</v>
      </c>
      <c r="Q270">
        <v>-3.6717358680423001E-2</v>
      </c>
    </row>
    <row r="271" spans="1:17" x14ac:dyDescent="0.3">
      <c r="A271" t="s">
        <v>641</v>
      </c>
      <c r="B271" t="s">
        <v>642</v>
      </c>
      <c r="C271" t="str">
        <f>IFERROR(VLOOKUP(Table1[[#This Row],[Ticker]],[1]!Table2[[Symbol]:[Industry]],2,FALSE),"-")</f>
        <v>-</v>
      </c>
      <c r="D271" t="s">
        <v>258</v>
      </c>
      <c r="E271">
        <v>27603.771003319998</v>
      </c>
      <c r="F271">
        <v>3669.8</v>
      </c>
      <c r="G271">
        <v>-10.2178691282288</v>
      </c>
      <c r="H271">
        <v>-5.3685469392208898</v>
      </c>
      <c r="I271">
        <v>19.062740472552399</v>
      </c>
      <c r="J271">
        <v>-9.9306489574563805</v>
      </c>
      <c r="K271">
        <v>4034.7682359565001</v>
      </c>
      <c r="L271">
        <v>3573.88138245868</v>
      </c>
      <c r="M271">
        <v>23.475729894315901</v>
      </c>
      <c r="N271">
        <v>0.66442288197759003</v>
      </c>
      <c r="O271">
        <v>31.285083655785002</v>
      </c>
      <c r="P271">
        <v>45.367399485046498</v>
      </c>
      <c r="Q271">
        <v>9.0103905083548E-2</v>
      </c>
    </row>
    <row r="272" spans="1:17" x14ac:dyDescent="0.3">
      <c r="A272" t="s">
        <v>643</v>
      </c>
      <c r="B272" t="s">
        <v>644</v>
      </c>
      <c r="C272" t="str">
        <f>IFERROR(VLOOKUP(Table1[[#This Row],[Ticker]],[1]!Table2[[Symbol]:[Industry]],2,FALSE),"-")</f>
        <v>-</v>
      </c>
      <c r="D272" t="s">
        <v>351</v>
      </c>
      <c r="E272">
        <v>27575.781756254899</v>
      </c>
      <c r="F272">
        <v>428.55</v>
      </c>
      <c r="G272">
        <v>18.452462863088702</v>
      </c>
      <c r="H272">
        <v>2.3181212211240401</v>
      </c>
      <c r="I272">
        <v>39.583318744050302</v>
      </c>
      <c r="J272">
        <v>4.1199119770350503</v>
      </c>
      <c r="K272">
        <v>417.683031727632</v>
      </c>
      <c r="L272">
        <v>356.31484482167502</v>
      </c>
      <c r="M272">
        <v>44.213361770940601</v>
      </c>
      <c r="N272">
        <v>0.75350631482293196</v>
      </c>
      <c r="O272">
        <v>9.8354917745887303</v>
      </c>
      <c r="P272">
        <v>64.038277511961695</v>
      </c>
      <c r="Q272">
        <v>-4.8886172569246003E-2</v>
      </c>
    </row>
    <row r="273" spans="1:17" x14ac:dyDescent="0.3">
      <c r="A273" t="s">
        <v>645</v>
      </c>
      <c r="B273" t="s">
        <v>646</v>
      </c>
      <c r="C273" t="str">
        <f>IFERROR(VLOOKUP(Table1[[#This Row],[Ticker]],[1]!Table2[[Symbol]:[Industry]],2,FALSE),"-")</f>
        <v>-</v>
      </c>
      <c r="D273" t="s">
        <v>153</v>
      </c>
      <c r="E273">
        <v>27397.926779776</v>
      </c>
      <c r="F273">
        <v>210.14</v>
      </c>
      <c r="G273">
        <v>293.646133053401</v>
      </c>
      <c r="H273">
        <v>25.324734406338301</v>
      </c>
      <c r="I273">
        <v>49.528123191878102</v>
      </c>
      <c r="J273">
        <v>25.159558620314801</v>
      </c>
      <c r="K273">
        <v>165.05781936246501</v>
      </c>
      <c r="L273">
        <v>129.836028148407</v>
      </c>
      <c r="M273">
        <v>75.226990988097697</v>
      </c>
      <c r="N273">
        <v>1.8682178097042701</v>
      </c>
      <c r="O273">
        <v>12.758161225849401</v>
      </c>
      <c r="P273">
        <v>351.913978494623</v>
      </c>
      <c r="Q273">
        <v>0.176371307656705</v>
      </c>
    </row>
    <row r="274" spans="1:17" x14ac:dyDescent="0.3">
      <c r="A274" t="s">
        <v>647</v>
      </c>
      <c r="B274" t="s">
        <v>648</v>
      </c>
      <c r="C274" t="str">
        <f>IFERROR(VLOOKUP(Table1[[#This Row],[Ticker]],[1]!Table2[[Symbol]:[Industry]],2,FALSE),"-")</f>
        <v>-</v>
      </c>
      <c r="D274" t="s">
        <v>57</v>
      </c>
      <c r="E274">
        <v>27360.601492595</v>
      </c>
      <c r="F274">
        <v>354.35</v>
      </c>
      <c r="G274">
        <v>-42.696328418995002</v>
      </c>
      <c r="H274">
        <v>-11.2027935339165</v>
      </c>
      <c r="I274">
        <v>-37.636530140859598</v>
      </c>
      <c r="J274">
        <v>2.87190846480665</v>
      </c>
      <c r="K274">
        <v>397.87137517829598</v>
      </c>
      <c r="L274">
        <v>421.23604977882701</v>
      </c>
      <c r="M274">
        <v>37.713468770531897</v>
      </c>
      <c r="N274">
        <v>0.96238104301977501</v>
      </c>
      <c r="O274">
        <v>46.6629039085649</v>
      </c>
      <c r="P274">
        <v>5.3672316384180796</v>
      </c>
      <c r="Q274">
        <v>6.0347638185334E-2</v>
      </c>
    </row>
    <row r="275" spans="1:17" x14ac:dyDescent="0.3">
      <c r="A275" t="s">
        <v>649</v>
      </c>
      <c r="B275" t="s">
        <v>650</v>
      </c>
      <c r="C275" t="str">
        <f>IFERROR(VLOOKUP(Table1[[#This Row],[Ticker]],[1]!Table2[[Symbol]:[Industry]],2,FALSE),"-")</f>
        <v>-</v>
      </c>
      <c r="D275" t="s">
        <v>625</v>
      </c>
      <c r="E275">
        <v>26964.036360360002</v>
      </c>
      <c r="F275">
        <v>1110.1500000000001</v>
      </c>
      <c r="G275">
        <v>-36.406224311118699</v>
      </c>
      <c r="H275">
        <v>9.6551486060165992</v>
      </c>
      <c r="I275">
        <v>3.3251649913202601</v>
      </c>
      <c r="J275">
        <v>-1.08427910127598</v>
      </c>
      <c r="K275">
        <v>1084.94791023518</v>
      </c>
      <c r="L275">
        <v>1097.1636406605501</v>
      </c>
      <c r="M275">
        <v>48.757035984965299</v>
      </c>
      <c r="N275">
        <v>0.69842616348587705</v>
      </c>
      <c r="O275">
        <v>34.026933297302101</v>
      </c>
      <c r="P275">
        <v>25.2920264093448</v>
      </c>
      <c r="Q275">
        <v>-1.946507978779E-3</v>
      </c>
    </row>
    <row r="276" spans="1:17" x14ac:dyDescent="0.3">
      <c r="A276" t="s">
        <v>651</v>
      </c>
      <c r="B276" t="s">
        <v>652</v>
      </c>
      <c r="C276" t="str">
        <f>IFERROR(VLOOKUP(Table1[[#This Row],[Ticker]],[1]!Table2[[Symbol]:[Industry]],2,FALSE),"-")</f>
        <v>-</v>
      </c>
      <c r="D276" t="s">
        <v>653</v>
      </c>
      <c r="E276">
        <v>26919.247568070001</v>
      </c>
      <c r="F276">
        <v>280.14999999999998</v>
      </c>
      <c r="G276">
        <v>123.03282813567201</v>
      </c>
      <c r="H276">
        <v>-9.5552724605212092</v>
      </c>
      <c r="I276">
        <v>-16.078317485445801</v>
      </c>
      <c r="J276">
        <v>1.1939877445015701</v>
      </c>
      <c r="K276">
        <v>298.93242112188</v>
      </c>
      <c r="L276">
        <v>275.76392195979298</v>
      </c>
      <c r="M276">
        <v>30.435994199398898</v>
      </c>
      <c r="N276">
        <v>0.24401093009950001</v>
      </c>
      <c r="O276">
        <v>37.176512582545001</v>
      </c>
      <c r="P276">
        <v>149.576837416481</v>
      </c>
      <c r="Q276">
        <v>7.9532922739783005E-2</v>
      </c>
    </row>
    <row r="277" spans="1:17" x14ac:dyDescent="0.3">
      <c r="A277" t="s">
        <v>654</v>
      </c>
      <c r="B277" t="s">
        <v>655</v>
      </c>
      <c r="C277" t="str">
        <f>IFERROR(VLOOKUP(Table1[[#This Row],[Ticker]],[1]!Table2[[Symbol]:[Industry]],2,FALSE),"-")</f>
        <v>-</v>
      </c>
      <c r="D277" t="s">
        <v>300</v>
      </c>
      <c r="E277">
        <v>26774.177279039999</v>
      </c>
      <c r="F277">
        <v>536.4</v>
      </c>
      <c r="G277">
        <v>5.9631017455575703</v>
      </c>
      <c r="H277">
        <v>6.2066372841759403</v>
      </c>
      <c r="I277">
        <v>32.282462469703802</v>
      </c>
      <c r="J277">
        <v>5.6796592672201696</v>
      </c>
      <c r="K277">
        <v>492.68857274018598</v>
      </c>
      <c r="L277">
        <v>441.12246100219198</v>
      </c>
      <c r="M277">
        <v>65.606364039273203</v>
      </c>
      <c r="N277">
        <v>0.84089807571595998</v>
      </c>
      <c r="O277">
        <v>2.3396718866517601</v>
      </c>
      <c r="P277">
        <v>59.595358524248702</v>
      </c>
      <c r="Q277">
        <v>3.3871210212419998E-3</v>
      </c>
    </row>
    <row r="278" spans="1:17" x14ac:dyDescent="0.3">
      <c r="A278" t="s">
        <v>656</v>
      </c>
      <c r="B278" t="s">
        <v>657</v>
      </c>
      <c r="C278" t="str">
        <f>IFERROR(VLOOKUP(Table1[[#This Row],[Ticker]],[1]!Table2[[Symbol]:[Industry]],2,FALSE),"-")</f>
        <v>-</v>
      </c>
      <c r="D278" t="s">
        <v>564</v>
      </c>
      <c r="E278">
        <v>26758.27</v>
      </c>
      <c r="F278">
        <v>2560.6</v>
      </c>
      <c r="G278">
        <v>92.805712884190598</v>
      </c>
      <c r="H278">
        <v>5.4353399708764698</v>
      </c>
      <c r="I278">
        <v>24.312641384557001</v>
      </c>
      <c r="J278">
        <v>9.2159283758867208</v>
      </c>
      <c r="K278">
        <v>2315.6141814091802</v>
      </c>
      <c r="L278">
        <v>1971.14246807534</v>
      </c>
      <c r="M278">
        <v>65.436038337850505</v>
      </c>
      <c r="N278">
        <v>1.2279419447321001</v>
      </c>
      <c r="O278">
        <v>4.1923767866906196</v>
      </c>
      <c r="P278">
        <v>131.23673635255301</v>
      </c>
      <c r="Q278">
        <v>8.1997714913265005E-2</v>
      </c>
    </row>
    <row r="279" spans="1:17" x14ac:dyDescent="0.3">
      <c r="A279" t="s">
        <v>658</v>
      </c>
      <c r="B279" t="s">
        <v>659</v>
      </c>
      <c r="C279" t="str">
        <f>IFERROR(VLOOKUP(Table1[[#This Row],[Ticker]],[1]!Table2[[Symbol]:[Industry]],2,FALSE),"-")</f>
        <v>-</v>
      </c>
      <c r="D279" t="s">
        <v>290</v>
      </c>
      <c r="E279">
        <v>26698.118425000001</v>
      </c>
      <c r="F279">
        <v>3207.8</v>
      </c>
      <c r="G279">
        <v>17.328027625949499</v>
      </c>
      <c r="H279">
        <v>11.138409917912</v>
      </c>
      <c r="I279">
        <v>20.129205602012298</v>
      </c>
      <c r="J279">
        <v>2.7926117518455502</v>
      </c>
      <c r="K279">
        <v>2948.17870878546</v>
      </c>
      <c r="L279">
        <v>2612.2380354161201</v>
      </c>
      <c r="M279">
        <v>60.028925993976998</v>
      </c>
      <c r="N279">
        <v>1.20593713231879</v>
      </c>
      <c r="O279">
        <v>4.74468483072509</v>
      </c>
      <c r="P279">
        <v>65.0357565467922</v>
      </c>
      <c r="Q279">
        <v>-5.1712700260261001E-2</v>
      </c>
    </row>
    <row r="280" spans="1:17" x14ac:dyDescent="0.3">
      <c r="A280" t="s">
        <v>660</v>
      </c>
      <c r="B280" t="s">
        <v>661</v>
      </c>
      <c r="C280" t="str">
        <f>IFERROR(VLOOKUP(Table1[[#This Row],[Ticker]],[1]!Table2[[Symbol]:[Industry]],2,FALSE),"-")</f>
        <v>-</v>
      </c>
      <c r="D280" t="s">
        <v>258</v>
      </c>
      <c r="E280">
        <v>26650.857599999999</v>
      </c>
      <c r="F280">
        <v>2407.0500000000002</v>
      </c>
      <c r="G280">
        <v>-15.9273609757284</v>
      </c>
      <c r="H280">
        <v>-9.2406635713848004</v>
      </c>
      <c r="I280">
        <v>-0.87496927990117901</v>
      </c>
      <c r="J280">
        <v>-0.53029678619036402</v>
      </c>
      <c r="K280">
        <v>2545.53684169899</v>
      </c>
      <c r="L280">
        <v>2344.4656325617002</v>
      </c>
      <c r="M280">
        <v>32.095930782444597</v>
      </c>
      <c r="N280">
        <v>0.44180603583303901</v>
      </c>
      <c r="O280">
        <v>22.9721027814129</v>
      </c>
      <c r="P280">
        <v>28.362308020477801</v>
      </c>
      <c r="Q280">
        <v>7.4121611744379007E-2</v>
      </c>
    </row>
    <row r="281" spans="1:17" hidden="1" x14ac:dyDescent="0.3">
      <c r="A281" t="s">
        <v>662</v>
      </c>
      <c r="B281" t="s">
        <v>663</v>
      </c>
      <c r="C281" t="str">
        <f>IFERROR(VLOOKUP(Table1[[#This Row],[Ticker]],[1]!Table2[[Symbol]:[Industry]],2,FALSE),"-")</f>
        <v>-</v>
      </c>
      <c r="D281" t="s">
        <v>51</v>
      </c>
      <c r="E281">
        <v>26403.303523800001</v>
      </c>
      <c r="F281">
        <v>5771.5</v>
      </c>
      <c r="G281">
        <v>25.876862175146901</v>
      </c>
      <c r="H281">
        <v>19.8965167263902</v>
      </c>
      <c r="I281">
        <v>17.5367230798118</v>
      </c>
      <c r="J281">
        <v>0.16502534636882199</v>
      </c>
      <c r="K281">
        <v>5159.5609356779696</v>
      </c>
      <c r="L281">
        <v>4584.2750835544502</v>
      </c>
      <c r="M281">
        <v>68.083649955137105</v>
      </c>
      <c r="N281">
        <v>1.057979353186</v>
      </c>
      <c r="O281">
        <v>5.5003032140691301</v>
      </c>
      <c r="P281">
        <v>51.8775821688902</v>
      </c>
      <c r="Q281">
        <v>-7.5757279684708995E-2</v>
      </c>
    </row>
    <row r="282" spans="1:17" x14ac:dyDescent="0.3">
      <c r="A282" t="s">
        <v>664</v>
      </c>
      <c r="B282" t="s">
        <v>665</v>
      </c>
      <c r="C282" t="str">
        <f>IFERROR(VLOOKUP(Table1[[#This Row],[Ticker]],[1]!Table2[[Symbol]:[Industry]],2,FALSE),"-")</f>
        <v>-</v>
      </c>
      <c r="D282" t="s">
        <v>413</v>
      </c>
      <c r="E282">
        <v>26337.285</v>
      </c>
      <c r="F282">
        <v>750.35</v>
      </c>
      <c r="G282">
        <v>81.598031363533096</v>
      </c>
      <c r="H282">
        <v>-10.613008366602999</v>
      </c>
      <c r="I282">
        <v>80.892181949212301</v>
      </c>
      <c r="J282">
        <v>1.88843496791677</v>
      </c>
      <c r="K282">
        <v>783.155260874757</v>
      </c>
      <c r="L282">
        <v>594.62832359920299</v>
      </c>
      <c r="M282">
        <v>34.117988027354897</v>
      </c>
      <c r="N282">
        <v>0.40554608151711802</v>
      </c>
      <c r="O282">
        <v>29.273005930565699</v>
      </c>
      <c r="P282">
        <v>167.98214285714201</v>
      </c>
      <c r="Q282">
        <v>9.7485547330904004E-2</v>
      </c>
    </row>
    <row r="283" spans="1:17" x14ac:dyDescent="0.3">
      <c r="A283" t="s">
        <v>666</v>
      </c>
      <c r="B283" t="s">
        <v>667</v>
      </c>
      <c r="C283" t="str">
        <f>IFERROR(VLOOKUP(Table1[[#This Row],[Ticker]],[1]!Table2[[Symbol]:[Industry]],2,FALSE),"-")</f>
        <v>-</v>
      </c>
      <c r="D283" t="s">
        <v>351</v>
      </c>
      <c r="E283">
        <v>26321.464210949998</v>
      </c>
      <c r="F283">
        <v>2074.65</v>
      </c>
      <c r="G283">
        <v>6.8211028533306903</v>
      </c>
      <c r="H283">
        <v>4.7771011738144002</v>
      </c>
      <c r="I283">
        <v>43.953734535493801</v>
      </c>
      <c r="J283">
        <v>0.41790592446093899</v>
      </c>
      <c r="K283">
        <v>1933.8017072088101</v>
      </c>
      <c r="L283">
        <v>1638.1852315706401</v>
      </c>
      <c r="M283">
        <v>50.611725133000903</v>
      </c>
      <c r="N283">
        <v>0.76004652515266002</v>
      </c>
      <c r="O283">
        <v>6.0419829850818001</v>
      </c>
      <c r="P283">
        <v>74.913582328640004</v>
      </c>
      <c r="Q283">
        <v>-4.5711059362506003E-2</v>
      </c>
    </row>
    <row r="284" spans="1:17" x14ac:dyDescent="0.3">
      <c r="A284" t="s">
        <v>668</v>
      </c>
      <c r="B284" t="s">
        <v>669</v>
      </c>
      <c r="C284" t="str">
        <f>IFERROR(VLOOKUP(Table1[[#This Row],[Ticker]],[1]!Table2[[Symbol]:[Industry]],2,FALSE),"-")</f>
        <v>-</v>
      </c>
      <c r="D284" t="s">
        <v>51</v>
      </c>
      <c r="E284">
        <v>26130.338934300002</v>
      </c>
      <c r="F284">
        <v>1458.9</v>
      </c>
      <c r="G284">
        <v>52.530300950837301</v>
      </c>
      <c r="H284">
        <v>25.8335394550299</v>
      </c>
      <c r="I284">
        <v>54.336666936064603</v>
      </c>
      <c r="J284">
        <v>8.3790285481547109</v>
      </c>
      <c r="K284">
        <v>1261.6878819541</v>
      </c>
      <c r="L284">
        <v>1035.6943292654501</v>
      </c>
      <c r="M284">
        <v>67.213583667955703</v>
      </c>
      <c r="N284">
        <v>1.21316833859643</v>
      </c>
      <c r="O284">
        <v>5.5384193570498397</v>
      </c>
      <c r="P284">
        <v>101.449875724937</v>
      </c>
      <c r="Q284">
        <v>3.2433621222787E-2</v>
      </c>
    </row>
    <row r="285" spans="1:17" x14ac:dyDescent="0.3">
      <c r="A285" t="s">
        <v>670</v>
      </c>
      <c r="B285" t="s">
        <v>671</v>
      </c>
      <c r="C285" t="str">
        <f>IFERROR(VLOOKUP(Table1[[#This Row],[Ticker]],[1]!Table2[[Symbol]:[Industry]],2,FALSE),"-")</f>
        <v>-</v>
      </c>
      <c r="D285" t="s">
        <v>536</v>
      </c>
      <c r="E285">
        <v>26094.828109995</v>
      </c>
      <c r="F285">
        <v>805.65</v>
      </c>
      <c r="G285">
        <v>5.7019969019926702</v>
      </c>
      <c r="H285">
        <v>2.2191390373539699</v>
      </c>
      <c r="I285">
        <v>-10.7647978823577</v>
      </c>
      <c r="J285">
        <v>5.2799183007901496</v>
      </c>
      <c r="K285">
        <v>759.46115913986398</v>
      </c>
      <c r="L285">
        <v>725.26228837154895</v>
      </c>
      <c r="M285">
        <v>77.309047637680493</v>
      </c>
      <c r="N285">
        <v>1.1113592217570301</v>
      </c>
      <c r="O285">
        <v>7.5467014212126902</v>
      </c>
      <c r="P285">
        <v>32.540922925063697</v>
      </c>
      <c r="Q285">
        <v>-1.7010658385355999E-2</v>
      </c>
    </row>
    <row r="286" spans="1:17" x14ac:dyDescent="0.3">
      <c r="A286" t="s">
        <v>672</v>
      </c>
      <c r="B286" t="s">
        <v>673</v>
      </c>
      <c r="C286" t="str">
        <f>IFERROR(VLOOKUP(Table1[[#This Row],[Ticker]],[1]!Table2[[Symbol]:[Industry]],2,FALSE),"-")</f>
        <v>-</v>
      </c>
      <c r="D286" t="s">
        <v>166</v>
      </c>
      <c r="E286">
        <v>25978.77144905</v>
      </c>
      <c r="F286">
        <v>1019.75</v>
      </c>
      <c r="G286">
        <v>-22.424054592116299</v>
      </c>
      <c r="H286">
        <v>-2.21580917594475</v>
      </c>
      <c r="I286">
        <v>-5.00572199422772</v>
      </c>
      <c r="J286">
        <v>-0.71584622537179898</v>
      </c>
      <c r="K286">
        <v>1070.4747016930201</v>
      </c>
      <c r="L286">
        <v>1058.4208316581</v>
      </c>
      <c r="M286">
        <v>34.289202712831099</v>
      </c>
      <c r="N286">
        <v>0.674125510613102</v>
      </c>
      <c r="O286">
        <v>32.287325324834498</v>
      </c>
      <c r="P286">
        <v>9.2979635584137199</v>
      </c>
      <c r="Q286">
        <v>1.738080607444E-3</v>
      </c>
    </row>
    <row r="287" spans="1:17" x14ac:dyDescent="0.3">
      <c r="A287" t="s">
        <v>674</v>
      </c>
      <c r="B287" t="s">
        <v>675</v>
      </c>
      <c r="C287" t="str">
        <f>IFERROR(VLOOKUP(Table1[[#This Row],[Ticker]],[1]!Table2[[Symbol]:[Industry]],2,FALSE),"-")</f>
        <v>-</v>
      </c>
      <c r="D287" t="s">
        <v>141</v>
      </c>
      <c r="E287">
        <v>25926.9415238</v>
      </c>
      <c r="F287">
        <v>1121.5</v>
      </c>
      <c r="G287">
        <v>66.597581063484398</v>
      </c>
      <c r="H287">
        <v>-13.120207621144401</v>
      </c>
      <c r="I287">
        <v>6.3113824655747504</v>
      </c>
      <c r="J287">
        <v>-4.0408314373858598</v>
      </c>
      <c r="K287">
        <v>1224.2462144778201</v>
      </c>
      <c r="L287">
        <v>1042.6804588283501</v>
      </c>
      <c r="M287">
        <v>31.511066240460401</v>
      </c>
      <c r="N287">
        <v>0.81447647172860904</v>
      </c>
      <c r="O287">
        <v>29.5675434685688</v>
      </c>
      <c r="P287">
        <v>98.495575221238894</v>
      </c>
      <c r="Q287">
        <v>0.15684579928394901</v>
      </c>
    </row>
    <row r="288" spans="1:17" x14ac:dyDescent="0.3">
      <c r="A288" t="s">
        <v>676</v>
      </c>
      <c r="B288" t="s">
        <v>677</v>
      </c>
      <c r="C288" t="str">
        <f>IFERROR(VLOOKUP(Table1[[#This Row],[Ticker]],[1]!Table2[[Symbol]:[Industry]],2,FALSE),"-")</f>
        <v>-</v>
      </c>
      <c r="D288" t="s">
        <v>153</v>
      </c>
      <c r="E288">
        <v>25366.577657400001</v>
      </c>
      <c r="F288">
        <v>798</v>
      </c>
      <c r="G288">
        <v>80.910315163083197</v>
      </c>
      <c r="H288">
        <v>25.799221671938898</v>
      </c>
      <c r="I288">
        <v>71.956235390060996</v>
      </c>
      <c r="J288">
        <v>25.541525794031401</v>
      </c>
      <c r="K288">
        <v>623.77911934308997</v>
      </c>
      <c r="L288">
        <v>524.94761881511204</v>
      </c>
      <c r="M288">
        <v>91.732540608482296</v>
      </c>
      <c r="N288">
        <v>3.23033281935429</v>
      </c>
      <c r="O288">
        <v>5.75814536340852</v>
      </c>
      <c r="P288">
        <v>155.76923076923001</v>
      </c>
      <c r="Q288">
        <v>0.18438664789181</v>
      </c>
    </row>
    <row r="289" spans="1:17" x14ac:dyDescent="0.3">
      <c r="A289" t="s">
        <v>678</v>
      </c>
      <c r="B289" t="s">
        <v>679</v>
      </c>
      <c r="C289" t="str">
        <f>IFERROR(VLOOKUP(Table1[[#This Row],[Ticker]],[1]!Table2[[Symbol]:[Industry]],2,FALSE),"-")</f>
        <v>-</v>
      </c>
      <c r="D289" t="s">
        <v>183</v>
      </c>
      <c r="E289">
        <v>25275.375270389999</v>
      </c>
      <c r="F289">
        <v>7756.7</v>
      </c>
      <c r="G289">
        <v>17.797912495522301</v>
      </c>
      <c r="H289">
        <v>5.7814445741342704</v>
      </c>
      <c r="I289">
        <v>4.5518863864110903</v>
      </c>
      <c r="J289">
        <v>0.511854304564346</v>
      </c>
      <c r="K289">
        <v>7564.0459124930903</v>
      </c>
      <c r="L289">
        <v>6841.5072923139496</v>
      </c>
      <c r="M289">
        <v>47.003788817092797</v>
      </c>
      <c r="N289">
        <v>0.60888248903466902</v>
      </c>
      <c r="O289">
        <v>5.6505988371343401</v>
      </c>
      <c r="P289">
        <v>43.576122165664003</v>
      </c>
      <c r="Q289">
        <v>-1.263645955026E-2</v>
      </c>
    </row>
    <row r="290" spans="1:17" hidden="1" x14ac:dyDescent="0.3">
      <c r="A290" t="s">
        <v>680</v>
      </c>
      <c r="B290" t="s">
        <v>681</v>
      </c>
      <c r="C290" t="str">
        <f>IFERROR(VLOOKUP(Table1[[#This Row],[Ticker]],[1]!Table2[[Symbol]:[Industry]],2,FALSE),"-")</f>
        <v>-</v>
      </c>
      <c r="D290" t="s">
        <v>133</v>
      </c>
      <c r="E290">
        <v>25245.9805278399</v>
      </c>
      <c r="F290">
        <v>415.4</v>
      </c>
      <c r="G290">
        <v>68.574682383959498</v>
      </c>
      <c r="H290">
        <v>-8.4568422646326802</v>
      </c>
      <c r="I290">
        <v>-14.4128988750441</v>
      </c>
      <c r="J290">
        <v>1.1112500498456299</v>
      </c>
      <c r="K290">
        <v>441.74989957493699</v>
      </c>
      <c r="L290">
        <v>403.71150741628202</v>
      </c>
      <c r="M290">
        <v>36.513225085131403</v>
      </c>
      <c r="N290">
        <v>0.28483355750418698</v>
      </c>
      <c r="O290">
        <v>38.986519017814103</v>
      </c>
      <c r="P290">
        <v>98.518518518518505</v>
      </c>
      <c r="Q290">
        <v>3.9281383510249998E-2</v>
      </c>
    </row>
    <row r="291" spans="1:17" x14ac:dyDescent="0.3">
      <c r="A291" t="s">
        <v>682</v>
      </c>
      <c r="B291" t="s">
        <v>683</v>
      </c>
      <c r="C291" t="str">
        <f>IFERROR(VLOOKUP(Table1[[#This Row],[Ticker]],[1]!Table2[[Symbol]:[Industry]],2,FALSE),"-")</f>
        <v>-</v>
      </c>
      <c r="D291" t="s">
        <v>258</v>
      </c>
      <c r="E291">
        <v>25211.877991109999</v>
      </c>
      <c r="F291">
        <v>5099.7</v>
      </c>
      <c r="G291">
        <v>-22.192175896993401</v>
      </c>
      <c r="H291">
        <v>-10.654117350866199</v>
      </c>
      <c r="I291">
        <v>1.8271703363891101</v>
      </c>
      <c r="J291">
        <v>-3.6543620083240498</v>
      </c>
      <c r="K291">
        <v>5692.9260233662399</v>
      </c>
      <c r="L291">
        <v>5256.3933423377703</v>
      </c>
      <c r="M291">
        <v>14.8099303035657</v>
      </c>
      <c r="N291">
        <v>0.78996674827545799</v>
      </c>
      <c r="O291">
        <v>44.1261250661803</v>
      </c>
      <c r="P291">
        <v>26.716362281028601</v>
      </c>
      <c r="Q291">
        <v>5.9541645212693999E-2</v>
      </c>
    </row>
    <row r="292" spans="1:17" x14ac:dyDescent="0.3">
      <c r="A292" t="s">
        <v>684</v>
      </c>
      <c r="B292" t="s">
        <v>685</v>
      </c>
      <c r="C292" t="str">
        <f>IFERROR(VLOOKUP(Table1[[#This Row],[Ticker]],[1]!Table2[[Symbol]:[Industry]],2,FALSE),"-")</f>
        <v>-</v>
      </c>
      <c r="D292" t="s">
        <v>51</v>
      </c>
      <c r="E292">
        <v>25203.203468780001</v>
      </c>
      <c r="F292">
        <v>990.05</v>
      </c>
      <c r="G292">
        <v>70.086885771396695</v>
      </c>
      <c r="H292">
        <v>19.6178748905552</v>
      </c>
      <c r="I292">
        <v>40.570011790762202</v>
      </c>
      <c r="J292">
        <v>2.1298324129885402</v>
      </c>
      <c r="K292">
        <v>857.68398950450501</v>
      </c>
      <c r="L292">
        <v>708.52142735833002</v>
      </c>
      <c r="M292">
        <v>57.474023705110298</v>
      </c>
      <c r="N292">
        <v>2.0361486242880402</v>
      </c>
      <c r="O292">
        <v>8.1460532296348802</v>
      </c>
      <c r="P292">
        <v>99.225274172451904</v>
      </c>
      <c r="Q292">
        <v>5.5822833383103003E-2</v>
      </c>
    </row>
    <row r="293" spans="1:17" hidden="1" x14ac:dyDescent="0.3">
      <c r="A293" t="s">
        <v>686</v>
      </c>
      <c r="B293" t="s">
        <v>687</v>
      </c>
      <c r="C293" t="str">
        <f>IFERROR(VLOOKUP(Table1[[#This Row],[Ticker]],[1]!Table2[[Symbol]:[Industry]],2,FALSE),"-")</f>
        <v>-</v>
      </c>
      <c r="D293" t="s">
        <v>688</v>
      </c>
      <c r="E293">
        <v>25154.131533079999</v>
      </c>
      <c r="F293">
        <v>1106.05</v>
      </c>
      <c r="G293">
        <v>130.50176899656699</v>
      </c>
      <c r="H293">
        <v>-8.7679137231748996</v>
      </c>
      <c r="I293">
        <v>77.108886485660193</v>
      </c>
      <c r="J293">
        <v>1.5308461443061501</v>
      </c>
      <c r="K293">
        <v>1120.2895622732101</v>
      </c>
      <c r="M293">
        <v>46.682455001041902</v>
      </c>
      <c r="N293">
        <v>0.87038843954337097</v>
      </c>
      <c r="O293">
        <v>31.092626915600501</v>
      </c>
      <c r="P293">
        <v>200.557065217391</v>
      </c>
    </row>
    <row r="294" spans="1:17" x14ac:dyDescent="0.3">
      <c r="A294" t="s">
        <v>689</v>
      </c>
      <c r="B294" t="s">
        <v>690</v>
      </c>
      <c r="C294" t="str">
        <f>IFERROR(VLOOKUP(Table1[[#This Row],[Ticker]],[1]!Table2[[Symbol]:[Industry]],2,FALSE),"-")</f>
        <v>-</v>
      </c>
      <c r="D294" t="s">
        <v>440</v>
      </c>
      <c r="E294">
        <v>24696.21528</v>
      </c>
      <c r="F294">
        <v>3523.4</v>
      </c>
      <c r="G294">
        <v>7.9641770539346597</v>
      </c>
      <c r="H294">
        <v>5.4532543517925198</v>
      </c>
      <c r="I294">
        <v>6.4384669146179299</v>
      </c>
      <c r="J294">
        <v>1.3264292357994401</v>
      </c>
      <c r="K294">
        <v>3515.8370157108202</v>
      </c>
      <c r="L294">
        <v>3204.82401816112</v>
      </c>
      <c r="M294">
        <v>40.231907065983897</v>
      </c>
      <c r="N294">
        <v>0.92341253614834296</v>
      </c>
      <c r="O294">
        <v>11.7897485383436</v>
      </c>
      <c r="P294">
        <v>40.592953194206103</v>
      </c>
      <c r="Q294">
        <v>0.10483204149522</v>
      </c>
    </row>
    <row r="295" spans="1:17" x14ac:dyDescent="0.3">
      <c r="A295" t="s">
        <v>691</v>
      </c>
      <c r="B295" t="s">
        <v>692</v>
      </c>
      <c r="C295" t="str">
        <f>IFERROR(VLOOKUP(Table1[[#This Row],[Ticker]],[1]!Table2[[Symbol]:[Industry]],2,FALSE),"-")</f>
        <v>-</v>
      </c>
      <c r="D295" t="s">
        <v>46</v>
      </c>
      <c r="E295">
        <v>24646.214966700001</v>
      </c>
      <c r="F295">
        <v>262.05</v>
      </c>
      <c r="G295">
        <v>129.69334559292699</v>
      </c>
      <c r="H295">
        <v>-20.127681977717199</v>
      </c>
      <c r="I295">
        <v>7.14788254989588</v>
      </c>
      <c r="J295">
        <v>-0.107411299712902</v>
      </c>
      <c r="K295">
        <v>279.25859843760497</v>
      </c>
      <c r="L295">
        <v>229.47308037674301</v>
      </c>
      <c r="M295">
        <v>35.373209071066903</v>
      </c>
      <c r="N295">
        <v>0.50078949223134495</v>
      </c>
      <c r="O295">
        <v>34.172867773325699</v>
      </c>
      <c r="P295">
        <v>166.58189216683601</v>
      </c>
      <c r="Q295">
        <v>0.179592302290669</v>
      </c>
    </row>
    <row r="296" spans="1:17" x14ac:dyDescent="0.3">
      <c r="A296" t="s">
        <v>693</v>
      </c>
      <c r="B296" t="s">
        <v>694</v>
      </c>
      <c r="C296" t="str">
        <f>IFERROR(VLOOKUP(Table1[[#This Row],[Ticker]],[1]!Table2[[Symbol]:[Industry]],2,FALSE),"-")</f>
        <v>-</v>
      </c>
      <c r="D296" t="s">
        <v>300</v>
      </c>
      <c r="E296">
        <v>24278.008915279999</v>
      </c>
      <c r="F296">
        <v>245.45</v>
      </c>
      <c r="G296">
        <v>40.334800270206898</v>
      </c>
      <c r="H296">
        <v>0.23936650785769101</v>
      </c>
      <c r="I296">
        <v>13.982642304035799</v>
      </c>
      <c r="J296">
        <v>2.25681687911014</v>
      </c>
      <c r="K296">
        <v>239.24118991472301</v>
      </c>
      <c r="L296">
        <v>200.43090816090901</v>
      </c>
      <c r="M296">
        <v>38.1453355438586</v>
      </c>
      <c r="N296">
        <v>0.66628287637206896</v>
      </c>
      <c r="O296">
        <v>13.9947036056223</v>
      </c>
      <c r="P296">
        <v>85.385196374622296</v>
      </c>
      <c r="Q296">
        <v>5.9271431851607999E-2</v>
      </c>
    </row>
    <row r="297" spans="1:17" x14ac:dyDescent="0.3">
      <c r="A297" t="s">
        <v>695</v>
      </c>
      <c r="B297" t="s">
        <v>696</v>
      </c>
      <c r="C297" t="str">
        <f>IFERROR(VLOOKUP(Table1[[#This Row],[Ticker]],[1]!Table2[[Symbol]:[Industry]],2,FALSE),"-")</f>
        <v>-</v>
      </c>
      <c r="D297" t="s">
        <v>51</v>
      </c>
      <c r="E297">
        <v>24110.931716735999</v>
      </c>
      <c r="F297">
        <v>182.73</v>
      </c>
      <c r="G297">
        <v>65.126439941643895</v>
      </c>
      <c r="H297">
        <v>22.217933746675001</v>
      </c>
      <c r="I297">
        <v>23.7628623301364</v>
      </c>
      <c r="J297">
        <v>10.7052748144957</v>
      </c>
      <c r="K297">
        <v>163.25184559233901</v>
      </c>
      <c r="L297">
        <v>141.83909584849701</v>
      </c>
      <c r="M297">
        <v>63.016020138848603</v>
      </c>
      <c r="N297">
        <v>1.25224294879658</v>
      </c>
      <c r="O297">
        <v>5.7571280030646204</v>
      </c>
      <c r="P297">
        <v>108.834285714285</v>
      </c>
    </row>
    <row r="298" spans="1:17" x14ac:dyDescent="0.3">
      <c r="A298" t="s">
        <v>697</v>
      </c>
      <c r="B298" t="s">
        <v>698</v>
      </c>
      <c r="C298" t="str">
        <f>IFERROR(VLOOKUP(Table1[[#This Row],[Ticker]],[1]!Table2[[Symbol]:[Industry]],2,FALSE),"-")</f>
        <v>-</v>
      </c>
      <c r="D298" t="s">
        <v>290</v>
      </c>
      <c r="E298">
        <v>23928.207060525001</v>
      </c>
      <c r="F298">
        <v>1178.1500000000001</v>
      </c>
      <c r="G298">
        <v>-5.2200118470186796</v>
      </c>
      <c r="H298">
        <v>0.38635134775333801</v>
      </c>
      <c r="I298">
        <v>-27.401152742846101</v>
      </c>
      <c r="J298">
        <v>-1.91454963703269</v>
      </c>
      <c r="K298">
        <v>1233.6813661030401</v>
      </c>
      <c r="L298">
        <v>1199.69997488843</v>
      </c>
      <c r="M298">
        <v>20.767783830189099</v>
      </c>
      <c r="N298">
        <v>0.57653077941888797</v>
      </c>
      <c r="O298">
        <v>22.6414293595891</v>
      </c>
      <c r="P298">
        <v>21.034518183686</v>
      </c>
      <c r="Q298">
        <v>9.9082003247841E-2</v>
      </c>
    </row>
    <row r="299" spans="1:17" hidden="1" x14ac:dyDescent="0.3">
      <c r="A299" t="s">
        <v>699</v>
      </c>
      <c r="B299" t="s">
        <v>700</v>
      </c>
      <c r="C299" t="str">
        <f>IFERROR(VLOOKUP(Table1[[#This Row],[Ticker]],[1]!Table2[[Symbol]:[Industry]],2,FALSE),"-")</f>
        <v>-</v>
      </c>
      <c r="D299" t="s">
        <v>122</v>
      </c>
      <c r="E299">
        <v>23637.342567</v>
      </c>
      <c r="F299">
        <v>1391.7</v>
      </c>
      <c r="G299">
        <v>167.591111932708</v>
      </c>
      <c r="H299">
        <v>26.771508376966299</v>
      </c>
      <c r="I299">
        <v>63.436195256399401</v>
      </c>
      <c r="J299">
        <v>36.049347429898098</v>
      </c>
      <c r="K299">
        <v>1089.7146653725299</v>
      </c>
      <c r="L299">
        <v>875.11363602866595</v>
      </c>
      <c r="M299">
        <v>75.574860021667206</v>
      </c>
      <c r="N299">
        <v>2.7033074442757399</v>
      </c>
      <c r="O299">
        <v>5.6190270891715199</v>
      </c>
      <c r="P299">
        <v>261.48051948051898</v>
      </c>
    </row>
    <row r="300" spans="1:17" hidden="1" x14ac:dyDescent="0.3">
      <c r="A300" t="s">
        <v>701</v>
      </c>
      <c r="B300" t="s">
        <v>702</v>
      </c>
      <c r="C300" t="str">
        <f>IFERROR(VLOOKUP(Table1[[#This Row],[Ticker]],[1]!Table2[[Symbol]:[Industry]],2,FALSE),"-")</f>
        <v>-</v>
      </c>
      <c r="D300" t="s">
        <v>51</v>
      </c>
      <c r="E300">
        <v>23512.488465979899</v>
      </c>
      <c r="F300">
        <v>1243.4000000000001</v>
      </c>
      <c r="G300">
        <v>-32.747425143571</v>
      </c>
      <c r="H300">
        <v>-7.7369775333000304</v>
      </c>
      <c r="I300">
        <v>-19.0644049064515</v>
      </c>
      <c r="J300">
        <v>-4.2364496189066498</v>
      </c>
      <c r="M300">
        <v>31.7019970670638</v>
      </c>
      <c r="O300">
        <v>13.2941933408396</v>
      </c>
      <c r="P300">
        <v>1.50204081632654</v>
      </c>
    </row>
    <row r="301" spans="1:17" x14ac:dyDescent="0.3">
      <c r="A301" t="s">
        <v>703</v>
      </c>
      <c r="B301" t="s">
        <v>704</v>
      </c>
      <c r="C301" t="str">
        <f>IFERROR(VLOOKUP(Table1[[#This Row],[Ticker]],[1]!Table2[[Symbol]:[Industry]],2,FALSE),"-")</f>
        <v>-</v>
      </c>
      <c r="D301" t="s">
        <v>98</v>
      </c>
      <c r="E301">
        <v>23511.774327824998</v>
      </c>
      <c r="F301">
        <v>290.85000000000002</v>
      </c>
      <c r="G301">
        <v>-33.792640175903003</v>
      </c>
      <c r="H301">
        <v>4.9492297643157901</v>
      </c>
      <c r="I301">
        <v>-15.1404752774747</v>
      </c>
      <c r="J301">
        <v>-2.57792119081302</v>
      </c>
      <c r="K301">
        <v>284.23047876327797</v>
      </c>
      <c r="L301">
        <v>291.53719612557899</v>
      </c>
      <c r="M301">
        <v>47.060972873561603</v>
      </c>
      <c r="N301">
        <v>1.1974686354270401</v>
      </c>
      <c r="O301">
        <v>22.846828261990701</v>
      </c>
      <c r="P301">
        <v>15.485407980941</v>
      </c>
      <c r="Q301">
        <v>-0.11425960201581201</v>
      </c>
    </row>
    <row r="302" spans="1:17" x14ac:dyDescent="0.3">
      <c r="A302" t="s">
        <v>705</v>
      </c>
      <c r="B302" t="s">
        <v>706</v>
      </c>
      <c r="C302" t="str">
        <f>IFERROR(VLOOKUP(Table1[[#This Row],[Ticker]],[1]!Table2[[Symbol]:[Industry]],2,FALSE),"-")</f>
        <v>-</v>
      </c>
      <c r="D302" t="s">
        <v>707</v>
      </c>
      <c r="E302">
        <v>23406.822421860001</v>
      </c>
      <c r="F302">
        <v>551.4</v>
      </c>
      <c r="G302">
        <v>88.295425350195401</v>
      </c>
      <c r="H302">
        <v>-19.271059614960699</v>
      </c>
      <c r="I302">
        <v>46.657934395744697</v>
      </c>
      <c r="J302">
        <v>-0.79957959238146603</v>
      </c>
      <c r="K302">
        <v>601.68753551697705</v>
      </c>
      <c r="L302">
        <v>467.716045736892</v>
      </c>
      <c r="M302">
        <v>30.572805764959099</v>
      </c>
      <c r="N302">
        <v>0.340728063808583</v>
      </c>
      <c r="O302">
        <v>35.672832789263602</v>
      </c>
      <c r="P302">
        <v>118.852947013296</v>
      </c>
      <c r="Q302">
        <v>0.25070340015673898</v>
      </c>
    </row>
    <row r="303" spans="1:17" x14ac:dyDescent="0.3">
      <c r="A303" t="s">
        <v>708</v>
      </c>
      <c r="B303" t="s">
        <v>709</v>
      </c>
      <c r="C303" t="str">
        <f>IFERROR(VLOOKUP(Table1[[#This Row],[Ticker]],[1]!Table2[[Symbol]:[Industry]],2,FALSE),"-")</f>
        <v>-</v>
      </c>
      <c r="D303" t="s">
        <v>710</v>
      </c>
      <c r="E303">
        <v>23259.890136000002</v>
      </c>
      <c r="F303">
        <v>2106.0500000000002</v>
      </c>
      <c r="G303">
        <v>84.6402946367933</v>
      </c>
      <c r="H303">
        <v>4.0018049299339102</v>
      </c>
      <c r="I303">
        <v>36.764226454577503</v>
      </c>
      <c r="J303">
        <v>1.5961059972242599</v>
      </c>
      <c r="K303">
        <v>2182.0849071594998</v>
      </c>
      <c r="L303">
        <v>1771.2915063503101</v>
      </c>
      <c r="M303">
        <v>29.419718751342501</v>
      </c>
      <c r="N303">
        <v>0.39606483195006498</v>
      </c>
      <c r="O303">
        <v>14.9070534887585</v>
      </c>
      <c r="P303">
        <v>118.617324959775</v>
      </c>
      <c r="Q303">
        <v>0.116700702871627</v>
      </c>
    </row>
    <row r="304" spans="1:17" x14ac:dyDescent="0.3">
      <c r="A304" t="s">
        <v>711</v>
      </c>
      <c r="B304" t="s">
        <v>712</v>
      </c>
      <c r="C304" t="str">
        <f>IFERROR(VLOOKUP(Table1[[#This Row],[Ticker]],[1]!Table2[[Symbol]:[Industry]],2,FALSE),"-")</f>
        <v>-</v>
      </c>
      <c r="D304" t="s">
        <v>315</v>
      </c>
      <c r="E304">
        <v>23235.406182210001</v>
      </c>
      <c r="F304">
        <v>371.55</v>
      </c>
      <c r="G304">
        <v>56.0892375924983</v>
      </c>
      <c r="H304">
        <v>-9.9772995242809497</v>
      </c>
      <c r="I304">
        <v>-15.740703961131601</v>
      </c>
      <c r="J304">
        <v>-2.7262922087492498</v>
      </c>
      <c r="K304">
        <v>418.06957874032099</v>
      </c>
      <c r="L304">
        <v>377.99267174123798</v>
      </c>
      <c r="M304">
        <v>29.073376292754499</v>
      </c>
      <c r="N304">
        <v>1.7904323085113101</v>
      </c>
      <c r="O304">
        <v>35.163504238998698</v>
      </c>
      <c r="P304">
        <v>81.199707388441794</v>
      </c>
      <c r="Q304">
        <v>0.146542771852578</v>
      </c>
    </row>
    <row r="305" spans="1:17" x14ac:dyDescent="0.3">
      <c r="A305" t="s">
        <v>713</v>
      </c>
      <c r="B305" t="s">
        <v>714</v>
      </c>
      <c r="C305" t="str">
        <f>IFERROR(VLOOKUP(Table1[[#This Row],[Ticker]],[1]!Table2[[Symbol]:[Industry]],2,FALSE),"-")</f>
        <v>-</v>
      </c>
      <c r="D305" t="s">
        <v>51</v>
      </c>
      <c r="E305">
        <v>23102.976604899999</v>
      </c>
      <c r="F305">
        <v>428.5</v>
      </c>
      <c r="G305">
        <v>-12.860052868774</v>
      </c>
      <c r="H305">
        <v>-8.3826652495479994</v>
      </c>
      <c r="I305">
        <v>-1.1670700049809699</v>
      </c>
      <c r="J305">
        <v>-1.2484995227303299</v>
      </c>
      <c r="K305">
        <v>439.687524559937</v>
      </c>
      <c r="L305">
        <v>421.08447238032198</v>
      </c>
      <c r="M305">
        <v>43.0105751392285</v>
      </c>
      <c r="N305">
        <v>1.0791770815211399</v>
      </c>
      <c r="O305">
        <v>13.0221703617269</v>
      </c>
      <c r="P305">
        <v>22.638809387521398</v>
      </c>
      <c r="Q305">
        <v>-0.10397882425638399</v>
      </c>
    </row>
    <row r="306" spans="1:17" hidden="1" x14ac:dyDescent="0.3">
      <c r="A306" t="s">
        <v>715</v>
      </c>
      <c r="B306" t="s">
        <v>716</v>
      </c>
      <c r="C306" t="str">
        <f>IFERROR(VLOOKUP(Table1[[#This Row],[Ticker]],[1]!Table2[[Symbol]:[Industry]],2,FALSE),"-")</f>
        <v>-</v>
      </c>
      <c r="D306" t="s">
        <v>717</v>
      </c>
      <c r="E306">
        <v>23025.673136879999</v>
      </c>
      <c r="F306">
        <v>100.44</v>
      </c>
      <c r="G306">
        <v>88.250416304967302</v>
      </c>
      <c r="H306">
        <v>2.0219360800705601</v>
      </c>
      <c r="I306">
        <v>17.5968821577762</v>
      </c>
      <c r="J306">
        <v>2.1179296651755899</v>
      </c>
      <c r="K306">
        <v>98.003813976760497</v>
      </c>
      <c r="L306">
        <v>81.896729425412502</v>
      </c>
      <c r="M306">
        <v>50.681017208567297</v>
      </c>
      <c r="N306">
        <v>1.0276788726078001</v>
      </c>
      <c r="O306">
        <v>6.1330147351652702</v>
      </c>
      <c r="P306">
        <v>115.351629502572</v>
      </c>
      <c r="Q306">
        <v>2.0612820630179999E-2</v>
      </c>
    </row>
    <row r="307" spans="1:17" x14ac:dyDescent="0.3">
      <c r="A307" t="s">
        <v>718</v>
      </c>
      <c r="B307" t="s">
        <v>719</v>
      </c>
      <c r="C307" t="str">
        <f>IFERROR(VLOOKUP(Table1[[#This Row],[Ticker]],[1]!Table2[[Symbol]:[Industry]],2,FALSE),"-")</f>
        <v>-</v>
      </c>
      <c r="D307" t="s">
        <v>300</v>
      </c>
      <c r="E307">
        <v>22960.791609349999</v>
      </c>
      <c r="F307">
        <v>465.25</v>
      </c>
      <c r="G307">
        <v>152.950934733286</v>
      </c>
      <c r="H307">
        <v>8.4389248686175193</v>
      </c>
      <c r="I307">
        <v>20.526746492897999</v>
      </c>
      <c r="J307">
        <v>-6.1543633203607699</v>
      </c>
      <c r="K307">
        <v>416.52175071757398</v>
      </c>
      <c r="L307">
        <v>343.02397322797901</v>
      </c>
      <c r="M307">
        <v>57.736726634868198</v>
      </c>
      <c r="N307">
        <v>1.6039214858811299</v>
      </c>
      <c r="O307">
        <v>5.6206340677055202</v>
      </c>
      <c r="P307">
        <v>192.518076076705</v>
      </c>
      <c r="Q307">
        <v>0.22611932397789999</v>
      </c>
    </row>
    <row r="308" spans="1:17" x14ac:dyDescent="0.3">
      <c r="A308" t="s">
        <v>720</v>
      </c>
      <c r="B308" t="s">
        <v>721</v>
      </c>
      <c r="C308" t="str">
        <f>IFERROR(VLOOKUP(Table1[[#This Row],[Ticker]],[1]!Table2[[Symbol]:[Industry]],2,FALSE),"-")</f>
        <v>-</v>
      </c>
      <c r="D308" t="s">
        <v>63</v>
      </c>
      <c r="E308">
        <v>22781.25340998</v>
      </c>
      <c r="F308">
        <v>171.86</v>
      </c>
      <c r="G308">
        <v>95.118001653240896</v>
      </c>
      <c r="H308">
        <v>-4.5023899864433803</v>
      </c>
      <c r="I308">
        <v>23.508109471885401</v>
      </c>
      <c r="J308">
        <v>-6.21341039131749E-2</v>
      </c>
      <c r="K308">
        <v>165.97823818962601</v>
      </c>
      <c r="L308">
        <v>138.23562615065001</v>
      </c>
      <c r="M308">
        <v>44.139590961775298</v>
      </c>
      <c r="N308">
        <v>1.0197254709427099</v>
      </c>
      <c r="O308">
        <v>12.126149191202099</v>
      </c>
      <c r="P308">
        <v>124.067796610169</v>
      </c>
      <c r="Q308">
        <v>9.6837750817269003E-2</v>
      </c>
    </row>
    <row r="309" spans="1:17" x14ac:dyDescent="0.3">
      <c r="A309" t="s">
        <v>722</v>
      </c>
      <c r="B309" t="s">
        <v>723</v>
      </c>
      <c r="C309" t="str">
        <f>IFERROR(VLOOKUP(Table1[[#This Row],[Ticker]],[1]!Table2[[Symbol]:[Industry]],2,FALSE),"-")</f>
        <v>-</v>
      </c>
      <c r="D309" t="s">
        <v>166</v>
      </c>
      <c r="E309">
        <v>22710.633763124999</v>
      </c>
      <c r="F309">
        <v>7713.75</v>
      </c>
      <c r="G309">
        <v>-10.3716232862708</v>
      </c>
      <c r="H309">
        <v>10.2234125416274</v>
      </c>
      <c r="I309">
        <v>10.142411681261599</v>
      </c>
      <c r="J309">
        <v>-1.7335720059856301</v>
      </c>
      <c r="K309">
        <v>7097.8562828397598</v>
      </c>
      <c r="L309">
        <v>6650.6283862791997</v>
      </c>
      <c r="M309">
        <v>49.9247262085551</v>
      </c>
      <c r="N309">
        <v>0.95606864165357797</v>
      </c>
      <c r="O309">
        <v>5.4467671366066996</v>
      </c>
      <c r="P309">
        <v>49.0622916606278</v>
      </c>
      <c r="Q309">
        <v>-8.7911642795497999E-2</v>
      </c>
    </row>
    <row r="310" spans="1:17" x14ac:dyDescent="0.3">
      <c r="A310" t="s">
        <v>724</v>
      </c>
      <c r="B310" t="s">
        <v>725</v>
      </c>
      <c r="C310" t="str">
        <f>IFERROR(VLOOKUP(Table1[[#This Row],[Ticker]],[1]!Table2[[Symbol]:[Industry]],2,FALSE),"-")</f>
        <v>-</v>
      </c>
      <c r="D310" t="s">
        <v>525</v>
      </c>
      <c r="E310">
        <v>22602.141100825</v>
      </c>
      <c r="F310">
        <v>1477.85</v>
      </c>
      <c r="G310">
        <v>21.2122888621073</v>
      </c>
      <c r="H310">
        <v>-8.0350053580290801</v>
      </c>
      <c r="I310">
        <v>36.714166347511998</v>
      </c>
      <c r="J310">
        <v>-2.7698590028450698</v>
      </c>
      <c r="K310">
        <v>1483.9528022854799</v>
      </c>
      <c r="L310">
        <v>1221.30811179594</v>
      </c>
      <c r="M310">
        <v>43.635130068636997</v>
      </c>
      <c r="N310">
        <v>0.27888399100302702</v>
      </c>
      <c r="O310">
        <v>15.0319721216632</v>
      </c>
      <c r="P310">
        <v>77.786466165413501</v>
      </c>
      <c r="Q310">
        <v>0.13092647558172599</v>
      </c>
    </row>
    <row r="311" spans="1:17" x14ac:dyDescent="0.3">
      <c r="A311" t="s">
        <v>726</v>
      </c>
      <c r="B311" t="s">
        <v>727</v>
      </c>
      <c r="C311" t="str">
        <f>IFERROR(VLOOKUP(Table1[[#This Row],[Ticker]],[1]!Table2[[Symbol]:[Industry]],2,FALSE),"-")</f>
        <v>-</v>
      </c>
      <c r="D311" t="s">
        <v>217</v>
      </c>
      <c r="E311">
        <v>22583.209984329998</v>
      </c>
      <c r="F311">
        <v>519.1</v>
      </c>
      <c r="G311">
        <v>44.677309054552801</v>
      </c>
      <c r="H311">
        <v>12.6712849306763</v>
      </c>
      <c r="I311">
        <v>57.038710744362398</v>
      </c>
      <c r="J311">
        <v>12.0319669227689</v>
      </c>
      <c r="K311">
        <v>444.95388833563101</v>
      </c>
      <c r="L311">
        <v>368.20015862324198</v>
      </c>
      <c r="M311">
        <v>84.4005186150969</v>
      </c>
      <c r="N311">
        <v>1.5839134316540899</v>
      </c>
      <c r="O311">
        <v>11.2406087459063</v>
      </c>
      <c r="P311">
        <v>84.733096085409201</v>
      </c>
      <c r="Q311">
        <v>9.7675276918633994E-2</v>
      </c>
    </row>
    <row r="312" spans="1:17" x14ac:dyDescent="0.3">
      <c r="A312" t="s">
        <v>728</v>
      </c>
      <c r="B312" t="s">
        <v>729</v>
      </c>
      <c r="C312" t="str">
        <f>IFERROR(VLOOKUP(Table1[[#This Row],[Ticker]],[1]!Table2[[Symbol]:[Industry]],2,FALSE),"-")</f>
        <v>-</v>
      </c>
      <c r="D312" t="s">
        <v>268</v>
      </c>
      <c r="E312">
        <v>22528.94184</v>
      </c>
      <c r="F312">
        <v>1966.7</v>
      </c>
      <c r="G312">
        <v>174.886797710709</v>
      </c>
      <c r="H312">
        <v>-23.297725440267399</v>
      </c>
      <c r="I312">
        <v>131.88029853510201</v>
      </c>
      <c r="J312">
        <v>-9.0585225938328708</v>
      </c>
      <c r="K312">
        <v>2045.28552876003</v>
      </c>
      <c r="L312">
        <v>1361.0740041645299</v>
      </c>
      <c r="M312">
        <v>27.676874376852599</v>
      </c>
      <c r="N312">
        <v>0.334634308108754</v>
      </c>
      <c r="O312">
        <v>44.089083235877297</v>
      </c>
      <c r="P312">
        <v>230.37124139089499</v>
      </c>
      <c r="Q312">
        <v>0.20393992736781999</v>
      </c>
    </row>
    <row r="313" spans="1:17" x14ac:dyDescent="0.3">
      <c r="A313" t="s">
        <v>730</v>
      </c>
      <c r="B313" t="s">
        <v>731</v>
      </c>
      <c r="C313" t="str">
        <f>IFERROR(VLOOKUP(Table1[[#This Row],[Ticker]],[1]!Table2[[Symbol]:[Industry]],2,FALSE),"-")</f>
        <v>-</v>
      </c>
      <c r="D313" t="s">
        <v>43</v>
      </c>
      <c r="E313">
        <v>22490.658478599998</v>
      </c>
      <c r="F313">
        <v>4343.3</v>
      </c>
      <c r="G313">
        <v>89.808942758037503</v>
      </c>
      <c r="H313">
        <v>8.2173173308404106</v>
      </c>
      <c r="I313">
        <v>63.1526810932993</v>
      </c>
      <c r="J313">
        <v>6.7027561506260396</v>
      </c>
      <c r="K313">
        <v>4120.7867032618196</v>
      </c>
      <c r="L313">
        <v>3290.2281817847102</v>
      </c>
      <c r="M313">
        <v>55.859420767654598</v>
      </c>
      <c r="N313">
        <v>0.692480769223907</v>
      </c>
      <c r="O313">
        <v>11.005456680404199</v>
      </c>
      <c r="P313">
        <v>118.02620350383999</v>
      </c>
      <c r="Q313">
        <v>0.14777173561564799</v>
      </c>
    </row>
    <row r="314" spans="1:17" x14ac:dyDescent="0.3">
      <c r="A314" t="s">
        <v>732</v>
      </c>
      <c r="B314" t="s">
        <v>733</v>
      </c>
      <c r="C314" t="str">
        <f>IFERROR(VLOOKUP(Table1[[#This Row],[Ticker]],[1]!Table2[[Symbol]:[Industry]],2,FALSE),"-")</f>
        <v>-</v>
      </c>
      <c r="D314" t="s">
        <v>203</v>
      </c>
      <c r="E314">
        <v>22456.31283812</v>
      </c>
      <c r="F314">
        <v>1899.1</v>
      </c>
      <c r="G314">
        <v>20.616764681815798</v>
      </c>
      <c r="H314">
        <v>-9.7175983229502698</v>
      </c>
      <c r="I314">
        <v>-15.8203991433195</v>
      </c>
      <c r="J314">
        <v>4.0867732151102301</v>
      </c>
      <c r="K314">
        <v>1990.6848734171899</v>
      </c>
      <c r="L314">
        <v>1795.7781708346899</v>
      </c>
      <c r="M314">
        <v>45.2617486708127</v>
      </c>
      <c r="N314">
        <v>0.69711421074936897</v>
      </c>
      <c r="O314">
        <v>27.868464009267498</v>
      </c>
      <c r="P314">
        <v>70.575290789060006</v>
      </c>
      <c r="Q314">
        <v>0.21705781092510901</v>
      </c>
    </row>
    <row r="315" spans="1:17" x14ac:dyDescent="0.3">
      <c r="A315" t="s">
        <v>734</v>
      </c>
      <c r="B315" t="s">
        <v>735</v>
      </c>
      <c r="C315" t="str">
        <f>IFERROR(VLOOKUP(Table1[[#This Row],[Ticker]],[1]!Table2[[Symbol]:[Industry]],2,FALSE),"-")</f>
        <v>-</v>
      </c>
      <c r="D315" t="s">
        <v>564</v>
      </c>
      <c r="E315">
        <v>22293.143657189899</v>
      </c>
      <c r="F315">
        <v>4379.55</v>
      </c>
      <c r="G315">
        <v>151.065152276643</v>
      </c>
      <c r="H315">
        <v>16.700672901429702</v>
      </c>
      <c r="I315">
        <v>19.877213016514901</v>
      </c>
      <c r="J315">
        <v>4.0049403760203699</v>
      </c>
      <c r="K315">
        <v>4036.8317435936801</v>
      </c>
      <c r="L315">
        <v>3461.2434565353401</v>
      </c>
      <c r="M315">
        <v>61.437540753121098</v>
      </c>
      <c r="N315">
        <v>1.0634373708146501</v>
      </c>
      <c r="O315">
        <v>1.9511136988960001</v>
      </c>
      <c r="P315">
        <v>184.756176853055</v>
      </c>
      <c r="Q315">
        <v>0.119143780063593</v>
      </c>
    </row>
    <row r="316" spans="1:17" x14ac:dyDescent="0.3">
      <c r="A316" t="s">
        <v>736</v>
      </c>
      <c r="B316" t="s">
        <v>737</v>
      </c>
      <c r="C316" t="str">
        <f>IFERROR(VLOOKUP(Table1[[#This Row],[Ticker]],[1]!Table2[[Symbol]:[Industry]],2,FALSE),"-")</f>
        <v>-</v>
      </c>
      <c r="D316" t="s">
        <v>261</v>
      </c>
      <c r="E316">
        <v>22048.808610510001</v>
      </c>
      <c r="F316">
        <v>1648.35</v>
      </c>
      <c r="G316">
        <v>-0.89312546411651506</v>
      </c>
      <c r="H316">
        <v>0.57663388497006496</v>
      </c>
      <c r="I316">
        <v>-14.153315932499099</v>
      </c>
      <c r="J316">
        <v>-0.70226071873450102</v>
      </c>
      <c r="K316">
        <v>1699.3283603658699</v>
      </c>
      <c r="L316">
        <v>1609.0318391528399</v>
      </c>
      <c r="M316">
        <v>30.5693790480105</v>
      </c>
      <c r="N316">
        <v>0.83542460064024804</v>
      </c>
      <c r="O316">
        <v>14.362847696180999</v>
      </c>
      <c r="P316">
        <v>44.433734939758999</v>
      </c>
      <c r="Q316">
        <v>6.2133875084860998E-2</v>
      </c>
    </row>
    <row r="317" spans="1:17" x14ac:dyDescent="0.3">
      <c r="A317" t="s">
        <v>738</v>
      </c>
      <c r="B317" t="s">
        <v>739</v>
      </c>
      <c r="C317" t="str">
        <f>IFERROR(VLOOKUP(Table1[[#This Row],[Ticker]],[1]!Table2[[Symbol]:[Industry]],2,FALSE),"-")</f>
        <v>-</v>
      </c>
      <c r="D317" t="s">
        <v>740</v>
      </c>
      <c r="E317">
        <v>22012.682226000001</v>
      </c>
      <c r="F317">
        <v>1382.2</v>
      </c>
      <c r="G317">
        <v>-29.426724440099399</v>
      </c>
      <c r="H317">
        <v>2.69331034733412</v>
      </c>
      <c r="I317">
        <v>1.14487651832483</v>
      </c>
      <c r="J317">
        <v>1.4006108706912299</v>
      </c>
      <c r="K317">
        <v>1393.12147008288</v>
      </c>
      <c r="L317">
        <v>1317.0402700632901</v>
      </c>
      <c r="M317">
        <v>36.230054722150399</v>
      </c>
      <c r="N317">
        <v>0.33331078064278702</v>
      </c>
      <c r="O317">
        <v>11.778324410360201</v>
      </c>
      <c r="P317">
        <v>24.4832710406628</v>
      </c>
      <c r="Q317">
        <v>1.75472150621E-3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Row],[Ticker]],[1]!Table2[[Symbol]:[Industry]],2,FALSE),"-")</f>
        <v>-</v>
      </c>
      <c r="D318" t="s">
        <v>539</v>
      </c>
      <c r="E318">
        <v>21714.781058699999</v>
      </c>
      <c r="F318">
        <v>599</v>
      </c>
      <c r="G318">
        <v>4.8915827330486099</v>
      </c>
      <c r="H318">
        <v>-10.5806017203307</v>
      </c>
      <c r="I318">
        <v>-20.8505385487883</v>
      </c>
      <c r="J318">
        <v>-14.061993278021699</v>
      </c>
      <c r="K318">
        <v>697.39169716139304</v>
      </c>
      <c r="L318">
        <v>652.56988268699195</v>
      </c>
      <c r="M318">
        <v>19.823895456160699</v>
      </c>
      <c r="N318">
        <v>2.2251415618585</v>
      </c>
      <c r="O318">
        <v>28.4223706176961</v>
      </c>
      <c r="P318">
        <v>36.757990867579899</v>
      </c>
      <c r="Q318">
        <v>-8.2315634285275996E-2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Row],[Ticker]],[1]!Table2[[Symbol]:[Industry]],2,FALSE),"-")</f>
        <v>-</v>
      </c>
      <c r="D319" t="s">
        <v>423</v>
      </c>
      <c r="E319">
        <v>21698.1076038299</v>
      </c>
      <c r="F319">
        <v>6113.7</v>
      </c>
      <c r="G319">
        <v>109.786151868658</v>
      </c>
      <c r="H319">
        <v>30.738864810200901</v>
      </c>
      <c r="I319">
        <v>47.932388939370099</v>
      </c>
      <c r="J319">
        <v>4.2139231077006798</v>
      </c>
      <c r="K319">
        <v>5456.9609673717396</v>
      </c>
      <c r="L319">
        <v>4313.2283464515203</v>
      </c>
      <c r="M319">
        <v>55.776295780822799</v>
      </c>
      <c r="N319">
        <v>1.1744986153371999</v>
      </c>
      <c r="O319">
        <v>9.9007147880988597</v>
      </c>
      <c r="P319">
        <v>191.12857142857101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Row],[Ticker]],[1]!Table2[[Symbol]:[Industry]],2,FALSE),"-")</f>
        <v>-</v>
      </c>
      <c r="D320" t="s">
        <v>554</v>
      </c>
      <c r="E320">
        <v>21567.836454239899</v>
      </c>
      <c r="F320">
        <v>830.4</v>
      </c>
      <c r="G320">
        <v>3.7491997785973501</v>
      </c>
      <c r="H320">
        <v>0.26398285360616403</v>
      </c>
      <c r="I320">
        <v>-4.6229299989172397</v>
      </c>
      <c r="J320">
        <v>0.458868106845849</v>
      </c>
      <c r="K320">
        <v>791.69589109275796</v>
      </c>
      <c r="L320">
        <v>744.93984099201498</v>
      </c>
      <c r="M320">
        <v>59.847237680672301</v>
      </c>
      <c r="N320">
        <v>1.02011839522766</v>
      </c>
      <c r="O320">
        <v>10.031310211946</v>
      </c>
      <c r="P320">
        <v>37.483443708609201</v>
      </c>
      <c r="Q320">
        <v>3.2825113176643002E-2</v>
      </c>
    </row>
    <row r="321" spans="1:17" hidden="1" x14ac:dyDescent="0.3">
      <c r="A321" t="s">
        <v>747</v>
      </c>
      <c r="B321" t="s">
        <v>748</v>
      </c>
      <c r="C321" t="str">
        <f>IFERROR(VLOOKUP(Table1[[#This Row],[Ticker]],[1]!Table2[[Symbol]:[Industry]],2,FALSE),"-")</f>
        <v>-</v>
      </c>
      <c r="D321" t="s">
        <v>539</v>
      </c>
      <c r="E321">
        <v>21480.555606720001</v>
      </c>
      <c r="F321">
        <v>2072.1</v>
      </c>
      <c r="G321">
        <v>-14.4797281879233</v>
      </c>
      <c r="H321">
        <v>6.2145296977740996</v>
      </c>
      <c r="I321">
        <v>15.4959266651595</v>
      </c>
      <c r="J321">
        <v>-7.3072713382803398</v>
      </c>
      <c r="K321">
        <v>1987.41955610883</v>
      </c>
      <c r="L321">
        <v>1816.3642575137901</v>
      </c>
      <c r="M321">
        <v>43.573497717024701</v>
      </c>
      <c r="N321">
        <v>1.11520167635933</v>
      </c>
      <c r="O321">
        <v>12.4463105062497</v>
      </c>
      <c r="P321">
        <v>41.711120229790701</v>
      </c>
      <c r="Q321">
        <v>-2.5148466656834002E-2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Row],[Ticker]],[1]!Table2[[Symbol]:[Industry]],2,FALSE),"-")</f>
        <v>-</v>
      </c>
      <c r="D322" t="s">
        <v>751</v>
      </c>
      <c r="E322">
        <v>21232.559846100001</v>
      </c>
      <c r="F322">
        <v>1514.2</v>
      </c>
      <c r="G322">
        <v>17.6010738597634</v>
      </c>
      <c r="H322">
        <v>8.2271978121401101</v>
      </c>
      <c r="I322">
        <v>22.521637004813702</v>
      </c>
      <c r="J322">
        <v>2.8382445322580798</v>
      </c>
      <c r="K322">
        <v>1383.8653364484201</v>
      </c>
      <c r="L322">
        <v>1221.65646881976</v>
      </c>
      <c r="M322">
        <v>54.7003961808052</v>
      </c>
      <c r="N322">
        <v>1.4419431235243301</v>
      </c>
      <c r="O322">
        <v>7.9117685906749502</v>
      </c>
      <c r="P322">
        <v>53.235844760410799</v>
      </c>
      <c r="Q322">
        <v>6.5642016942874998E-2</v>
      </c>
    </row>
    <row r="323" spans="1:17" x14ac:dyDescent="0.3">
      <c r="A323" t="s">
        <v>752</v>
      </c>
      <c r="B323" t="s">
        <v>753</v>
      </c>
      <c r="C323" t="str">
        <f>IFERROR(VLOOKUP(Table1[[#This Row],[Ticker]],[1]!Table2[[Symbol]:[Industry]],2,FALSE),"-")</f>
        <v>-</v>
      </c>
      <c r="D323" t="s">
        <v>625</v>
      </c>
      <c r="E323">
        <v>21105.052134379999</v>
      </c>
      <c r="F323">
        <v>673.3</v>
      </c>
      <c r="G323">
        <v>132.94998122815301</v>
      </c>
      <c r="H323">
        <v>-4.4730927312446802</v>
      </c>
      <c r="I323">
        <v>-16.917125226280099</v>
      </c>
      <c r="J323">
        <v>1.3702442771677601</v>
      </c>
      <c r="K323">
        <v>672.16733709461596</v>
      </c>
      <c r="L323">
        <v>579.93265754499396</v>
      </c>
      <c r="M323">
        <v>39.814415853098602</v>
      </c>
      <c r="N323">
        <v>1.1601693186470099</v>
      </c>
      <c r="O323">
        <v>16.181494133372901</v>
      </c>
      <c r="P323">
        <v>163.26490713587401</v>
      </c>
      <c r="Q323">
        <v>0.14830999557524899</v>
      </c>
    </row>
    <row r="324" spans="1:17" x14ac:dyDescent="0.3">
      <c r="A324" t="s">
        <v>754</v>
      </c>
      <c r="B324" t="s">
        <v>755</v>
      </c>
      <c r="C324" t="str">
        <f>IFERROR(VLOOKUP(Table1[[#This Row],[Ticker]],[1]!Table2[[Symbol]:[Industry]],2,FALSE),"-")</f>
        <v>-</v>
      </c>
      <c r="D324" t="s">
        <v>141</v>
      </c>
      <c r="E324">
        <v>20944.523600460001</v>
      </c>
      <c r="F324">
        <v>1490.6</v>
      </c>
      <c r="G324">
        <v>200.83707659028201</v>
      </c>
      <c r="H324">
        <v>-2.0854483023896102</v>
      </c>
      <c r="I324">
        <v>-1.1622745402168499</v>
      </c>
      <c r="J324">
        <v>4.6013414506855197</v>
      </c>
      <c r="K324">
        <v>1422.45267373858</v>
      </c>
      <c r="L324">
        <v>1152.074343147</v>
      </c>
      <c r="M324">
        <v>62.614380826275003</v>
      </c>
      <c r="N324">
        <v>0.864719271560904</v>
      </c>
      <c r="O324">
        <v>5.66214947001209</v>
      </c>
      <c r="P324">
        <v>235.72072072072001</v>
      </c>
    </row>
    <row r="325" spans="1:17" x14ac:dyDescent="0.3">
      <c r="A325" t="s">
        <v>756</v>
      </c>
      <c r="B325" t="s">
        <v>757</v>
      </c>
      <c r="C325" t="str">
        <f>IFERROR(VLOOKUP(Table1[[#This Row],[Ticker]],[1]!Table2[[Symbol]:[Industry]],2,FALSE),"-")</f>
        <v>-</v>
      </c>
      <c r="D325" t="s">
        <v>119</v>
      </c>
      <c r="E325">
        <v>20915.675406300001</v>
      </c>
      <c r="F325">
        <v>835.35</v>
      </c>
      <c r="G325">
        <v>47.122773142122099</v>
      </c>
      <c r="H325">
        <v>20.760728078943</v>
      </c>
      <c r="I325">
        <v>48.824264310199503</v>
      </c>
      <c r="J325">
        <v>15.139889835722601</v>
      </c>
      <c r="K325">
        <v>712.27207219041998</v>
      </c>
      <c r="L325">
        <v>595.239382151001</v>
      </c>
      <c r="M325">
        <v>71.019070205983596</v>
      </c>
      <c r="N325">
        <v>1.97386455143939</v>
      </c>
      <c r="O325">
        <v>7.0449512180523</v>
      </c>
      <c r="P325">
        <v>85.550866281652603</v>
      </c>
    </row>
    <row r="326" spans="1:17" x14ac:dyDescent="0.3">
      <c r="A326" t="s">
        <v>758</v>
      </c>
      <c r="B326" t="s">
        <v>759</v>
      </c>
      <c r="C326" t="str">
        <f>IFERROR(VLOOKUP(Table1[[#This Row],[Ticker]],[1]!Table2[[Symbol]:[Industry]],2,FALSE),"-")</f>
        <v>-</v>
      </c>
      <c r="D326" t="s">
        <v>46</v>
      </c>
      <c r="E326">
        <v>20888.4300625</v>
      </c>
      <c r="F326">
        <v>812.5</v>
      </c>
      <c r="G326">
        <v>8.08714211733718</v>
      </c>
      <c r="H326">
        <v>-4.3520839286566799</v>
      </c>
      <c r="I326">
        <v>6.24918721677051</v>
      </c>
      <c r="J326">
        <v>-0.59516353255619203</v>
      </c>
      <c r="K326">
        <v>848.11088216101996</v>
      </c>
      <c r="L326">
        <v>744.00156988889398</v>
      </c>
      <c r="M326">
        <v>29.159473644674499</v>
      </c>
      <c r="N326">
        <v>0.62216253741299299</v>
      </c>
      <c r="O326">
        <v>19.236923076922999</v>
      </c>
      <c r="P326">
        <v>47.713844195982098</v>
      </c>
      <c r="Q326">
        <v>7.2597880947847998E-2</v>
      </c>
    </row>
    <row r="327" spans="1:17" x14ac:dyDescent="0.3">
      <c r="A327" t="s">
        <v>760</v>
      </c>
      <c r="B327" t="s">
        <v>761</v>
      </c>
      <c r="C327" t="str">
        <f>IFERROR(VLOOKUP(Table1[[#This Row],[Ticker]],[1]!Table2[[Symbol]:[Industry]],2,FALSE),"-")</f>
        <v>-</v>
      </c>
      <c r="D327" t="s">
        <v>51</v>
      </c>
      <c r="E327">
        <v>20877.95221566</v>
      </c>
      <c r="F327">
        <v>1062.1500000000001</v>
      </c>
      <c r="G327">
        <v>10.116258129181601</v>
      </c>
      <c r="H327">
        <v>9.0307046117594307</v>
      </c>
      <c r="I327">
        <v>-2.2482821908675099</v>
      </c>
      <c r="J327">
        <v>-10.116717512777401</v>
      </c>
      <c r="K327">
        <v>1063.9580449698401</v>
      </c>
      <c r="L327">
        <v>938.19288673082099</v>
      </c>
      <c r="M327">
        <v>30.9784453959624</v>
      </c>
      <c r="N327">
        <v>0.72734745963929104</v>
      </c>
      <c r="O327">
        <v>20.976321611825</v>
      </c>
      <c r="P327">
        <v>50.201513116029098</v>
      </c>
      <c r="Q327">
        <v>1.6497579063094001E-2</v>
      </c>
    </row>
    <row r="328" spans="1:17" x14ac:dyDescent="0.3">
      <c r="A328" t="s">
        <v>762</v>
      </c>
      <c r="B328" t="s">
        <v>763</v>
      </c>
      <c r="C328" t="str">
        <f>IFERROR(VLOOKUP(Table1[[#This Row],[Ticker]],[1]!Table2[[Symbol]:[Industry]],2,FALSE),"-")</f>
        <v>-</v>
      </c>
      <c r="D328" t="s">
        <v>653</v>
      </c>
      <c r="E328">
        <v>20559.458229354899</v>
      </c>
      <c r="F328">
        <v>1202.05</v>
      </c>
      <c r="G328">
        <v>23.568017114920501</v>
      </c>
      <c r="H328">
        <v>-13.8957048483064</v>
      </c>
      <c r="I328">
        <v>58.862136782156803</v>
      </c>
      <c r="J328">
        <v>1.8963720994866</v>
      </c>
      <c r="K328">
        <v>1263.8169117269799</v>
      </c>
      <c r="L328">
        <v>1042.72546918286</v>
      </c>
      <c r="M328">
        <v>41.9670449686975</v>
      </c>
      <c r="N328">
        <v>0.73320424655224004</v>
      </c>
      <c r="O328">
        <v>24.370866436504301</v>
      </c>
      <c r="P328">
        <v>84.575815738963499</v>
      </c>
      <c r="Q328">
        <v>0.112208880316447</v>
      </c>
    </row>
    <row r="329" spans="1:17" x14ac:dyDescent="0.3">
      <c r="A329" t="s">
        <v>764</v>
      </c>
      <c r="B329" t="s">
        <v>765</v>
      </c>
      <c r="C329" t="str">
        <f>IFERROR(VLOOKUP(Table1[[#This Row],[Ticker]],[1]!Table2[[Symbol]:[Industry]],2,FALSE),"-")</f>
        <v>-</v>
      </c>
      <c r="D329" t="s">
        <v>486</v>
      </c>
      <c r="E329">
        <v>20558.014412754001</v>
      </c>
      <c r="F329">
        <v>170.43</v>
      </c>
      <c r="G329">
        <v>-37.937402125647999</v>
      </c>
      <c r="H329">
        <v>3.6443253683904002</v>
      </c>
      <c r="I329">
        <v>0.120778394226716</v>
      </c>
      <c r="J329">
        <v>-6.9866337579454001</v>
      </c>
      <c r="K329">
        <v>171.08015963537801</v>
      </c>
      <c r="L329">
        <v>170.966599238154</v>
      </c>
      <c r="M329">
        <v>39.344233009863203</v>
      </c>
      <c r="N329">
        <v>1.3105808013453299</v>
      </c>
      <c r="O329">
        <v>33.485888634630001</v>
      </c>
      <c r="P329">
        <v>19.810193321616801</v>
      </c>
      <c r="Q329">
        <v>2.4748507302286001E-2</v>
      </c>
    </row>
    <row r="330" spans="1:17" x14ac:dyDescent="0.3">
      <c r="A330" t="s">
        <v>766</v>
      </c>
      <c r="B330" t="s">
        <v>767</v>
      </c>
      <c r="C330" t="str">
        <f>IFERROR(VLOOKUP(Table1[[#This Row],[Ticker]],[1]!Table2[[Symbol]:[Industry]],2,FALSE),"-")</f>
        <v>-</v>
      </c>
      <c r="D330" t="s">
        <v>423</v>
      </c>
      <c r="E330">
        <v>20518.832622499998</v>
      </c>
      <c r="F330">
        <v>4168.75</v>
      </c>
      <c r="G330">
        <v>45.613495017773403</v>
      </c>
      <c r="H330">
        <v>3.2007758525379399</v>
      </c>
      <c r="I330">
        <v>36.228582673603398</v>
      </c>
      <c r="J330">
        <v>3.4117012345640201</v>
      </c>
      <c r="K330">
        <v>3937.2612766068501</v>
      </c>
      <c r="L330">
        <v>3293.3519333464701</v>
      </c>
      <c r="M330">
        <v>48.6377168600863</v>
      </c>
      <c r="N330">
        <v>1.8396608167664801</v>
      </c>
      <c r="O330">
        <v>17.781109445277298</v>
      </c>
      <c r="P330">
        <v>86.939461883408001</v>
      </c>
      <c r="Q330">
        <v>4.8217327322359997E-3</v>
      </c>
    </row>
    <row r="331" spans="1:17" hidden="1" x14ac:dyDescent="0.3">
      <c r="A331" t="s">
        <v>768</v>
      </c>
      <c r="B331" t="s">
        <v>769</v>
      </c>
      <c r="C331" t="str">
        <f>IFERROR(VLOOKUP(Table1[[#This Row],[Ticker]],[1]!Table2[[Symbol]:[Industry]],2,FALSE),"-")</f>
        <v>-</v>
      </c>
      <c r="D331" t="s">
        <v>133</v>
      </c>
      <c r="E331">
        <v>20488.13297748</v>
      </c>
      <c r="F331">
        <v>14187.6</v>
      </c>
      <c r="G331">
        <v>134.11045435635199</v>
      </c>
      <c r="H331">
        <v>-6.31212068001037</v>
      </c>
      <c r="I331">
        <v>57.309829539363001</v>
      </c>
      <c r="J331">
        <v>2.0736862697578098</v>
      </c>
      <c r="K331">
        <v>13038.035031749399</v>
      </c>
      <c r="L331">
        <v>9415.0402890845107</v>
      </c>
      <c r="M331">
        <v>56.630493644765302</v>
      </c>
      <c r="N331">
        <v>0.28966772240934402</v>
      </c>
      <c r="O331">
        <v>10.6748146268572</v>
      </c>
      <c r="P331">
        <v>217.44213364359399</v>
      </c>
    </row>
    <row r="332" spans="1:17" hidden="1" x14ac:dyDescent="0.3">
      <c r="A332" t="s">
        <v>770</v>
      </c>
      <c r="B332" t="s">
        <v>771</v>
      </c>
      <c r="C332" t="str">
        <f>IFERROR(VLOOKUP(Table1[[#This Row],[Ticker]],[1]!Table2[[Symbol]:[Industry]],2,FALSE),"-")</f>
        <v>-</v>
      </c>
      <c r="D332" t="s">
        <v>251</v>
      </c>
      <c r="E332">
        <v>20436.68253315</v>
      </c>
      <c r="F332">
        <v>709.15</v>
      </c>
      <c r="G332">
        <v>53.746088489091697</v>
      </c>
      <c r="H332">
        <v>3.50414455418501</v>
      </c>
      <c r="I332">
        <v>41.434373286261298</v>
      </c>
      <c r="J332">
        <v>5.7541972937540002</v>
      </c>
      <c r="K332">
        <v>653.72517922179497</v>
      </c>
      <c r="L332">
        <v>551.49321697352104</v>
      </c>
      <c r="M332">
        <v>65.029858111219994</v>
      </c>
      <c r="N332">
        <v>1.1149294226856501</v>
      </c>
      <c r="O332">
        <v>3.27857293943454</v>
      </c>
      <c r="P332">
        <v>85.617065829079905</v>
      </c>
      <c r="Q332">
        <v>-2.7978959668092E-2</v>
      </c>
    </row>
    <row r="333" spans="1:17" x14ac:dyDescent="0.3">
      <c r="A333" t="s">
        <v>772</v>
      </c>
      <c r="B333" t="s">
        <v>773</v>
      </c>
      <c r="C333" t="str">
        <f>IFERROR(VLOOKUP(Table1[[#This Row],[Ticker]],[1]!Table2[[Symbol]:[Industry]],2,FALSE),"-")</f>
        <v>-</v>
      </c>
      <c r="D333" t="s">
        <v>133</v>
      </c>
      <c r="E333">
        <v>20401.079853625</v>
      </c>
      <c r="F333">
        <v>733.75</v>
      </c>
      <c r="G333">
        <v>33.785509307647096</v>
      </c>
      <c r="H333">
        <v>12.113616354908199</v>
      </c>
      <c r="I333">
        <v>-1.1555816601803</v>
      </c>
      <c r="J333">
        <v>6.73207193046595</v>
      </c>
      <c r="K333">
        <v>690.58086893282405</v>
      </c>
      <c r="L333">
        <v>608.61532978993796</v>
      </c>
      <c r="M333">
        <v>55.403486536877899</v>
      </c>
      <c r="N333">
        <v>1.6441868365688399</v>
      </c>
      <c r="O333">
        <v>4.9335604770017003</v>
      </c>
      <c r="P333">
        <v>74.6192289386006</v>
      </c>
      <c r="Q333">
        <v>6.1618241514596002E-2</v>
      </c>
    </row>
    <row r="334" spans="1:17" x14ac:dyDescent="0.3">
      <c r="A334" t="s">
        <v>774</v>
      </c>
      <c r="B334" t="s">
        <v>775</v>
      </c>
      <c r="C334" t="str">
        <f>IFERROR(VLOOKUP(Table1[[#This Row],[Ticker]],[1]!Table2[[Symbol]:[Industry]],2,FALSE),"-")</f>
        <v>-</v>
      </c>
      <c r="D334" t="s">
        <v>57</v>
      </c>
      <c r="E334">
        <v>20257.419564725002</v>
      </c>
      <c r="F334">
        <v>692.65</v>
      </c>
      <c r="G334">
        <v>-36.281101581338497</v>
      </c>
      <c r="H334">
        <v>-11.071006234433099</v>
      </c>
      <c r="I334">
        <v>-17.879646861165401</v>
      </c>
      <c r="J334">
        <v>-4.6740069178963202</v>
      </c>
      <c r="K334">
        <v>754.37052063020997</v>
      </c>
      <c r="L334">
        <v>732.725225335711</v>
      </c>
      <c r="M334">
        <v>27.448045694821101</v>
      </c>
      <c r="N334">
        <v>0.91522772951757903</v>
      </c>
      <c r="O334">
        <v>24.557857503789801</v>
      </c>
      <c r="P334">
        <v>15.432047329389199</v>
      </c>
    </row>
    <row r="335" spans="1:17" hidden="1" x14ac:dyDescent="0.3">
      <c r="A335" t="s">
        <v>776</v>
      </c>
      <c r="B335" t="s">
        <v>777</v>
      </c>
      <c r="C335" t="str">
        <f>IFERROR(VLOOKUP(Table1[[#This Row],[Ticker]],[1]!Table2[[Symbol]:[Industry]],2,FALSE),"-")</f>
        <v>-</v>
      </c>
      <c r="D335" t="s">
        <v>141</v>
      </c>
      <c r="E335">
        <v>20173.740000000002</v>
      </c>
      <c r="F335">
        <v>138.44</v>
      </c>
      <c r="G335">
        <v>-6.8891506520019901</v>
      </c>
      <c r="H335">
        <v>-7.8861084283586003</v>
      </c>
      <c r="I335">
        <v>-3.27180325891287</v>
      </c>
      <c r="J335">
        <v>-5.1476055900073803</v>
      </c>
      <c r="K335">
        <v>142.34560321104601</v>
      </c>
      <c r="L335">
        <v>132.606116208153</v>
      </c>
      <c r="M335">
        <v>53.328059728626101</v>
      </c>
      <c r="N335">
        <v>5.3733087958892902</v>
      </c>
      <c r="O335">
        <v>11.8535105460849</v>
      </c>
      <c r="P335">
        <v>20.017338534893799</v>
      </c>
    </row>
    <row r="336" spans="1:17" hidden="1" x14ac:dyDescent="0.3">
      <c r="A336" t="s">
        <v>778</v>
      </c>
      <c r="B336" t="s">
        <v>779</v>
      </c>
      <c r="C336" t="str">
        <f>IFERROR(VLOOKUP(Table1[[#This Row],[Ticker]],[1]!Table2[[Symbol]:[Industry]],2,FALSE),"-")</f>
        <v>-</v>
      </c>
      <c r="D336" t="s">
        <v>141</v>
      </c>
      <c r="E336">
        <v>20155.501969815999</v>
      </c>
      <c r="F336">
        <v>341.1</v>
      </c>
      <c r="G336">
        <v>-12.5707351827335</v>
      </c>
      <c r="H336">
        <v>1.64252128271217</v>
      </c>
      <c r="I336">
        <v>-8.8637481092295705</v>
      </c>
      <c r="J336">
        <v>-0.16401997045110001</v>
      </c>
      <c r="K336">
        <v>340.96125430402498</v>
      </c>
      <c r="L336">
        <v>335.96736319797202</v>
      </c>
      <c r="M336">
        <v>42.778347382377802</v>
      </c>
      <c r="N336">
        <v>0.79856840796405304</v>
      </c>
      <c r="O336">
        <v>7.0067428906478799</v>
      </c>
      <c r="P336">
        <v>15.2364864864865</v>
      </c>
      <c r="Q336">
        <v>-0.10379904096142301</v>
      </c>
    </row>
    <row r="337" spans="1:17" x14ac:dyDescent="0.3">
      <c r="A337" t="s">
        <v>780</v>
      </c>
      <c r="B337" t="s">
        <v>781</v>
      </c>
      <c r="C337" t="str">
        <f>IFERROR(VLOOKUP(Table1[[#This Row],[Ticker]],[1]!Table2[[Symbol]:[Industry]],2,FALSE),"-")</f>
        <v>-</v>
      </c>
      <c r="D337" t="s">
        <v>782</v>
      </c>
      <c r="E337">
        <v>20034.746326320001</v>
      </c>
      <c r="F337">
        <v>290.39999999999998</v>
      </c>
      <c r="G337">
        <v>73.387164484022804</v>
      </c>
      <c r="H337">
        <v>11.383363701578601</v>
      </c>
      <c r="I337">
        <v>35.344938936020903</v>
      </c>
      <c r="J337">
        <v>-7.0646530382796904</v>
      </c>
      <c r="K337">
        <v>247.66086064000999</v>
      </c>
      <c r="L337">
        <v>205.662272001471</v>
      </c>
      <c r="M337">
        <v>62.0656855713423</v>
      </c>
      <c r="N337">
        <v>2.6526032589314199</v>
      </c>
      <c r="O337">
        <v>9.4696969696969706</v>
      </c>
      <c r="P337">
        <v>100.06889424732999</v>
      </c>
      <c r="Q337">
        <v>3.2867366263149997E-2</v>
      </c>
    </row>
    <row r="338" spans="1:17" x14ac:dyDescent="0.3">
      <c r="A338" t="s">
        <v>783</v>
      </c>
      <c r="B338" t="s">
        <v>784</v>
      </c>
      <c r="C338" t="str">
        <f>IFERROR(VLOOKUP(Table1[[#This Row],[Ticker]],[1]!Table2[[Symbol]:[Industry]],2,FALSE),"-")</f>
        <v>-</v>
      </c>
      <c r="D338" t="s">
        <v>191</v>
      </c>
      <c r="E338">
        <v>19988.186772839999</v>
      </c>
      <c r="F338">
        <v>1230.45</v>
      </c>
      <c r="G338">
        <v>67.353201024866095</v>
      </c>
      <c r="H338">
        <v>-7.225951151996</v>
      </c>
      <c r="I338">
        <v>13.495497807582099</v>
      </c>
      <c r="J338">
        <v>2.7814336557263202</v>
      </c>
      <c r="K338">
        <v>1256.0057839464</v>
      </c>
      <c r="L338">
        <v>1043.1663720082399</v>
      </c>
      <c r="M338">
        <v>37.237177683264598</v>
      </c>
      <c r="N338">
        <v>0.51546385644104997</v>
      </c>
      <c r="O338">
        <v>16.042911130074302</v>
      </c>
      <c r="P338">
        <v>104.64864864864801</v>
      </c>
      <c r="Q338">
        <v>0.14813199955119799</v>
      </c>
    </row>
    <row r="339" spans="1:17" x14ac:dyDescent="0.3">
      <c r="A339" t="s">
        <v>785</v>
      </c>
      <c r="B339" t="s">
        <v>786</v>
      </c>
      <c r="C339" t="str">
        <f>IFERROR(VLOOKUP(Table1[[#This Row],[Ticker]],[1]!Table2[[Symbol]:[Industry]],2,FALSE),"-")</f>
        <v>-</v>
      </c>
      <c r="D339" t="s">
        <v>203</v>
      </c>
      <c r="E339">
        <v>19872.898119145</v>
      </c>
      <c r="F339">
        <v>523.85</v>
      </c>
      <c r="G339">
        <v>-16.276410466644101</v>
      </c>
      <c r="H339">
        <v>-10.3580924550579</v>
      </c>
      <c r="I339">
        <v>-2.2138577585771499</v>
      </c>
      <c r="J339">
        <v>-3.0809869656179201</v>
      </c>
      <c r="K339">
        <v>563.31083894005599</v>
      </c>
      <c r="L339">
        <v>513.996225964725</v>
      </c>
      <c r="M339">
        <v>24.166093727714301</v>
      </c>
      <c r="N339">
        <v>0.528191037469108</v>
      </c>
      <c r="O339">
        <v>18.8126372053068</v>
      </c>
      <c r="P339">
        <v>28.773352999016701</v>
      </c>
      <c r="Q339">
        <v>8.5466245218016004E-2</v>
      </c>
    </row>
    <row r="340" spans="1:17" x14ac:dyDescent="0.3">
      <c r="A340" t="s">
        <v>787</v>
      </c>
      <c r="B340" t="s">
        <v>788</v>
      </c>
      <c r="C340" t="str">
        <f>IFERROR(VLOOKUP(Table1[[#This Row],[Ticker]],[1]!Table2[[Symbol]:[Industry]],2,FALSE),"-")</f>
        <v>-</v>
      </c>
      <c r="D340" t="s">
        <v>40</v>
      </c>
      <c r="E340">
        <v>19862.315553960001</v>
      </c>
      <c r="F340">
        <v>540.9</v>
      </c>
      <c r="G340">
        <v>43.9069437741013</v>
      </c>
      <c r="H340">
        <v>13.847391483424699</v>
      </c>
      <c r="I340">
        <v>1.7650701489835701</v>
      </c>
      <c r="J340">
        <v>1.8329288608115499</v>
      </c>
      <c r="K340">
        <v>496.99248744910801</v>
      </c>
      <c r="L340">
        <v>440.33912180573401</v>
      </c>
      <c r="M340">
        <v>54.502449705001197</v>
      </c>
      <c r="N340">
        <v>0.70347252258366999</v>
      </c>
      <c r="O340">
        <v>9.7152893325938408</v>
      </c>
      <c r="P340">
        <v>74.371373307543493</v>
      </c>
      <c r="Q340">
        <v>0.139819166222029</v>
      </c>
    </row>
    <row r="341" spans="1:17" x14ac:dyDescent="0.3">
      <c r="A341" t="s">
        <v>789</v>
      </c>
      <c r="B341" t="s">
        <v>790</v>
      </c>
      <c r="C341" t="str">
        <f>IFERROR(VLOOKUP(Table1[[#This Row],[Ticker]],[1]!Table2[[Symbol]:[Industry]],2,FALSE),"-")</f>
        <v>-</v>
      </c>
      <c r="D341" t="s">
        <v>423</v>
      </c>
      <c r="E341">
        <v>19798.41250608</v>
      </c>
      <c r="F341">
        <v>882.4</v>
      </c>
      <c r="G341">
        <v>-38.164260039278197</v>
      </c>
      <c r="H341">
        <v>5.9147109730149499</v>
      </c>
      <c r="I341">
        <v>-10.6669050016688</v>
      </c>
      <c r="J341">
        <v>-0.81243563219327397</v>
      </c>
      <c r="K341">
        <v>937.11130582366604</v>
      </c>
      <c r="L341">
        <v>917.14866911339004</v>
      </c>
      <c r="M341">
        <v>28.368651010348199</v>
      </c>
      <c r="N341">
        <v>1.5101603465687901</v>
      </c>
      <c r="O341">
        <v>29.1874433363554</v>
      </c>
      <c r="P341">
        <v>19.793646483844601</v>
      </c>
      <c r="Q341">
        <v>-0.102678440249741</v>
      </c>
    </row>
    <row r="342" spans="1:17" x14ac:dyDescent="0.3">
      <c r="A342" t="s">
        <v>791</v>
      </c>
      <c r="B342" t="s">
        <v>792</v>
      </c>
      <c r="C342" t="str">
        <f>IFERROR(VLOOKUP(Table1[[#This Row],[Ticker]],[1]!Table2[[Symbol]:[Industry]],2,FALSE),"-")</f>
        <v>-</v>
      </c>
      <c r="D342" t="s">
        <v>440</v>
      </c>
      <c r="E342">
        <v>19731.472201904999</v>
      </c>
      <c r="F342">
        <v>619.95000000000005</v>
      </c>
      <c r="G342">
        <v>60.442742895335897</v>
      </c>
      <c r="H342">
        <v>9.9118232068273002</v>
      </c>
      <c r="I342">
        <v>13.7776265595979</v>
      </c>
      <c r="J342">
        <v>0.92548787444801195</v>
      </c>
      <c r="K342">
        <v>582.18636559816605</v>
      </c>
      <c r="L342">
        <v>496.69470457402599</v>
      </c>
      <c r="M342">
        <v>50.267823444255498</v>
      </c>
      <c r="N342">
        <v>1.3297875287697101</v>
      </c>
      <c r="O342">
        <v>8.0732317122348398</v>
      </c>
      <c r="P342">
        <v>104.976029095718</v>
      </c>
      <c r="Q342">
        <v>0.158630475591022</v>
      </c>
    </row>
    <row r="343" spans="1:17" hidden="1" x14ac:dyDescent="0.3">
      <c r="A343" t="s">
        <v>793</v>
      </c>
      <c r="B343" t="s">
        <v>794</v>
      </c>
      <c r="C343" t="str">
        <f>IFERROR(VLOOKUP(Table1[[#This Row],[Ticker]],[1]!Table2[[Symbol]:[Industry]],2,FALSE),"-")</f>
        <v>-</v>
      </c>
      <c r="D343" t="s">
        <v>40</v>
      </c>
      <c r="E343">
        <v>19624.5308457299</v>
      </c>
      <c r="F343">
        <v>888.45</v>
      </c>
      <c r="G343">
        <v>-12.010534929116901</v>
      </c>
      <c r="H343">
        <v>-9.4312106129956703</v>
      </c>
      <c r="I343">
        <v>-2.4443842219488601</v>
      </c>
      <c r="J343">
        <v>-5.1204239778810203</v>
      </c>
      <c r="K343">
        <v>920.70490218170596</v>
      </c>
      <c r="M343">
        <v>29.723423129538698</v>
      </c>
      <c r="N343">
        <v>0.87715069483847696</v>
      </c>
      <c r="O343">
        <v>15.369463672688299</v>
      </c>
      <c r="P343">
        <v>24.922665916760401</v>
      </c>
    </row>
    <row r="344" spans="1:17" hidden="1" x14ac:dyDescent="0.3">
      <c r="A344" t="s">
        <v>795</v>
      </c>
      <c r="B344" t="s">
        <v>796</v>
      </c>
      <c r="C344" t="str">
        <f>IFERROR(VLOOKUP(Table1[[#This Row],[Ticker]],[1]!Table2[[Symbol]:[Industry]],2,FALSE),"-")</f>
        <v>-</v>
      </c>
      <c r="D344" t="s">
        <v>557</v>
      </c>
      <c r="E344">
        <v>19541.679001</v>
      </c>
      <c r="F344">
        <v>785</v>
      </c>
      <c r="G344">
        <v>-39.813393691366898</v>
      </c>
      <c r="H344">
        <v>-2.2739475756454302</v>
      </c>
      <c r="I344">
        <v>-18.238551363503699</v>
      </c>
      <c r="J344">
        <v>-4.1932771695369704</v>
      </c>
      <c r="K344">
        <v>830.98018256055798</v>
      </c>
      <c r="L344">
        <v>849.54290742656099</v>
      </c>
      <c r="M344">
        <v>22.356523068212599</v>
      </c>
      <c r="N344">
        <v>0.88817625282975898</v>
      </c>
      <c r="O344">
        <v>22.286624203821599</v>
      </c>
      <c r="P344">
        <v>3.5278602044180598</v>
      </c>
      <c r="Q344">
        <v>-0.166353238757636</v>
      </c>
    </row>
    <row r="345" spans="1:17" x14ac:dyDescent="0.3">
      <c r="A345" t="s">
        <v>797</v>
      </c>
      <c r="B345" t="s">
        <v>798</v>
      </c>
      <c r="C345" t="str">
        <f>IFERROR(VLOOKUP(Table1[[#This Row],[Ticker]],[1]!Table2[[Symbol]:[Industry]],2,FALSE),"-")</f>
        <v>-</v>
      </c>
      <c r="D345" t="s">
        <v>413</v>
      </c>
      <c r="E345">
        <v>19539.827490265001</v>
      </c>
      <c r="F345">
        <v>1368.65</v>
      </c>
      <c r="G345">
        <v>62.500627649985503</v>
      </c>
      <c r="H345">
        <v>-3.9124266702100798</v>
      </c>
      <c r="I345">
        <v>35.340131417688902</v>
      </c>
      <c r="J345">
        <v>4.8919064881233503</v>
      </c>
      <c r="K345">
        <v>1273.8676429621701</v>
      </c>
      <c r="L345">
        <v>1064.8610306821299</v>
      </c>
      <c r="M345">
        <v>57.665459189390901</v>
      </c>
      <c r="N345">
        <v>0.65710190861412299</v>
      </c>
      <c r="O345">
        <v>12.7899755233259</v>
      </c>
      <c r="P345">
        <v>88.779310344827493</v>
      </c>
      <c r="Q345">
        <v>0.18722102766021501</v>
      </c>
    </row>
    <row r="346" spans="1:17" x14ac:dyDescent="0.3">
      <c r="A346" t="s">
        <v>799</v>
      </c>
      <c r="B346" t="s">
        <v>800</v>
      </c>
      <c r="C346" t="str">
        <f>IFERROR(VLOOKUP(Table1[[#This Row],[Ticker]],[1]!Table2[[Symbol]:[Industry]],2,FALSE),"-")</f>
        <v>-</v>
      </c>
      <c r="D346" t="s">
        <v>388</v>
      </c>
      <c r="E346">
        <v>19473.704895685001</v>
      </c>
      <c r="F346">
        <v>486.05</v>
      </c>
      <c r="G346">
        <v>66.638748311661004</v>
      </c>
      <c r="H346">
        <v>-1.7286554696244101</v>
      </c>
      <c r="I346">
        <v>26.1364241657779</v>
      </c>
      <c r="J346">
        <v>-2.7399999147646499</v>
      </c>
      <c r="K346">
        <v>485.49213129123098</v>
      </c>
      <c r="L346">
        <v>407.14263245705598</v>
      </c>
      <c r="M346">
        <v>37.643221872306597</v>
      </c>
      <c r="N346">
        <v>0.86872337022259205</v>
      </c>
      <c r="O346">
        <v>18.166855261804301</v>
      </c>
      <c r="P346">
        <v>94.381123775244902</v>
      </c>
      <c r="Q346">
        <v>2.6389307692554001E-2</v>
      </c>
    </row>
    <row r="347" spans="1:17" x14ac:dyDescent="0.3">
      <c r="A347" t="s">
        <v>801</v>
      </c>
      <c r="B347" t="s">
        <v>802</v>
      </c>
      <c r="C347" t="str">
        <f>IFERROR(VLOOKUP(Table1[[#This Row],[Ticker]],[1]!Table2[[Symbol]:[Industry]],2,FALSE),"-")</f>
        <v>-</v>
      </c>
      <c r="D347" t="s">
        <v>46</v>
      </c>
      <c r="E347">
        <v>19460.104995059999</v>
      </c>
      <c r="F347">
        <v>309.95</v>
      </c>
      <c r="G347">
        <v>75.995025179490398</v>
      </c>
      <c r="H347">
        <v>-1.46320843332023</v>
      </c>
      <c r="I347">
        <v>28.943396370310001</v>
      </c>
      <c r="J347">
        <v>1.3601688796093701</v>
      </c>
      <c r="K347">
        <v>318.02968735610398</v>
      </c>
      <c r="L347">
        <v>254.468066160842</v>
      </c>
      <c r="M347">
        <v>33.8621582031044</v>
      </c>
      <c r="N347">
        <v>0.991751021407144</v>
      </c>
      <c r="O347">
        <v>17.599612840780701</v>
      </c>
      <c r="P347">
        <v>126.986451849139</v>
      </c>
      <c r="Q347">
        <v>0.162101535194381</v>
      </c>
    </row>
    <row r="348" spans="1:17" x14ac:dyDescent="0.3">
      <c r="A348" t="s">
        <v>803</v>
      </c>
      <c r="B348" t="s">
        <v>804</v>
      </c>
      <c r="C348" t="str">
        <f>IFERROR(VLOOKUP(Table1[[#This Row],[Ticker]],[1]!Table2[[Symbol]:[Industry]],2,FALSE),"-")</f>
        <v>-</v>
      </c>
      <c r="D348" t="s">
        <v>290</v>
      </c>
      <c r="E348">
        <v>19327.490329979999</v>
      </c>
      <c r="F348">
        <v>388.15</v>
      </c>
      <c r="G348">
        <v>2.2227468286408998</v>
      </c>
      <c r="H348">
        <v>16.710955731298299</v>
      </c>
      <c r="I348">
        <v>-22.372223606044699</v>
      </c>
      <c r="J348">
        <v>2.0632102790627198</v>
      </c>
      <c r="K348">
        <v>362.572374233495</v>
      </c>
      <c r="L348">
        <v>369.487584684875</v>
      </c>
      <c r="M348">
        <v>61.777644140856999</v>
      </c>
      <c r="N348">
        <v>1.66279652840523</v>
      </c>
      <c r="O348">
        <v>43.758856112327699</v>
      </c>
      <c r="P348">
        <v>31.866825208085501</v>
      </c>
      <c r="Q348">
        <v>0.104185817845674</v>
      </c>
    </row>
    <row r="349" spans="1:17" x14ac:dyDescent="0.3">
      <c r="A349" t="s">
        <v>805</v>
      </c>
      <c r="B349" t="s">
        <v>806</v>
      </c>
      <c r="C349" t="str">
        <f>IFERROR(VLOOKUP(Table1[[#This Row],[Ticker]],[1]!Table2[[Symbol]:[Industry]],2,FALSE),"-")</f>
        <v>-</v>
      </c>
      <c r="D349" t="s">
        <v>141</v>
      </c>
      <c r="E349">
        <v>19154.109863810001</v>
      </c>
      <c r="F349">
        <v>1694.65</v>
      </c>
      <c r="G349">
        <v>185.56892995984001</v>
      </c>
      <c r="H349">
        <v>-11.6555507889487</v>
      </c>
      <c r="I349">
        <v>17.8451492976046</v>
      </c>
      <c r="J349">
        <v>-5.6032313382786603</v>
      </c>
      <c r="K349">
        <v>1821.91325095667</v>
      </c>
      <c r="L349">
        <v>1503.7201437521201</v>
      </c>
      <c r="M349">
        <v>30.288284528689999</v>
      </c>
      <c r="N349">
        <v>1.0860996586417599</v>
      </c>
      <c r="O349">
        <v>27.5073562961081</v>
      </c>
      <c r="P349">
        <v>214.04690055919701</v>
      </c>
      <c r="Q349">
        <v>0.107792536354211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Row],[Ticker]],[1]!Table2[[Symbol]:[Industry]],2,FALSE),"-")</f>
        <v>-</v>
      </c>
      <c r="D350" t="s">
        <v>297</v>
      </c>
      <c r="E350">
        <v>19082.1012556799</v>
      </c>
      <c r="F350">
        <v>1734.9</v>
      </c>
      <c r="G350">
        <v>-12.554214305576499</v>
      </c>
      <c r="H350">
        <v>-10.4299049649983</v>
      </c>
      <c r="I350">
        <v>-28.4439851945661</v>
      </c>
      <c r="J350">
        <v>-2.32361419851309</v>
      </c>
      <c r="K350">
        <v>1792.91772483966</v>
      </c>
      <c r="L350">
        <v>1819.6859506662499</v>
      </c>
      <c r="M350">
        <v>52.413076719381003</v>
      </c>
      <c r="N350">
        <v>0.86100525432992803</v>
      </c>
      <c r="O350">
        <v>41.734393913193799</v>
      </c>
      <c r="P350">
        <v>15.275747508305599</v>
      </c>
      <c r="Q350">
        <v>6.4353505642670006E-2</v>
      </c>
    </row>
    <row r="351" spans="1:17" x14ac:dyDescent="0.3">
      <c r="A351" t="s">
        <v>809</v>
      </c>
      <c r="B351" t="s">
        <v>810</v>
      </c>
      <c r="C351" t="str">
        <f>IFERROR(VLOOKUP(Table1[[#This Row],[Ticker]],[1]!Table2[[Symbol]:[Industry]],2,FALSE),"-")</f>
        <v>-</v>
      </c>
      <c r="D351" t="s">
        <v>258</v>
      </c>
      <c r="E351">
        <v>19051.535323079999</v>
      </c>
      <c r="F351">
        <v>602.54999999999995</v>
      </c>
      <c r="G351">
        <v>-0.64374863473700805</v>
      </c>
      <c r="H351">
        <v>-13.1053276475778</v>
      </c>
      <c r="I351">
        <v>-20.366207380606099</v>
      </c>
      <c r="J351">
        <v>-5.2672188496758903</v>
      </c>
      <c r="K351">
        <v>669.156764495061</v>
      </c>
      <c r="L351">
        <v>619.67439544102399</v>
      </c>
      <c r="M351">
        <v>17.065764683566101</v>
      </c>
      <c r="N351">
        <v>0.68950802446033999</v>
      </c>
      <c r="O351">
        <v>32.594805410339397</v>
      </c>
      <c r="P351">
        <v>30.140388768898401</v>
      </c>
      <c r="Q351">
        <v>0.101478188036924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Row],[Ticker]],[1]!Table2[[Symbol]:[Industry]],2,FALSE),"-")</f>
        <v>-</v>
      </c>
      <c r="D352" t="s">
        <v>536</v>
      </c>
      <c r="E352">
        <v>19050.089307099999</v>
      </c>
      <c r="F352">
        <v>2114.0500000000002</v>
      </c>
      <c r="G352">
        <v>-5.1598516312288698</v>
      </c>
      <c r="H352">
        <v>-6.4999858408163398</v>
      </c>
      <c r="I352">
        <v>-46.013657121567803</v>
      </c>
      <c r="J352">
        <v>1.0284646035615099</v>
      </c>
      <c r="K352">
        <v>2308.97163202911</v>
      </c>
      <c r="L352">
        <v>2494.7477107716099</v>
      </c>
      <c r="M352">
        <v>43.802508435611401</v>
      </c>
      <c r="N352">
        <v>1.2439860721057601</v>
      </c>
      <c r="O352">
        <v>84.290816205860693</v>
      </c>
      <c r="P352">
        <v>26.510277968941601</v>
      </c>
      <c r="Q352">
        <v>5.8276041514483998E-2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Row],[Ticker]],[1]!Table2[[Symbol]:[Industry]],2,FALSE),"-")</f>
        <v>-</v>
      </c>
      <c r="D353" t="s">
        <v>707</v>
      </c>
      <c r="E353">
        <v>19036.137106800001</v>
      </c>
      <c r="F353">
        <v>1413.5</v>
      </c>
      <c r="G353">
        <v>90.766265188899595</v>
      </c>
      <c r="H353">
        <v>-16.1553785545312</v>
      </c>
      <c r="I353">
        <v>36.668527967987799</v>
      </c>
      <c r="J353">
        <v>-0.23959021036243799</v>
      </c>
      <c r="K353">
        <v>1498.3105886046001</v>
      </c>
      <c r="L353">
        <v>1172.9133456197601</v>
      </c>
      <c r="M353">
        <v>40.079264641381499</v>
      </c>
      <c r="N353">
        <v>0.676142131882839</v>
      </c>
      <c r="O353">
        <v>34.202334630350201</v>
      </c>
      <c r="P353">
        <v>131.68333060154001</v>
      </c>
      <c r="Q353">
        <v>0.24171636364274099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Row],[Ticker]],[1]!Table2[[Symbol]:[Industry]],2,FALSE),"-")</f>
        <v>-</v>
      </c>
      <c r="D354" t="s">
        <v>153</v>
      </c>
      <c r="E354">
        <v>18976.491737774999</v>
      </c>
      <c r="F354">
        <v>793.65</v>
      </c>
      <c r="G354">
        <v>127.561439678631</v>
      </c>
      <c r="H354">
        <v>-2.5958687214578098</v>
      </c>
      <c r="I354">
        <v>31.938482234372099</v>
      </c>
      <c r="J354">
        <v>1.1359258044121501</v>
      </c>
      <c r="K354">
        <v>809.28558401110001</v>
      </c>
      <c r="L354">
        <v>657.86187742652703</v>
      </c>
      <c r="M354">
        <v>45.236188735618299</v>
      </c>
      <c r="N354">
        <v>1.17443791949739</v>
      </c>
      <c r="O354">
        <v>23.4801234801234</v>
      </c>
      <c r="P354">
        <v>164.54999999999899</v>
      </c>
      <c r="Q354">
        <v>0.178325431549262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Row],[Ticker]],[1]!Table2[[Symbol]:[Industry]],2,FALSE),"-")</f>
        <v>-</v>
      </c>
      <c r="D355" t="s">
        <v>653</v>
      </c>
      <c r="E355">
        <v>18943.619842167998</v>
      </c>
      <c r="F355">
        <v>131.38999999999999</v>
      </c>
      <c r="G355">
        <v>69.131693728526102</v>
      </c>
      <c r="H355">
        <v>13.8443088122477</v>
      </c>
      <c r="I355">
        <v>21.435874899930901</v>
      </c>
      <c r="J355">
        <v>8.2195319389676307</v>
      </c>
      <c r="K355">
        <v>121.45564591427799</v>
      </c>
      <c r="L355">
        <v>101.384317449702</v>
      </c>
      <c r="M355">
        <v>49.897654169314798</v>
      </c>
      <c r="N355">
        <v>1.5558362773807499</v>
      </c>
      <c r="O355">
        <v>11.271786285105399</v>
      </c>
      <c r="P355">
        <v>113.642276422764</v>
      </c>
      <c r="Q355">
        <v>8.1501683451194004E-2</v>
      </c>
    </row>
    <row r="356" spans="1:17" x14ac:dyDescent="0.3">
      <c r="A356" t="s">
        <v>819</v>
      </c>
      <c r="B356" t="s">
        <v>820</v>
      </c>
      <c r="C356" t="str">
        <f>IFERROR(VLOOKUP(Table1[[#This Row],[Ticker]],[1]!Table2[[Symbol]:[Industry]],2,FALSE),"-")</f>
        <v>-</v>
      </c>
      <c r="D356" t="s">
        <v>57</v>
      </c>
      <c r="E356">
        <v>18777.1618407149</v>
      </c>
      <c r="F356">
        <v>1177.6500000000001</v>
      </c>
      <c r="G356">
        <v>-39.3951402955189</v>
      </c>
      <c r="H356">
        <v>-6.6739646134816297</v>
      </c>
      <c r="I356">
        <v>-36.697991632661001</v>
      </c>
      <c r="J356">
        <v>-6.8219251619426799</v>
      </c>
      <c r="K356">
        <v>1321.9790769372401</v>
      </c>
      <c r="L356">
        <v>1396.7974035755601</v>
      </c>
      <c r="M356">
        <v>19.113527777306199</v>
      </c>
      <c r="N356">
        <v>0.75890382537909995</v>
      </c>
      <c r="O356">
        <v>52.507111620600298</v>
      </c>
      <c r="P356">
        <v>2.1113326974767999</v>
      </c>
      <c r="Q356">
        <v>5.4321109087076998E-2</v>
      </c>
    </row>
    <row r="357" spans="1:17" x14ac:dyDescent="0.3">
      <c r="A357" t="s">
        <v>821</v>
      </c>
      <c r="B357" t="s">
        <v>822</v>
      </c>
      <c r="C357" t="str">
        <f>IFERROR(VLOOKUP(Table1[[#This Row],[Ticker]],[1]!Table2[[Symbol]:[Industry]],2,FALSE),"-")</f>
        <v>-</v>
      </c>
      <c r="D357" t="s">
        <v>397</v>
      </c>
      <c r="E357">
        <v>18601.86977831</v>
      </c>
      <c r="F357">
        <v>7839.65</v>
      </c>
      <c r="G357">
        <v>-1.32172270443687</v>
      </c>
      <c r="H357">
        <v>-3.6733395890291098</v>
      </c>
      <c r="I357">
        <v>19.054360847481799</v>
      </c>
      <c r="J357">
        <v>-1.17579296738084</v>
      </c>
      <c r="K357">
        <v>7868.3918120620201</v>
      </c>
      <c r="L357">
        <v>7176.9461447151298</v>
      </c>
      <c r="M357">
        <v>40.745290924867199</v>
      </c>
      <c r="N357">
        <v>0.625473967793852</v>
      </c>
      <c r="O357">
        <v>14.5459299841191</v>
      </c>
      <c r="P357">
        <v>42.887216126562798</v>
      </c>
      <c r="Q357">
        <v>8.2246032597649999E-3</v>
      </c>
    </row>
    <row r="358" spans="1:17" x14ac:dyDescent="0.3">
      <c r="A358" t="s">
        <v>823</v>
      </c>
      <c r="B358" t="s">
        <v>824</v>
      </c>
      <c r="C358" t="str">
        <f>IFERROR(VLOOKUP(Table1[[#This Row],[Ticker]],[1]!Table2[[Symbol]:[Industry]],2,FALSE),"-")</f>
        <v>-</v>
      </c>
      <c r="D358" t="s">
        <v>625</v>
      </c>
      <c r="E358">
        <v>18533.477800889999</v>
      </c>
      <c r="F358">
        <v>36.83</v>
      </c>
      <c r="G358">
        <v>-10.558233505551099</v>
      </c>
      <c r="H358">
        <v>-0.415578097363142</v>
      </c>
      <c r="I358">
        <v>-25.0956165797088</v>
      </c>
      <c r="J358">
        <v>-4.6532249783786304</v>
      </c>
      <c r="K358">
        <v>38.080567924537803</v>
      </c>
      <c r="L358">
        <v>38.429769877326699</v>
      </c>
      <c r="M358">
        <v>38.804464418044098</v>
      </c>
      <c r="N358">
        <v>1.33188968200595</v>
      </c>
      <c r="O358">
        <v>43.632907955470998</v>
      </c>
      <c r="P358">
        <v>14.2015503875968</v>
      </c>
      <c r="Q358">
        <v>5.5580567562434999E-2</v>
      </c>
    </row>
    <row r="359" spans="1:17" x14ac:dyDescent="0.3">
      <c r="A359" t="s">
        <v>825</v>
      </c>
      <c r="B359" t="s">
        <v>826</v>
      </c>
      <c r="C359" t="str">
        <f>IFERROR(VLOOKUP(Table1[[#This Row],[Ticker]],[1]!Table2[[Symbol]:[Industry]],2,FALSE),"-")</f>
        <v>-</v>
      </c>
      <c r="D359" t="s">
        <v>80</v>
      </c>
      <c r="E359">
        <v>18526.5040539</v>
      </c>
      <c r="F359">
        <v>784.05</v>
      </c>
      <c r="G359">
        <v>-30.947313344859001</v>
      </c>
      <c r="H359">
        <v>0.49654520606448599</v>
      </c>
      <c r="I359">
        <v>-19.3104895000364</v>
      </c>
      <c r="J359">
        <v>-2.7637916770932698</v>
      </c>
      <c r="K359">
        <v>809.88452389464703</v>
      </c>
      <c r="L359">
        <v>844.14122953089895</v>
      </c>
      <c r="M359">
        <v>33.6986981359033</v>
      </c>
      <c r="N359">
        <v>0.45435470542740303</v>
      </c>
      <c r="O359">
        <v>34.965882277915902</v>
      </c>
      <c r="P359">
        <v>12.007142857142799</v>
      </c>
      <c r="Q359">
        <v>-8.6307333984718002E-2</v>
      </c>
    </row>
    <row r="360" spans="1:17" x14ac:dyDescent="0.3">
      <c r="A360" t="s">
        <v>827</v>
      </c>
      <c r="B360" t="s">
        <v>828</v>
      </c>
      <c r="C360" t="str">
        <f>IFERROR(VLOOKUP(Table1[[#This Row],[Ticker]],[1]!Table2[[Symbol]:[Industry]],2,FALSE),"-")</f>
        <v>-</v>
      </c>
      <c r="D360" t="s">
        <v>122</v>
      </c>
      <c r="E360">
        <v>18391.840225887001</v>
      </c>
      <c r="F360">
        <v>70.37</v>
      </c>
      <c r="G360">
        <v>367.86682908617797</v>
      </c>
      <c r="H360">
        <v>3.3602082485166198</v>
      </c>
      <c r="I360">
        <v>19.0467906876423</v>
      </c>
      <c r="J360">
        <v>-4.2072082704640499</v>
      </c>
      <c r="K360">
        <v>69.2660482812217</v>
      </c>
      <c r="L360">
        <v>50.381715848834801</v>
      </c>
      <c r="M360">
        <v>37.874977617794897</v>
      </c>
      <c r="N360">
        <v>0.93374022320084704</v>
      </c>
      <c r="O360">
        <v>29.884894131021699</v>
      </c>
      <c r="P360">
        <v>419.33579335793303</v>
      </c>
      <c r="Q360">
        <v>0.15609758827740899</v>
      </c>
    </row>
    <row r="361" spans="1:17" x14ac:dyDescent="0.3">
      <c r="A361" t="s">
        <v>829</v>
      </c>
      <c r="B361" t="s">
        <v>830</v>
      </c>
      <c r="C361" t="str">
        <f>IFERROR(VLOOKUP(Table1[[#This Row],[Ticker]],[1]!Table2[[Symbol]:[Industry]],2,FALSE),"-")</f>
        <v>-</v>
      </c>
      <c r="D361" t="s">
        <v>46</v>
      </c>
      <c r="E361">
        <v>18245.658666989999</v>
      </c>
      <c r="F361">
        <v>1568.85</v>
      </c>
      <c r="G361">
        <v>214.430556777806</v>
      </c>
      <c r="H361">
        <v>14.697614117983299</v>
      </c>
      <c r="I361">
        <v>91.636366324564193</v>
      </c>
      <c r="J361">
        <v>4.1556528148730303</v>
      </c>
      <c r="K361">
        <v>1496.1337424896601</v>
      </c>
      <c r="L361">
        <v>1069.11772408923</v>
      </c>
      <c r="M361">
        <v>40.535488045126598</v>
      </c>
      <c r="N361">
        <v>0.57562265344179098</v>
      </c>
      <c r="O361">
        <v>13.267680147879</v>
      </c>
      <c r="P361">
        <v>256.55681818181802</v>
      </c>
      <c r="Q361">
        <v>0.186856545986119</v>
      </c>
    </row>
    <row r="362" spans="1:17" x14ac:dyDescent="0.3">
      <c r="A362" t="s">
        <v>831</v>
      </c>
      <c r="B362" t="s">
        <v>832</v>
      </c>
      <c r="C362" t="str">
        <f>IFERROR(VLOOKUP(Table1[[#This Row],[Ticker]],[1]!Table2[[Symbol]:[Industry]],2,FALSE),"-")</f>
        <v>-</v>
      </c>
      <c r="D362" t="s">
        <v>258</v>
      </c>
      <c r="E362">
        <v>18166.465544344999</v>
      </c>
      <c r="F362">
        <v>1252.1500000000001</v>
      </c>
      <c r="G362">
        <v>126.675649761545</v>
      </c>
      <c r="H362">
        <v>-4.8966556487484896</v>
      </c>
      <c r="I362">
        <v>34.527836461868702</v>
      </c>
      <c r="J362">
        <v>10.331866475762601</v>
      </c>
      <c r="K362">
        <v>1233.79234649469</v>
      </c>
      <c r="L362">
        <v>980.30925160375602</v>
      </c>
      <c r="M362">
        <v>58.442131990208402</v>
      </c>
      <c r="N362">
        <v>1.1465547645202101</v>
      </c>
      <c r="O362">
        <v>15.800822585153499</v>
      </c>
      <c r="P362">
        <v>173.39519650655001</v>
      </c>
      <c r="Q362">
        <v>0.183490819717642</v>
      </c>
    </row>
    <row r="363" spans="1:17" x14ac:dyDescent="0.3">
      <c r="A363" t="s">
        <v>833</v>
      </c>
      <c r="B363" t="s">
        <v>834</v>
      </c>
      <c r="C363" t="str">
        <f>IFERROR(VLOOKUP(Table1[[#This Row],[Ticker]],[1]!Table2[[Symbol]:[Industry]],2,FALSE),"-")</f>
        <v>-</v>
      </c>
      <c r="D363" t="s">
        <v>174</v>
      </c>
      <c r="E363">
        <v>18023.732406319999</v>
      </c>
      <c r="F363">
        <v>319.45</v>
      </c>
      <c r="G363">
        <v>-7.34486737689046</v>
      </c>
      <c r="H363">
        <v>1.9477858925068501</v>
      </c>
      <c r="I363">
        <v>-20.269686235110299</v>
      </c>
      <c r="J363">
        <v>-5.47832996078699</v>
      </c>
      <c r="K363">
        <v>320.58076625130701</v>
      </c>
      <c r="L363">
        <v>315.21591659036602</v>
      </c>
      <c r="M363">
        <v>32.178463524230303</v>
      </c>
      <c r="N363">
        <v>0.74983987685984899</v>
      </c>
      <c r="O363">
        <v>27.328220378775999</v>
      </c>
      <c r="P363">
        <v>25.520628683693499</v>
      </c>
      <c r="Q363">
        <v>-6.0157878894083999E-2</v>
      </c>
    </row>
    <row r="364" spans="1:17" x14ac:dyDescent="0.3">
      <c r="A364" t="s">
        <v>835</v>
      </c>
      <c r="B364" t="s">
        <v>836</v>
      </c>
      <c r="C364" t="str">
        <f>IFERROR(VLOOKUP(Table1[[#This Row],[Ticker]],[1]!Table2[[Symbol]:[Industry]],2,FALSE),"-")</f>
        <v>-</v>
      </c>
      <c r="D364" t="s">
        <v>837</v>
      </c>
      <c r="E364">
        <v>18017.193970494998</v>
      </c>
      <c r="F364">
        <v>1877.35</v>
      </c>
      <c r="G364">
        <v>3.9857006530759</v>
      </c>
      <c r="H364">
        <v>-6.8896521714372296</v>
      </c>
      <c r="I364">
        <v>11.914439071448999</v>
      </c>
      <c r="J364">
        <v>5.4328029314779496</v>
      </c>
      <c r="K364">
        <v>1915.97525610563</v>
      </c>
      <c r="L364">
        <v>1674.1498889941499</v>
      </c>
      <c r="M364">
        <v>40.887731520250803</v>
      </c>
      <c r="N364">
        <v>0.70464711970612204</v>
      </c>
      <c r="O364">
        <v>19.136016193037999</v>
      </c>
      <c r="P364">
        <v>50.175985921126298</v>
      </c>
      <c r="Q364">
        <v>6.9273049358164002E-2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Row],[Ticker]],[1]!Table2[[Symbol]:[Industry]],2,FALSE),"-")</f>
        <v>-</v>
      </c>
      <c r="D365" t="s">
        <v>290</v>
      </c>
      <c r="E365">
        <v>17975.841515939999</v>
      </c>
      <c r="F365">
        <v>2246.1999999999998</v>
      </c>
      <c r="G365">
        <v>-4.67603788291835</v>
      </c>
      <c r="H365">
        <v>4.8534264553623201</v>
      </c>
      <c r="I365">
        <v>-6.7207439089300598</v>
      </c>
      <c r="J365">
        <v>5.0187872550435202</v>
      </c>
      <c r="K365">
        <v>2110.5490224414102</v>
      </c>
      <c r="L365">
        <v>2008.6683012818601</v>
      </c>
      <c r="M365">
        <v>69.701781674358202</v>
      </c>
      <c r="N365">
        <v>1.08766983415856</v>
      </c>
      <c r="O365">
        <v>4.9060635740361498</v>
      </c>
      <c r="P365">
        <v>28.354285714285702</v>
      </c>
      <c r="Q365">
        <v>4.7064217251265E-2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Row],[Ticker]],[1]!Table2[[Symbol]:[Industry]],2,FALSE),"-")</f>
        <v>-</v>
      </c>
      <c r="D366" t="s">
        <v>557</v>
      </c>
      <c r="E366">
        <v>17844.1210159</v>
      </c>
      <c r="F366">
        <v>1388.35</v>
      </c>
      <c r="G366">
        <v>-39.930265433850401</v>
      </c>
      <c r="H366">
        <v>-6.1231600823258203</v>
      </c>
      <c r="I366">
        <v>-12.1637562788386</v>
      </c>
      <c r="J366">
        <v>-3.6750056091151699</v>
      </c>
      <c r="K366">
        <v>1490.3508024770299</v>
      </c>
      <c r="L366">
        <v>1488.1818840608501</v>
      </c>
      <c r="M366">
        <v>14.366566881674199</v>
      </c>
      <c r="N366">
        <v>0.95566387660757401</v>
      </c>
      <c r="O366">
        <v>27.345410019087399</v>
      </c>
      <c r="P366">
        <v>9.4050433412135401</v>
      </c>
      <c r="Q366">
        <v>-0.11341634104021001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Row],[Ticker]],[1]!Table2[[Symbol]:[Industry]],2,FALSE),"-")</f>
        <v>-</v>
      </c>
      <c r="D367" t="s">
        <v>525</v>
      </c>
      <c r="E367">
        <v>17838.069874659999</v>
      </c>
      <c r="F367">
        <v>1577.8</v>
      </c>
      <c r="G367">
        <v>7.46626850156846</v>
      </c>
      <c r="H367">
        <v>-9.7875851229040496</v>
      </c>
      <c r="I367">
        <v>1.1387880266979999</v>
      </c>
      <c r="J367">
        <v>-3.8937084189389899</v>
      </c>
      <c r="K367">
        <v>1712.6081750016001</v>
      </c>
      <c r="L367">
        <v>1597.0639766439101</v>
      </c>
      <c r="M367">
        <v>22.192412151739301</v>
      </c>
      <c r="N367">
        <v>0.93859986939157602</v>
      </c>
      <c r="O367">
        <v>20.544428951704901</v>
      </c>
      <c r="P367">
        <v>38.793103448275801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Row],[Ticker]],[1]!Table2[[Symbol]:[Industry]],2,FALSE),"-")</f>
        <v>-</v>
      </c>
      <c r="D368" t="s">
        <v>141</v>
      </c>
      <c r="E368">
        <v>17752.677349525002</v>
      </c>
      <c r="F368">
        <v>519.25</v>
      </c>
      <c r="G368">
        <v>149.63496074355001</v>
      </c>
      <c r="H368">
        <v>3.7604210111160499</v>
      </c>
      <c r="I368">
        <v>41.523992912904603</v>
      </c>
      <c r="J368">
        <v>-0.81382079142346297</v>
      </c>
      <c r="K368">
        <v>480.02992813405501</v>
      </c>
      <c r="L368">
        <v>370.48316375521699</v>
      </c>
      <c r="M368">
        <v>52.734173390883299</v>
      </c>
      <c r="N368">
        <v>0.68795360155727403</v>
      </c>
      <c r="O368">
        <v>8.8107847857486803</v>
      </c>
      <c r="P368">
        <v>178.79194630872399</v>
      </c>
      <c r="Q368">
        <v>0.22981604406344899</v>
      </c>
    </row>
    <row r="369" spans="1:17" x14ac:dyDescent="0.3">
      <c r="A369" t="s">
        <v>846</v>
      </c>
      <c r="B369" t="s">
        <v>847</v>
      </c>
      <c r="C369" t="str">
        <f>IFERROR(VLOOKUP(Table1[[#This Row],[Ticker]],[1]!Table2[[Symbol]:[Industry]],2,FALSE),"-")</f>
        <v>-</v>
      </c>
      <c r="D369" t="s">
        <v>489</v>
      </c>
      <c r="E369">
        <v>17585.24737424</v>
      </c>
      <c r="F369">
        <v>634.4</v>
      </c>
      <c r="G369">
        <v>149.21720285034499</v>
      </c>
      <c r="H369">
        <v>8.4861980803288297</v>
      </c>
      <c r="I369">
        <v>4.4836788663746798</v>
      </c>
      <c r="J369">
        <v>5.9416861354114401</v>
      </c>
      <c r="K369">
        <v>572.68230962253006</v>
      </c>
      <c r="L369">
        <v>471.11381322359199</v>
      </c>
      <c r="M369">
        <v>62.436837444918702</v>
      </c>
      <c r="N369">
        <v>0.92196115554931302</v>
      </c>
      <c r="O369">
        <v>7.9208701134930699</v>
      </c>
      <c r="P369">
        <v>183.911389572611</v>
      </c>
      <c r="Q369">
        <v>0.24126143645637599</v>
      </c>
    </row>
    <row r="370" spans="1:17" x14ac:dyDescent="0.3">
      <c r="A370" t="s">
        <v>848</v>
      </c>
      <c r="B370" t="s">
        <v>849</v>
      </c>
      <c r="C370" t="str">
        <f>IFERROR(VLOOKUP(Table1[[#This Row],[Ticker]],[1]!Table2[[Symbol]:[Industry]],2,FALSE),"-")</f>
        <v>-</v>
      </c>
      <c r="D370" t="s">
        <v>133</v>
      </c>
      <c r="E370">
        <v>17332.940389020001</v>
      </c>
      <c r="F370">
        <v>660.9</v>
      </c>
      <c r="G370">
        <v>80.628028283020896</v>
      </c>
      <c r="H370">
        <v>3.8454937017719901</v>
      </c>
      <c r="I370">
        <v>7.3329781716186702</v>
      </c>
      <c r="J370">
        <v>4.3339146224499396</v>
      </c>
      <c r="K370">
        <v>620.77122667382298</v>
      </c>
      <c r="L370">
        <v>541.22049885360605</v>
      </c>
      <c r="M370">
        <v>53.105827839744002</v>
      </c>
      <c r="N370">
        <v>1.07701861930912</v>
      </c>
      <c r="O370">
        <v>6.6121954909971397</v>
      </c>
      <c r="P370">
        <v>113.193548387096</v>
      </c>
      <c r="Q370">
        <v>0.17352283658204501</v>
      </c>
    </row>
    <row r="371" spans="1:17" x14ac:dyDescent="0.3">
      <c r="A371" t="s">
        <v>850</v>
      </c>
      <c r="B371" t="s">
        <v>851</v>
      </c>
      <c r="C371" t="str">
        <f>IFERROR(VLOOKUP(Table1[[#This Row],[Ticker]],[1]!Table2[[Symbol]:[Industry]],2,FALSE),"-")</f>
        <v>-</v>
      </c>
      <c r="D371" t="s">
        <v>27</v>
      </c>
      <c r="E371">
        <v>17310.885022585</v>
      </c>
      <c r="F371">
        <v>88.55</v>
      </c>
      <c r="G371">
        <v>-9.0815281482649404</v>
      </c>
      <c r="H371">
        <v>18.4357997286392</v>
      </c>
      <c r="I371">
        <v>-14.7147194412711</v>
      </c>
      <c r="J371">
        <v>-1.8812456084156499</v>
      </c>
      <c r="K371">
        <v>87.461556437673906</v>
      </c>
      <c r="L371">
        <v>84.746730663334404</v>
      </c>
      <c r="M371">
        <v>37.737795952883303</v>
      </c>
      <c r="N371">
        <v>0.62614331766770104</v>
      </c>
      <c r="O371">
        <v>25.804630152456198</v>
      </c>
      <c r="P371">
        <v>36.126056879323599</v>
      </c>
      <c r="Q371">
        <v>8.2020543813016003E-2</v>
      </c>
    </row>
    <row r="372" spans="1:17" x14ac:dyDescent="0.3">
      <c r="A372" t="s">
        <v>852</v>
      </c>
      <c r="B372" t="s">
        <v>853</v>
      </c>
      <c r="C372" t="str">
        <f>IFERROR(VLOOKUP(Table1[[#This Row],[Ticker]],[1]!Table2[[Symbol]:[Industry]],2,FALSE),"-")</f>
        <v>-</v>
      </c>
      <c r="D372" t="s">
        <v>440</v>
      </c>
      <c r="E372">
        <v>17186.034989475</v>
      </c>
      <c r="F372">
        <v>277.95</v>
      </c>
      <c r="G372">
        <v>8.9824424447821301</v>
      </c>
      <c r="H372">
        <v>-8.7355265719507997</v>
      </c>
      <c r="I372">
        <v>16.893487803112102</v>
      </c>
      <c r="J372">
        <v>-2.1655021114784598</v>
      </c>
      <c r="K372">
        <v>307.49382613312201</v>
      </c>
      <c r="L372">
        <v>267.711370500307</v>
      </c>
      <c r="M372">
        <v>15.4448338306713</v>
      </c>
      <c r="N372">
        <v>0.363738366440996</v>
      </c>
      <c r="O372">
        <v>28.044612340348898</v>
      </c>
      <c r="P372">
        <v>49.596340150699596</v>
      </c>
      <c r="Q372">
        <v>5.1595678761541003E-2</v>
      </c>
    </row>
    <row r="373" spans="1:17" x14ac:dyDescent="0.3">
      <c r="A373" t="s">
        <v>854</v>
      </c>
      <c r="B373" t="s">
        <v>855</v>
      </c>
      <c r="C373" t="str">
        <f>IFERROR(VLOOKUP(Table1[[#This Row],[Ticker]],[1]!Table2[[Symbol]:[Industry]],2,FALSE),"-")</f>
        <v>-</v>
      </c>
      <c r="D373" t="s">
        <v>24</v>
      </c>
      <c r="E373">
        <v>17166.409890988001</v>
      </c>
      <c r="F373">
        <v>213.32</v>
      </c>
      <c r="G373">
        <v>51.268721311599698</v>
      </c>
      <c r="H373">
        <v>8.2084847622799604</v>
      </c>
      <c r="I373">
        <v>6.1477896761613904</v>
      </c>
      <c r="J373">
        <v>3.4733913554792801</v>
      </c>
      <c r="K373">
        <v>208.81754600378</v>
      </c>
      <c r="L373">
        <v>183.94955503450399</v>
      </c>
      <c r="M373">
        <v>47.134384102869703</v>
      </c>
      <c r="N373">
        <v>0.62555517427499197</v>
      </c>
      <c r="O373">
        <v>9.1083817738608595</v>
      </c>
      <c r="P373">
        <v>84.532871972318304</v>
      </c>
      <c r="Q373">
        <v>0.19792491950636401</v>
      </c>
    </row>
    <row r="374" spans="1:17" hidden="1" x14ac:dyDescent="0.3">
      <c r="A374" t="s">
        <v>856</v>
      </c>
      <c r="B374" t="s">
        <v>857</v>
      </c>
      <c r="C374" t="str">
        <f>IFERROR(VLOOKUP(Table1[[#This Row],[Ticker]],[1]!Table2[[Symbol]:[Industry]],2,FALSE),"-")</f>
        <v>-</v>
      </c>
      <c r="D374" t="s">
        <v>858</v>
      </c>
      <c r="E374">
        <v>17099.861757825001</v>
      </c>
      <c r="F374">
        <v>1574.75</v>
      </c>
      <c r="G374">
        <v>-12.252832238062499</v>
      </c>
      <c r="H374">
        <v>-7.9388150864718199</v>
      </c>
      <c r="I374">
        <v>1.43018799905692</v>
      </c>
      <c r="J374">
        <v>-1.9901111683483801</v>
      </c>
      <c r="K374">
        <v>1659.0482963680099</v>
      </c>
      <c r="M374">
        <v>29.023010379277601</v>
      </c>
      <c r="O374">
        <v>23.095729480869899</v>
      </c>
      <c r="P374">
        <v>27.856939877400201</v>
      </c>
    </row>
    <row r="375" spans="1:17" x14ac:dyDescent="0.3">
      <c r="A375" t="s">
        <v>859</v>
      </c>
      <c r="B375" t="s">
        <v>860</v>
      </c>
      <c r="C375" t="str">
        <f>IFERROR(VLOOKUP(Table1[[#This Row],[Ticker]],[1]!Table2[[Symbol]:[Industry]],2,FALSE),"-")</f>
        <v>-</v>
      </c>
      <c r="D375" t="s">
        <v>174</v>
      </c>
      <c r="E375">
        <v>17089.543371780001</v>
      </c>
      <c r="F375">
        <v>1730.1</v>
      </c>
      <c r="G375">
        <v>51.271057237819498</v>
      </c>
      <c r="H375">
        <v>6.79802289859078</v>
      </c>
      <c r="I375">
        <v>5.5582488158928198</v>
      </c>
      <c r="J375">
        <v>0.62719705383092506</v>
      </c>
      <c r="K375">
        <v>1671.5283362421101</v>
      </c>
      <c r="L375">
        <v>1419.01816346805</v>
      </c>
      <c r="M375">
        <v>36.051733695318397</v>
      </c>
      <c r="N375">
        <v>0.59522905485612498</v>
      </c>
      <c r="O375">
        <v>10.522513149528899</v>
      </c>
      <c r="P375">
        <v>78.259749626500394</v>
      </c>
      <c r="Q375">
        <v>3.5611027555032003E-2</v>
      </c>
    </row>
    <row r="376" spans="1:17" x14ac:dyDescent="0.3">
      <c r="A376" t="s">
        <v>861</v>
      </c>
      <c r="B376" t="s">
        <v>862</v>
      </c>
      <c r="C376" t="str">
        <f>IFERROR(VLOOKUP(Table1[[#This Row],[Ticker]],[1]!Table2[[Symbol]:[Industry]],2,FALSE),"-")</f>
        <v>-</v>
      </c>
      <c r="D376" t="s">
        <v>57</v>
      </c>
      <c r="E376">
        <v>17056.506224078999</v>
      </c>
      <c r="F376">
        <v>201.51</v>
      </c>
      <c r="G376">
        <v>12.5713709801293</v>
      </c>
      <c r="H376">
        <v>-6.3342291565200304</v>
      </c>
      <c r="I376">
        <v>-0.161857211744978</v>
      </c>
      <c r="J376">
        <v>2.9847320316867498</v>
      </c>
      <c r="K376">
        <v>202.298693663482</v>
      </c>
      <c r="L376">
        <v>180.86828199306899</v>
      </c>
      <c r="M376">
        <v>42.2209354698144</v>
      </c>
      <c r="N376">
        <v>0.70684478532086303</v>
      </c>
      <c r="O376">
        <v>14.336757481018299</v>
      </c>
      <c r="P376">
        <v>60.757877941762999</v>
      </c>
      <c r="Q376">
        <v>9.2675429607830002E-3</v>
      </c>
    </row>
    <row r="377" spans="1:17" x14ac:dyDescent="0.3">
      <c r="A377" t="s">
        <v>863</v>
      </c>
      <c r="B377" t="s">
        <v>864</v>
      </c>
      <c r="C377" t="str">
        <f>IFERROR(VLOOKUP(Table1[[#This Row],[Ticker]],[1]!Table2[[Symbol]:[Industry]],2,FALSE),"-")</f>
        <v>-</v>
      </c>
      <c r="D377" t="s">
        <v>536</v>
      </c>
      <c r="E377">
        <v>17015.24392144</v>
      </c>
      <c r="F377">
        <v>401.3</v>
      </c>
      <c r="G377">
        <v>-50.739746516656702</v>
      </c>
      <c r="H377">
        <v>-16.513208940216899</v>
      </c>
      <c r="I377">
        <v>-38.624045247048201</v>
      </c>
      <c r="J377">
        <v>-3.6273085357745498</v>
      </c>
      <c r="K377">
        <v>449.939784665069</v>
      </c>
      <c r="L377">
        <v>476.47919984139997</v>
      </c>
      <c r="M377">
        <v>23.592099204925301</v>
      </c>
      <c r="N377">
        <v>0.67208656546469003</v>
      </c>
      <c r="O377">
        <v>70.700864887956797</v>
      </c>
      <c r="P377">
        <v>31.885105823583501</v>
      </c>
      <c r="Q377">
        <v>3.3726498598563998E-2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Row],[Ticker]],[1]!Table2[[Symbol]:[Industry]],2,FALSE),"-")</f>
        <v>-</v>
      </c>
      <c r="D378" t="s">
        <v>567</v>
      </c>
      <c r="E378">
        <v>17012.737231755</v>
      </c>
      <c r="F378">
        <v>992.85</v>
      </c>
      <c r="G378">
        <v>137.66552419217999</v>
      </c>
      <c r="H378">
        <v>36.976062114276999</v>
      </c>
      <c r="I378">
        <v>47.750735490701601</v>
      </c>
      <c r="J378">
        <v>20.492442686971302</v>
      </c>
      <c r="K378">
        <v>803.90569799052798</v>
      </c>
      <c r="L378">
        <v>657.14312323429795</v>
      </c>
      <c r="M378">
        <v>66.586618746849396</v>
      </c>
      <c r="N378">
        <v>2.5351933069478099</v>
      </c>
      <c r="O378">
        <v>9.8655386009971195</v>
      </c>
      <c r="P378">
        <v>164.76</v>
      </c>
    </row>
    <row r="379" spans="1:17" x14ac:dyDescent="0.3">
      <c r="A379" t="s">
        <v>867</v>
      </c>
      <c r="B379" t="s">
        <v>868</v>
      </c>
      <c r="C379" t="str">
        <f>IFERROR(VLOOKUP(Table1[[#This Row],[Ticker]],[1]!Table2[[Symbol]:[Industry]],2,FALSE),"-")</f>
        <v>-</v>
      </c>
      <c r="D379" t="s">
        <v>423</v>
      </c>
      <c r="E379">
        <v>16924.6353640079</v>
      </c>
      <c r="F379">
        <v>105.78</v>
      </c>
      <c r="G379">
        <v>-35.002899245380597</v>
      </c>
      <c r="H379">
        <v>-8.0708088424815401</v>
      </c>
      <c r="I379">
        <v>-18.5254342448088</v>
      </c>
      <c r="J379">
        <v>8.0708538739936497E-2</v>
      </c>
      <c r="K379">
        <v>113.33828892784599</v>
      </c>
      <c r="L379">
        <v>114.69967204299201</v>
      </c>
      <c r="M379">
        <v>31.594176962345902</v>
      </c>
      <c r="N379">
        <v>0.92620558021350496</v>
      </c>
      <c r="O379">
        <v>29.5140858385328</v>
      </c>
      <c r="P379">
        <v>1.22488038277512</v>
      </c>
      <c r="Q379">
        <v>0.12726291314607499</v>
      </c>
    </row>
    <row r="380" spans="1:17" x14ac:dyDescent="0.3">
      <c r="A380" t="s">
        <v>869</v>
      </c>
      <c r="B380" t="s">
        <v>870</v>
      </c>
      <c r="C380" t="str">
        <f>IFERROR(VLOOKUP(Table1[[#This Row],[Ticker]],[1]!Table2[[Symbol]:[Industry]],2,FALSE),"-")</f>
        <v>-</v>
      </c>
      <c r="D380" t="s">
        <v>539</v>
      </c>
      <c r="E380">
        <v>16897.256196120001</v>
      </c>
      <c r="F380">
        <v>1590.3</v>
      </c>
      <c r="G380">
        <v>-11.1149196580003</v>
      </c>
      <c r="H380">
        <v>8.5491842091887396</v>
      </c>
      <c r="I380">
        <v>4.5367972452964</v>
      </c>
      <c r="J380">
        <v>1.8716629800572699</v>
      </c>
      <c r="K380">
        <v>1496.23865949885</v>
      </c>
      <c r="L380">
        <v>1427.86982998503</v>
      </c>
      <c r="M380">
        <v>53.159525647172799</v>
      </c>
      <c r="N380">
        <v>2.2213739438424698</v>
      </c>
      <c r="O380">
        <v>6.2692573728227297</v>
      </c>
      <c r="P380">
        <v>27.9404666130329</v>
      </c>
      <c r="Q380">
        <v>-2.8928712900326E-2</v>
      </c>
    </row>
    <row r="381" spans="1:17" x14ac:dyDescent="0.3">
      <c r="A381" t="s">
        <v>871</v>
      </c>
      <c r="B381" t="s">
        <v>872</v>
      </c>
      <c r="C381" t="str">
        <f>IFERROR(VLOOKUP(Table1[[#This Row],[Ticker]],[1]!Table2[[Symbol]:[Industry]],2,FALSE),"-")</f>
        <v>-</v>
      </c>
      <c r="D381" t="s">
        <v>707</v>
      </c>
      <c r="E381">
        <v>16876.558964939999</v>
      </c>
      <c r="F381">
        <v>934.35</v>
      </c>
      <c r="G381">
        <v>35.541498807701402</v>
      </c>
      <c r="H381">
        <v>1.5113511472322101</v>
      </c>
      <c r="I381">
        <v>17.357491373239402</v>
      </c>
      <c r="J381">
        <v>5.23626058999875</v>
      </c>
      <c r="K381">
        <v>861.92913271932002</v>
      </c>
      <c r="L381">
        <v>746.63967502003902</v>
      </c>
      <c r="M381">
        <v>65.102561281083297</v>
      </c>
      <c r="N381">
        <v>1.3827805823444099</v>
      </c>
      <c r="O381">
        <v>6.8603842243270599</v>
      </c>
      <c r="P381">
        <v>61.918377956849497</v>
      </c>
      <c r="Q381">
        <v>0.19247466692536599</v>
      </c>
    </row>
    <row r="382" spans="1:17" x14ac:dyDescent="0.3">
      <c r="A382" t="s">
        <v>873</v>
      </c>
      <c r="B382" t="s">
        <v>874</v>
      </c>
      <c r="C382" t="str">
        <f>IFERROR(VLOOKUP(Table1[[#This Row],[Ticker]],[1]!Table2[[Symbol]:[Industry]],2,FALSE),"-")</f>
        <v>-</v>
      </c>
      <c r="D382" t="s">
        <v>166</v>
      </c>
      <c r="E382">
        <v>16788.699093790001</v>
      </c>
      <c r="F382">
        <v>1086.0999999999999</v>
      </c>
      <c r="G382">
        <v>-3.4123400454855899</v>
      </c>
      <c r="H382">
        <v>13.772047614956699</v>
      </c>
      <c r="I382">
        <v>1.0585854620496999</v>
      </c>
      <c r="J382">
        <v>4.83681702476356</v>
      </c>
      <c r="K382">
        <v>1034.4202731539799</v>
      </c>
      <c r="L382">
        <v>985.61684994616098</v>
      </c>
      <c r="M382">
        <v>50.520739194813601</v>
      </c>
      <c r="N382">
        <v>2.43195767735165</v>
      </c>
      <c r="O382">
        <v>9.3821931682165491</v>
      </c>
      <c r="P382">
        <v>30.4781355117731</v>
      </c>
      <c r="Q382">
        <v>-8.3377326735900002E-3</v>
      </c>
    </row>
    <row r="383" spans="1:17" x14ac:dyDescent="0.3">
      <c r="A383" t="s">
        <v>875</v>
      </c>
      <c r="B383" t="s">
        <v>876</v>
      </c>
      <c r="C383" t="str">
        <f>IFERROR(VLOOKUP(Table1[[#This Row],[Ticker]],[1]!Table2[[Symbol]:[Industry]],2,FALSE),"-")</f>
        <v>-</v>
      </c>
      <c r="D383" t="s">
        <v>21</v>
      </c>
      <c r="E383">
        <v>16781.6274639</v>
      </c>
      <c r="F383">
        <v>740.35</v>
      </c>
      <c r="G383">
        <v>24.659584634281401</v>
      </c>
      <c r="H383">
        <v>-2.3364483854229499</v>
      </c>
      <c r="I383">
        <v>31.8269472253955</v>
      </c>
      <c r="J383">
        <v>0.40609937153884901</v>
      </c>
      <c r="K383">
        <v>731.20980115049895</v>
      </c>
      <c r="L383">
        <v>618.98717466806295</v>
      </c>
      <c r="M383">
        <v>39.465896846491802</v>
      </c>
      <c r="N383">
        <v>0.55550688660060599</v>
      </c>
      <c r="O383">
        <v>13.392314445870101</v>
      </c>
      <c r="P383">
        <v>62.250712250712198</v>
      </c>
      <c r="Q383">
        <v>4.9951273064735E-2</v>
      </c>
    </row>
    <row r="384" spans="1:17" x14ac:dyDescent="0.3">
      <c r="A384" t="s">
        <v>877</v>
      </c>
      <c r="B384" t="s">
        <v>878</v>
      </c>
      <c r="C384" t="str">
        <f>IFERROR(VLOOKUP(Table1[[#This Row],[Ticker]],[1]!Table2[[Symbol]:[Industry]],2,FALSE),"-")</f>
        <v>-</v>
      </c>
      <c r="D384" t="s">
        <v>625</v>
      </c>
      <c r="E384">
        <v>16771.241890493999</v>
      </c>
      <c r="F384">
        <v>174.33</v>
      </c>
      <c r="G384">
        <v>28.7055038779372</v>
      </c>
      <c r="H384">
        <v>2.62939544761038</v>
      </c>
      <c r="I384">
        <v>5.3628514807146903</v>
      </c>
      <c r="J384">
        <v>-5.2335290101037</v>
      </c>
      <c r="K384">
        <v>166.80907831752</v>
      </c>
      <c r="L384">
        <v>148.37940874254701</v>
      </c>
      <c r="M384">
        <v>41.5665954218045</v>
      </c>
      <c r="N384">
        <v>1.28452573131166</v>
      </c>
      <c r="O384">
        <v>11.111111111111001</v>
      </c>
      <c r="P384">
        <v>54.822380106571899</v>
      </c>
      <c r="Q384">
        <v>2.9473580873549999E-2</v>
      </c>
    </row>
    <row r="385" spans="1:17" x14ac:dyDescent="0.3">
      <c r="A385" t="s">
        <v>879</v>
      </c>
      <c r="B385" t="s">
        <v>880</v>
      </c>
      <c r="C385" t="str">
        <f>IFERROR(VLOOKUP(Table1[[#This Row],[Ticker]],[1]!Table2[[Symbol]:[Industry]],2,FALSE),"-")</f>
        <v>-</v>
      </c>
      <c r="D385" t="s">
        <v>21</v>
      </c>
      <c r="E385">
        <v>16741.4203651799</v>
      </c>
      <c r="F385">
        <v>603.04999999999995</v>
      </c>
      <c r="G385">
        <v>-7.2362141505347299</v>
      </c>
      <c r="H385">
        <v>-14.6639862538957</v>
      </c>
      <c r="I385">
        <v>-32.955412527563801</v>
      </c>
      <c r="J385">
        <v>-10.2238381808715</v>
      </c>
      <c r="K385">
        <v>639.29085309200696</v>
      </c>
      <c r="L385">
        <v>635.45506780995299</v>
      </c>
      <c r="M385">
        <v>36.916577022884702</v>
      </c>
      <c r="N385">
        <v>1.0538938301941601</v>
      </c>
      <c r="O385">
        <v>44.266644556835999</v>
      </c>
      <c r="P385">
        <v>28.4178023850085</v>
      </c>
      <c r="Q385">
        <v>6.5061327837055996E-2</v>
      </c>
    </row>
    <row r="386" spans="1:17" x14ac:dyDescent="0.3">
      <c r="A386" t="s">
        <v>881</v>
      </c>
      <c r="B386" t="s">
        <v>882</v>
      </c>
      <c r="C386" t="str">
        <f>IFERROR(VLOOKUP(Table1[[#This Row],[Ticker]],[1]!Table2[[Symbol]:[Industry]],2,FALSE),"-")</f>
        <v>-</v>
      </c>
      <c r="D386" t="s">
        <v>315</v>
      </c>
      <c r="E386">
        <v>16720.944709784999</v>
      </c>
      <c r="F386">
        <v>766.45</v>
      </c>
      <c r="G386">
        <v>33.995599160034899</v>
      </c>
      <c r="H386">
        <v>-2.13210364744047</v>
      </c>
      <c r="I386">
        <v>-18.5538140420832</v>
      </c>
      <c r="J386">
        <v>-1.75584444209295</v>
      </c>
      <c r="K386">
        <v>811.555208375809</v>
      </c>
      <c r="L386">
        <v>748.99752500188504</v>
      </c>
      <c r="M386">
        <v>32.163448504540703</v>
      </c>
      <c r="N386">
        <v>0.23888898307706</v>
      </c>
      <c r="O386">
        <v>24.9918455215604</v>
      </c>
      <c r="P386">
        <v>60.681341719077501</v>
      </c>
      <c r="Q386">
        <v>0.188505158220375</v>
      </c>
    </row>
    <row r="387" spans="1:17" hidden="1" x14ac:dyDescent="0.3">
      <c r="A387" t="s">
        <v>883</v>
      </c>
      <c r="B387" t="s">
        <v>884</v>
      </c>
      <c r="C387" t="str">
        <f>IFERROR(VLOOKUP(Table1[[#This Row],[Ticker]],[1]!Table2[[Symbol]:[Industry]],2,FALSE),"-")</f>
        <v>-</v>
      </c>
      <c r="D387" t="s">
        <v>57</v>
      </c>
      <c r="E387">
        <v>16552.652777250001</v>
      </c>
      <c r="F387">
        <v>385.5</v>
      </c>
      <c r="G387">
        <v>-7.2178691871678797</v>
      </c>
      <c r="H387">
        <v>-7.6539832989836096</v>
      </c>
      <c r="I387">
        <v>6.4651510499516203</v>
      </c>
      <c r="J387">
        <v>-2.3369158193728601</v>
      </c>
      <c r="K387">
        <v>406.32708244173602</v>
      </c>
      <c r="M387">
        <v>26.740408030804399</v>
      </c>
      <c r="O387">
        <v>26.316472114137401</v>
      </c>
      <c r="P387">
        <v>32.020547945205401</v>
      </c>
    </row>
    <row r="388" spans="1:17" x14ac:dyDescent="0.3">
      <c r="A388" t="s">
        <v>885</v>
      </c>
      <c r="B388" t="s">
        <v>886</v>
      </c>
      <c r="C388" t="str">
        <f>IFERROR(VLOOKUP(Table1[[#This Row],[Ticker]],[1]!Table2[[Symbol]:[Industry]],2,FALSE),"-")</f>
        <v>-</v>
      </c>
      <c r="D388" t="s">
        <v>57</v>
      </c>
      <c r="E388">
        <v>16524.372579131999</v>
      </c>
      <c r="F388">
        <v>200.31</v>
      </c>
      <c r="G388">
        <v>-19.0607638957562</v>
      </c>
      <c r="H388">
        <v>-9.7046721001135392</v>
      </c>
      <c r="I388">
        <v>-24.337594414371999</v>
      </c>
      <c r="J388">
        <v>-2.1864959581096199</v>
      </c>
      <c r="K388">
        <v>213.19635336442801</v>
      </c>
      <c r="L388">
        <v>212.17185068721801</v>
      </c>
      <c r="M388">
        <v>32.631329984319201</v>
      </c>
      <c r="N388">
        <v>1.0619488903077099</v>
      </c>
      <c r="O388">
        <v>44.401178173830502</v>
      </c>
      <c r="P388">
        <v>9.4440650184400994</v>
      </c>
      <c r="Q388">
        <v>3.5510919070730999E-2</v>
      </c>
    </row>
    <row r="389" spans="1:17" x14ac:dyDescent="0.3">
      <c r="A389" t="s">
        <v>887</v>
      </c>
      <c r="B389" t="s">
        <v>888</v>
      </c>
      <c r="C389" t="str">
        <f>IFERROR(VLOOKUP(Table1[[#This Row],[Ticker]],[1]!Table2[[Symbol]:[Industry]],2,FALSE),"-")</f>
        <v>-</v>
      </c>
      <c r="D389" t="s">
        <v>889</v>
      </c>
      <c r="E389">
        <v>16522.734783925</v>
      </c>
      <c r="F389">
        <v>185.81</v>
      </c>
      <c r="G389">
        <v>23.003475324250601</v>
      </c>
      <c r="H389">
        <v>7.5828733157224004</v>
      </c>
      <c r="I389">
        <v>18.531488732863401</v>
      </c>
      <c r="J389">
        <v>-1.85736203290891</v>
      </c>
      <c r="K389">
        <v>179.04211070839801</v>
      </c>
      <c r="L389">
        <v>159.65475359690001</v>
      </c>
      <c r="M389">
        <v>44.247359737682501</v>
      </c>
      <c r="N389">
        <v>1.00608964769706</v>
      </c>
      <c r="O389">
        <v>8.1211990743232203</v>
      </c>
      <c r="P389">
        <v>53.119077049855697</v>
      </c>
      <c r="Q389">
        <v>2.4372887038584999E-2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Row],[Ticker]],[1]!Table2[[Symbol]:[Industry]],2,FALSE),"-")</f>
        <v>-</v>
      </c>
      <c r="D390" t="s">
        <v>133</v>
      </c>
      <c r="E390">
        <v>16476.17307723</v>
      </c>
      <c r="F390">
        <v>903.05</v>
      </c>
      <c r="G390">
        <v>266.95367899174101</v>
      </c>
      <c r="H390">
        <v>4.6629116485361504</v>
      </c>
      <c r="I390">
        <v>-12.8840718088336</v>
      </c>
      <c r="J390">
        <v>2.08783733009939</v>
      </c>
      <c r="K390">
        <v>904.71025349833803</v>
      </c>
      <c r="L390">
        <v>823.13801863149104</v>
      </c>
      <c r="M390">
        <v>49.342908109845503</v>
      </c>
      <c r="N390">
        <v>1.456343254616</v>
      </c>
      <c r="O390">
        <v>45.506893306018398</v>
      </c>
      <c r="P390">
        <v>347.60842627013602</v>
      </c>
      <c r="Q390">
        <v>0.213543603124906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Row],[Ticker]],[1]!Table2[[Symbol]:[Industry]],2,FALSE),"-")</f>
        <v>-</v>
      </c>
      <c r="D391" t="s">
        <v>51</v>
      </c>
      <c r="E391">
        <v>16446.713430839998</v>
      </c>
      <c r="F391">
        <v>1572.1</v>
      </c>
      <c r="G391">
        <v>42.516911714622999</v>
      </c>
      <c r="H391">
        <v>-6.5131662917255397</v>
      </c>
      <c r="I391">
        <v>1.73678402276716</v>
      </c>
      <c r="J391">
        <v>-0.93134815103147095</v>
      </c>
      <c r="K391">
        <v>1590.70784562423</v>
      </c>
      <c r="L391">
        <v>1439.1296776920699</v>
      </c>
      <c r="M391">
        <v>45.742772801375502</v>
      </c>
      <c r="N391">
        <v>0.52718194437510302</v>
      </c>
      <c r="O391">
        <v>14.4329241142421</v>
      </c>
      <c r="P391">
        <v>74.668073995889102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Row],[Ticker]],[1]!Table2[[Symbol]:[Industry]],2,FALSE),"-")</f>
        <v>-</v>
      </c>
      <c r="D392" t="s">
        <v>51</v>
      </c>
      <c r="E392">
        <v>16423.75</v>
      </c>
      <c r="F392">
        <v>6569.5</v>
      </c>
      <c r="G392">
        <v>41.717774478013901</v>
      </c>
      <c r="H392">
        <v>-0.833482470491412</v>
      </c>
      <c r="I392">
        <v>12.0607077935073</v>
      </c>
      <c r="J392">
        <v>-6.6722083085655601</v>
      </c>
      <c r="K392">
        <v>6562.2937245278699</v>
      </c>
      <c r="L392">
        <v>5713.8277815443098</v>
      </c>
      <c r="M392">
        <v>39.155275575422003</v>
      </c>
      <c r="N392">
        <v>0.67976381262027197</v>
      </c>
      <c r="O392">
        <v>15.2629576071238</v>
      </c>
      <c r="P392">
        <v>72.559165769220598</v>
      </c>
      <c r="Q392">
        <v>8.2628385107611002E-2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Row],[Ticker]],[1]!Table2[[Symbol]:[Industry]],2,FALSE),"-")</f>
        <v>-</v>
      </c>
      <c r="D393" t="s">
        <v>86</v>
      </c>
      <c r="E393">
        <v>16366.913337149999</v>
      </c>
      <c r="F393">
        <v>2923.5</v>
      </c>
      <c r="G393">
        <v>15.0064189512222</v>
      </c>
      <c r="H393">
        <v>-9.3864330640385099</v>
      </c>
      <c r="I393">
        <v>45.617647927834</v>
      </c>
      <c r="J393">
        <v>3.15228032930604</v>
      </c>
      <c r="K393">
        <v>3044.50463172832</v>
      </c>
      <c r="L393">
        <v>2603.4389837245499</v>
      </c>
      <c r="M393">
        <v>38.524395497741402</v>
      </c>
      <c r="N393">
        <v>0.44255850533529101</v>
      </c>
      <c r="O393">
        <v>25.021378484692999</v>
      </c>
      <c r="P393">
        <v>68.501440922190199</v>
      </c>
      <c r="Q393">
        <v>0.15273519470968699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Row],[Ticker]],[1]!Table2[[Symbol]:[Industry]],2,FALSE),"-")</f>
        <v>-</v>
      </c>
      <c r="D394" t="s">
        <v>900</v>
      </c>
      <c r="E394">
        <v>16231.9586494</v>
      </c>
      <c r="F394">
        <v>730.6</v>
      </c>
      <c r="G394">
        <v>-4.7250617252268698</v>
      </c>
      <c r="H394">
        <v>4.6787310427474997</v>
      </c>
      <c r="I394">
        <v>-13.173669194703001</v>
      </c>
      <c r="J394">
        <v>4.64275266029561</v>
      </c>
      <c r="K394">
        <v>702.87180190379502</v>
      </c>
      <c r="L394">
        <v>683.93494749190302</v>
      </c>
      <c r="M394">
        <v>66.205756002021104</v>
      </c>
      <c r="N394">
        <v>1.1124502172106101</v>
      </c>
      <c r="O394">
        <v>16.274295099917801</v>
      </c>
      <c r="P394">
        <v>22.996632996632901</v>
      </c>
      <c r="Q394">
        <v>6.1978621350397001E-2</v>
      </c>
    </row>
    <row r="395" spans="1:17" x14ac:dyDescent="0.3">
      <c r="A395" t="s">
        <v>901</v>
      </c>
      <c r="B395" t="s">
        <v>902</v>
      </c>
      <c r="C395" t="str">
        <f>IFERROR(VLOOKUP(Table1[[#This Row],[Ticker]],[1]!Table2[[Symbol]:[Industry]],2,FALSE),"-")</f>
        <v>-</v>
      </c>
      <c r="D395" t="s">
        <v>51</v>
      </c>
      <c r="E395">
        <v>16221.738161879999</v>
      </c>
      <c r="F395">
        <v>669.3</v>
      </c>
      <c r="G395">
        <v>105.09906233177399</v>
      </c>
      <c r="H395">
        <v>32.583100946092003</v>
      </c>
      <c r="I395">
        <v>44.436316798163801</v>
      </c>
      <c r="J395">
        <v>3.8839450059297</v>
      </c>
      <c r="K395">
        <v>552.799974163044</v>
      </c>
      <c r="L395">
        <v>453.82532267126197</v>
      </c>
      <c r="M395">
        <v>72.212017668000897</v>
      </c>
      <c r="N395">
        <v>1.5358245322544199</v>
      </c>
      <c r="O395">
        <v>4.2208277304646602</v>
      </c>
      <c r="P395">
        <v>132.63816475495301</v>
      </c>
      <c r="Q395">
        <v>7.8729462024739003E-2</v>
      </c>
    </row>
    <row r="396" spans="1:17" x14ac:dyDescent="0.3">
      <c r="A396" t="s">
        <v>903</v>
      </c>
      <c r="B396" t="s">
        <v>904</v>
      </c>
      <c r="C396" t="str">
        <f>IFERROR(VLOOKUP(Table1[[#This Row],[Ticker]],[1]!Table2[[Symbol]:[Industry]],2,FALSE),"-")</f>
        <v>-</v>
      </c>
      <c r="D396" t="s">
        <v>539</v>
      </c>
      <c r="E396">
        <v>16053.121584</v>
      </c>
      <c r="F396">
        <v>3237.6</v>
      </c>
      <c r="G396">
        <v>-52.002715751743303</v>
      </c>
      <c r="H396">
        <v>-8.8729941040294609</v>
      </c>
      <c r="I396">
        <v>-6.2052711383668004</v>
      </c>
      <c r="J396">
        <v>-5.7906911512178603</v>
      </c>
      <c r="K396">
        <v>3520.7308671369501</v>
      </c>
      <c r="L396">
        <v>3553.8253310857799</v>
      </c>
      <c r="M396">
        <v>24.4556062774864</v>
      </c>
      <c r="N396">
        <v>1.2418790726473099</v>
      </c>
      <c r="O396">
        <v>45.918272794662698</v>
      </c>
      <c r="P396">
        <v>12.5749752255776</v>
      </c>
      <c r="Q396">
        <v>-6.6279492824568007E-2</v>
      </c>
    </row>
    <row r="397" spans="1:17" x14ac:dyDescent="0.3">
      <c r="A397" t="s">
        <v>905</v>
      </c>
      <c r="B397" t="s">
        <v>906</v>
      </c>
      <c r="C397" t="str">
        <f>IFERROR(VLOOKUP(Table1[[#This Row],[Ticker]],[1]!Table2[[Symbol]:[Industry]],2,FALSE),"-")</f>
        <v>-</v>
      </c>
      <c r="D397" t="s">
        <v>130</v>
      </c>
      <c r="E397">
        <v>16018.930276020001</v>
      </c>
      <c r="F397">
        <v>2673.35</v>
      </c>
      <c r="G397">
        <v>-40.1832855402156</v>
      </c>
      <c r="H397">
        <v>-2.9832889181713198</v>
      </c>
      <c r="I397">
        <v>-11.7235883271616</v>
      </c>
      <c r="J397">
        <v>2.1588219543551099E-2</v>
      </c>
      <c r="K397">
        <v>2756.0277297411199</v>
      </c>
      <c r="L397">
        <v>2696.23280085333</v>
      </c>
      <c r="M397">
        <v>34.247811705513598</v>
      </c>
      <c r="N397">
        <v>1.6124431282593601</v>
      </c>
      <c r="O397">
        <v>23.141376924084</v>
      </c>
      <c r="P397">
        <v>19.881165919282498</v>
      </c>
      <c r="Q397">
        <v>-7.4507728772340007E-2</v>
      </c>
    </row>
    <row r="398" spans="1:17" x14ac:dyDescent="0.3">
      <c r="A398" t="s">
        <v>907</v>
      </c>
      <c r="B398" t="s">
        <v>908</v>
      </c>
      <c r="C398" t="str">
        <f>IFERROR(VLOOKUP(Table1[[#This Row],[Ticker]],[1]!Table2[[Symbol]:[Industry]],2,FALSE),"-")</f>
        <v>-</v>
      </c>
      <c r="D398" t="s">
        <v>51</v>
      </c>
      <c r="E398">
        <v>15994.936815360001</v>
      </c>
      <c r="F398">
        <v>1175.45</v>
      </c>
      <c r="G398">
        <v>18.1010696291914</v>
      </c>
      <c r="H398">
        <v>19.822527577669199</v>
      </c>
      <c r="I398">
        <v>25.2557713834453</v>
      </c>
      <c r="J398">
        <v>8.5169902571699794</v>
      </c>
      <c r="K398">
        <v>1057.3230956042601</v>
      </c>
      <c r="L398">
        <v>934.45956836522203</v>
      </c>
      <c r="M398">
        <v>63.820349957623399</v>
      </c>
      <c r="N398">
        <v>1.3233056701840999</v>
      </c>
      <c r="O398">
        <v>3.5560849036539102</v>
      </c>
      <c r="P398">
        <v>48.603034134007501</v>
      </c>
      <c r="Q398">
        <v>3.3900908785684997E-2</v>
      </c>
    </row>
    <row r="399" spans="1:17" x14ac:dyDescent="0.3">
      <c r="A399" t="s">
        <v>909</v>
      </c>
      <c r="B399" t="s">
        <v>910</v>
      </c>
      <c r="C399" t="str">
        <f>IFERROR(VLOOKUP(Table1[[#This Row],[Ticker]],[1]!Table2[[Symbol]:[Industry]],2,FALSE),"-")</f>
        <v>-</v>
      </c>
      <c r="D399" t="s">
        <v>258</v>
      </c>
      <c r="E399">
        <v>15904.574119700001</v>
      </c>
      <c r="F399">
        <v>913.85</v>
      </c>
      <c r="G399">
        <v>51.536352746084901</v>
      </c>
      <c r="H399">
        <v>-2.6072510727081899</v>
      </c>
      <c r="I399">
        <v>7.9644618149429398</v>
      </c>
      <c r="J399">
        <v>-1.6012614028673799</v>
      </c>
      <c r="K399">
        <v>942.80400399285702</v>
      </c>
      <c r="L399">
        <v>815.74903452489605</v>
      </c>
      <c r="M399">
        <v>26.5276282673453</v>
      </c>
      <c r="N399">
        <v>0.69828938482365299</v>
      </c>
      <c r="O399">
        <v>15.9927778081742</v>
      </c>
      <c r="P399">
        <v>77.439711079181393</v>
      </c>
      <c r="Q399">
        <v>0.16095531150567299</v>
      </c>
    </row>
    <row r="400" spans="1:17" x14ac:dyDescent="0.3">
      <c r="A400" t="s">
        <v>911</v>
      </c>
      <c r="B400" t="s">
        <v>912</v>
      </c>
      <c r="C400" t="str">
        <f>IFERROR(VLOOKUP(Table1[[#This Row],[Ticker]],[1]!Table2[[Symbol]:[Industry]],2,FALSE),"-")</f>
        <v>-</v>
      </c>
      <c r="D400" t="s">
        <v>539</v>
      </c>
      <c r="E400">
        <v>15889.07266236</v>
      </c>
      <c r="F400">
        <v>5182.3500000000004</v>
      </c>
      <c r="G400">
        <v>-11.6324852876609</v>
      </c>
      <c r="H400">
        <v>3.8698860420116603E-2</v>
      </c>
      <c r="I400">
        <v>10.5476231726329</v>
      </c>
      <c r="J400">
        <v>1.54014052397815</v>
      </c>
      <c r="K400">
        <v>5099.0077086118099</v>
      </c>
      <c r="L400">
        <v>4734.82325593107</v>
      </c>
      <c r="M400">
        <v>42.288715359423797</v>
      </c>
      <c r="N400">
        <v>0.98955747588685805</v>
      </c>
      <c r="O400">
        <v>14.983549933910201</v>
      </c>
      <c r="P400">
        <v>28.882118875901501</v>
      </c>
      <c r="Q400">
        <v>5.3560514711519999E-2</v>
      </c>
    </row>
    <row r="401" spans="1:17" x14ac:dyDescent="0.3">
      <c r="A401" t="s">
        <v>913</v>
      </c>
      <c r="B401" t="s">
        <v>914</v>
      </c>
      <c r="C401" t="str">
        <f>IFERROR(VLOOKUP(Table1[[#This Row],[Ticker]],[1]!Table2[[Symbol]:[Industry]],2,FALSE),"-")</f>
        <v>-</v>
      </c>
      <c r="D401" t="s">
        <v>222</v>
      </c>
      <c r="E401">
        <v>15854.268837</v>
      </c>
      <c r="F401">
        <v>2272.3000000000002</v>
      </c>
      <c r="G401">
        <v>102.28540009798</v>
      </c>
      <c r="H401">
        <v>-0.56012112184587903</v>
      </c>
      <c r="I401">
        <v>21.612356682457801</v>
      </c>
      <c r="J401">
        <v>6.1769628187556904</v>
      </c>
      <c r="K401">
        <v>2061.1983020408802</v>
      </c>
      <c r="L401">
        <v>1692.76768524979</v>
      </c>
      <c r="M401">
        <v>54.927638658363897</v>
      </c>
      <c r="N401">
        <v>0.61370992812327296</v>
      </c>
      <c r="O401">
        <v>6.14795581569334</v>
      </c>
      <c r="P401">
        <v>134.24565744033799</v>
      </c>
      <c r="Q401">
        <v>6.1617789338230998E-2</v>
      </c>
    </row>
    <row r="402" spans="1:17" hidden="1" x14ac:dyDescent="0.3">
      <c r="A402" t="s">
        <v>915</v>
      </c>
      <c r="B402" t="s">
        <v>916</v>
      </c>
      <c r="C402" t="str">
        <f>IFERROR(VLOOKUP(Table1[[#This Row],[Ticker]],[1]!Table2[[Symbol]:[Industry]],2,FALSE),"-")</f>
        <v>-</v>
      </c>
      <c r="D402" t="s">
        <v>258</v>
      </c>
      <c r="E402">
        <v>15748.23762</v>
      </c>
      <c r="F402">
        <v>14741.4</v>
      </c>
      <c r="G402">
        <v>-13.298811269560501</v>
      </c>
      <c r="H402">
        <v>-6.8584573681382004</v>
      </c>
      <c r="I402">
        <v>-4.7349881838015602</v>
      </c>
      <c r="J402">
        <v>-0.78396960648719605</v>
      </c>
      <c r="K402">
        <v>15645.0549998156</v>
      </c>
      <c r="L402">
        <v>15080.8222787672</v>
      </c>
      <c r="M402">
        <v>38.435307018678799</v>
      </c>
      <c r="N402">
        <v>1.32605781672516</v>
      </c>
      <c r="O402">
        <v>20.7086843854722</v>
      </c>
      <c r="P402">
        <v>15.8705579965886</v>
      </c>
      <c r="Q402">
        <v>6.8532329012612997E-2</v>
      </c>
    </row>
    <row r="403" spans="1:17" x14ac:dyDescent="0.3">
      <c r="A403" t="s">
        <v>917</v>
      </c>
      <c r="B403" t="s">
        <v>918</v>
      </c>
      <c r="C403" t="str">
        <f>IFERROR(VLOOKUP(Table1[[#This Row],[Ticker]],[1]!Table2[[Symbol]:[Industry]],2,FALSE),"-")</f>
        <v>-</v>
      </c>
      <c r="D403" t="s">
        <v>567</v>
      </c>
      <c r="E403">
        <v>15718.146428669999</v>
      </c>
      <c r="F403">
        <v>654.1</v>
      </c>
      <c r="G403">
        <v>15.6235346427554</v>
      </c>
      <c r="H403">
        <v>-12.357257044711799</v>
      </c>
      <c r="I403">
        <v>-22.943418742594801</v>
      </c>
      <c r="J403">
        <v>-3.7287232111802502</v>
      </c>
      <c r="K403">
        <v>702.05718076208905</v>
      </c>
      <c r="L403">
        <v>639.27826247442204</v>
      </c>
      <c r="M403">
        <v>28.255875376718699</v>
      </c>
      <c r="N403">
        <v>0.59083060251958897</v>
      </c>
      <c r="O403">
        <v>26.272741171074699</v>
      </c>
      <c r="P403">
        <v>51.306962757344401</v>
      </c>
      <c r="Q403">
        <v>9.6359590516285995E-2</v>
      </c>
    </row>
    <row r="404" spans="1:17" x14ac:dyDescent="0.3">
      <c r="A404" t="s">
        <v>919</v>
      </c>
      <c r="B404" t="s">
        <v>920</v>
      </c>
      <c r="C404" t="str">
        <f>IFERROR(VLOOKUP(Table1[[#This Row],[Ticker]],[1]!Table2[[Symbol]:[Industry]],2,FALSE),"-")</f>
        <v>-</v>
      </c>
      <c r="D404" t="s">
        <v>921</v>
      </c>
      <c r="E404">
        <v>15638.6157177239</v>
      </c>
      <c r="F404">
        <v>200.04</v>
      </c>
      <c r="G404">
        <v>9.5749470551656497</v>
      </c>
      <c r="H404">
        <v>-4.8346333293680299</v>
      </c>
      <c r="I404">
        <v>-10.2522392875149</v>
      </c>
      <c r="J404">
        <v>1.66706775114119</v>
      </c>
      <c r="K404">
        <v>205.69636194262699</v>
      </c>
      <c r="L404">
        <v>197.563731049409</v>
      </c>
      <c r="M404">
        <v>52.084188064953402</v>
      </c>
      <c r="N404">
        <v>0.764854254721406</v>
      </c>
      <c r="O404">
        <v>18.75124975005</v>
      </c>
      <c r="P404">
        <v>46.872246696035198</v>
      </c>
      <c r="Q404">
        <v>1.3054647365439999E-3</v>
      </c>
    </row>
    <row r="405" spans="1:17" x14ac:dyDescent="0.3">
      <c r="A405" t="s">
        <v>922</v>
      </c>
      <c r="B405" t="s">
        <v>923</v>
      </c>
      <c r="C405" t="str">
        <f>IFERROR(VLOOKUP(Table1[[#This Row],[Ticker]],[1]!Table2[[Symbol]:[Industry]],2,FALSE),"-")</f>
        <v>-</v>
      </c>
      <c r="D405" t="s">
        <v>21</v>
      </c>
      <c r="E405">
        <v>15636.363770399999</v>
      </c>
      <c r="F405">
        <v>566</v>
      </c>
      <c r="G405">
        <v>2.0659257610083701</v>
      </c>
      <c r="H405">
        <v>-22.190935681196901</v>
      </c>
      <c r="I405">
        <v>-42.6619958030902</v>
      </c>
      <c r="J405">
        <v>-3.3152575659265202</v>
      </c>
      <c r="K405">
        <v>658.15745614496495</v>
      </c>
      <c r="L405">
        <v>648.50828396768304</v>
      </c>
      <c r="M405">
        <v>22.548857152901299</v>
      </c>
      <c r="N405">
        <v>1.5487123698016501</v>
      </c>
      <c r="O405">
        <v>52.270318021201398</v>
      </c>
      <c r="P405">
        <v>29.0322580645161</v>
      </c>
      <c r="Q405">
        <v>1.9223319151689001E-2</v>
      </c>
    </row>
    <row r="406" spans="1:17" x14ac:dyDescent="0.3">
      <c r="A406" t="s">
        <v>924</v>
      </c>
      <c r="B406" t="s">
        <v>925</v>
      </c>
      <c r="C406" t="str">
        <f>IFERROR(VLOOKUP(Table1[[#This Row],[Ticker]],[1]!Table2[[Symbol]:[Industry]],2,FALSE),"-")</f>
        <v>-</v>
      </c>
      <c r="D406" t="s">
        <v>133</v>
      </c>
      <c r="E406">
        <v>15620.1291805</v>
      </c>
      <c r="F406">
        <v>53.3</v>
      </c>
      <c r="G406">
        <v>-10.342184122835</v>
      </c>
      <c r="H406">
        <v>-7.4652444183862698</v>
      </c>
      <c r="I406">
        <v>-20.209069723757001</v>
      </c>
      <c r="J406">
        <v>-2.6922544115535598</v>
      </c>
      <c r="K406">
        <v>57.592996716944903</v>
      </c>
      <c r="L406">
        <v>55.962792821717997</v>
      </c>
      <c r="M406">
        <v>28.0772105959892</v>
      </c>
      <c r="N406">
        <v>0.63452897879055903</v>
      </c>
      <c r="O406">
        <v>38.273921200750401</v>
      </c>
      <c r="P406">
        <v>36.1430395913154</v>
      </c>
    </row>
    <row r="407" spans="1:17" x14ac:dyDescent="0.3">
      <c r="A407" t="s">
        <v>926</v>
      </c>
      <c r="B407" t="s">
        <v>927</v>
      </c>
      <c r="C407" t="str">
        <f>IFERROR(VLOOKUP(Table1[[#This Row],[Ticker]],[1]!Table2[[Symbol]:[Industry]],2,FALSE),"-")</f>
        <v>-</v>
      </c>
      <c r="D407" t="s">
        <v>539</v>
      </c>
      <c r="E407">
        <v>15589.567458510001</v>
      </c>
      <c r="F407">
        <v>829.05</v>
      </c>
      <c r="G407">
        <v>63.783441105522797</v>
      </c>
      <c r="H407">
        <v>-0.52112358353148802</v>
      </c>
      <c r="I407">
        <v>26.078512815375699</v>
      </c>
      <c r="J407">
        <v>6.8312315377272403</v>
      </c>
      <c r="K407">
        <v>809.02052784351201</v>
      </c>
      <c r="L407">
        <v>681.47559542053204</v>
      </c>
      <c r="M407">
        <v>46.371577586833197</v>
      </c>
      <c r="N407">
        <v>0.92958630124905695</v>
      </c>
      <c r="O407">
        <v>11.7664797056872</v>
      </c>
      <c r="P407">
        <v>96.923990498812302</v>
      </c>
      <c r="Q407">
        <v>0.122214250399048</v>
      </c>
    </row>
    <row r="408" spans="1:17" hidden="1" x14ac:dyDescent="0.3">
      <c r="A408" t="s">
        <v>928</v>
      </c>
      <c r="B408" t="s">
        <v>929</v>
      </c>
      <c r="C408" t="str">
        <f>IFERROR(VLOOKUP(Table1[[#This Row],[Ticker]],[1]!Table2[[Symbol]:[Industry]],2,FALSE),"-")</f>
        <v>-</v>
      </c>
      <c r="D408" t="s">
        <v>717</v>
      </c>
      <c r="E408">
        <v>15502.9956089399</v>
      </c>
      <c r="F408">
        <v>860.38</v>
      </c>
      <c r="G408">
        <v>-1.8574046929180601</v>
      </c>
      <c r="H408">
        <v>1.30187580056778</v>
      </c>
      <c r="I408">
        <v>0.75163805240096504</v>
      </c>
      <c r="J408">
        <v>1.6147569553699499</v>
      </c>
      <c r="K408">
        <v>854.33509088998699</v>
      </c>
      <c r="L408">
        <v>796.75688499037801</v>
      </c>
      <c r="M408">
        <v>63.673105172010501</v>
      </c>
      <c r="N408">
        <v>0.45751672582897002</v>
      </c>
      <c r="O408">
        <v>4.3724865756991003</v>
      </c>
      <c r="P408">
        <v>27.838697215535898</v>
      </c>
      <c r="Q408">
        <v>-2.790653939747E-3</v>
      </c>
    </row>
    <row r="409" spans="1:17" x14ac:dyDescent="0.3">
      <c r="A409" t="s">
        <v>930</v>
      </c>
      <c r="B409" t="s">
        <v>931</v>
      </c>
      <c r="C409" t="str">
        <f>IFERROR(VLOOKUP(Table1[[#This Row],[Ticker]],[1]!Table2[[Symbol]:[Industry]],2,FALSE),"-")</f>
        <v>-</v>
      </c>
      <c r="D409" t="s">
        <v>51</v>
      </c>
      <c r="E409">
        <v>15436.0440892799</v>
      </c>
      <c r="F409">
        <v>6702.4</v>
      </c>
      <c r="G409">
        <v>26.549075338622899</v>
      </c>
      <c r="H409">
        <v>4.6470863228431503</v>
      </c>
      <c r="I409">
        <v>9.65947794279543</v>
      </c>
      <c r="J409">
        <v>2.9155771138978102</v>
      </c>
      <c r="K409">
        <v>6379.8956226754699</v>
      </c>
      <c r="L409">
        <v>5604.8893053968604</v>
      </c>
      <c r="M409">
        <v>61.4775347105506</v>
      </c>
      <c r="N409">
        <v>0.362487774005462</v>
      </c>
      <c r="O409">
        <v>12.4910479828121</v>
      </c>
      <c r="P409">
        <v>53.086007619047599</v>
      </c>
      <c r="Q409">
        <v>4.3787882402880002E-3</v>
      </c>
    </row>
    <row r="410" spans="1:17" x14ac:dyDescent="0.3">
      <c r="A410" t="s">
        <v>932</v>
      </c>
      <c r="B410" t="s">
        <v>933</v>
      </c>
      <c r="C410" t="str">
        <f>IFERROR(VLOOKUP(Table1[[#This Row],[Ticker]],[1]!Table2[[Symbol]:[Industry]],2,FALSE),"-")</f>
        <v>-</v>
      </c>
      <c r="D410" t="s">
        <v>248</v>
      </c>
      <c r="E410">
        <v>15370.6316329049</v>
      </c>
      <c r="F410">
        <v>658.65</v>
      </c>
      <c r="G410">
        <v>54.579840521600197</v>
      </c>
      <c r="H410">
        <v>-2.6317594080326598</v>
      </c>
      <c r="I410">
        <v>2.5540335995691401</v>
      </c>
      <c r="J410">
        <v>7.5004528421163901</v>
      </c>
      <c r="K410">
        <v>679.35397921999402</v>
      </c>
      <c r="L410">
        <v>584.32130199650703</v>
      </c>
      <c r="M410">
        <v>46.917544825524402</v>
      </c>
      <c r="N410">
        <v>0.60686944516684205</v>
      </c>
      <c r="O410">
        <v>25.711682987929802</v>
      </c>
      <c r="P410">
        <v>160.335968379446</v>
      </c>
      <c r="Q410">
        <v>8.6450373237625E-2</v>
      </c>
    </row>
    <row r="411" spans="1:17" x14ac:dyDescent="0.3">
      <c r="A411" t="s">
        <v>934</v>
      </c>
      <c r="B411" t="s">
        <v>935</v>
      </c>
      <c r="C411" t="str">
        <f>IFERROR(VLOOKUP(Table1[[#This Row],[Ticker]],[1]!Table2[[Symbol]:[Industry]],2,FALSE),"-")</f>
        <v>-</v>
      </c>
      <c r="D411" t="s">
        <v>936</v>
      </c>
      <c r="E411">
        <v>15294.337730400001</v>
      </c>
      <c r="F411">
        <v>795.5</v>
      </c>
      <c r="G411">
        <v>42.087137316521897</v>
      </c>
      <c r="H411">
        <v>-1.5549182778798001</v>
      </c>
      <c r="I411">
        <v>44.4295431731843</v>
      </c>
      <c r="J411">
        <v>3.8119538144457601</v>
      </c>
      <c r="K411">
        <v>753.53777311392798</v>
      </c>
      <c r="L411">
        <v>611.24229844734998</v>
      </c>
      <c r="M411">
        <v>39.9384513004658</v>
      </c>
      <c r="N411">
        <v>0.72535342519224</v>
      </c>
      <c r="O411">
        <v>10.2074167190446</v>
      </c>
      <c r="P411">
        <v>78.223367312646999</v>
      </c>
      <c r="Q411">
        <v>-1.4132599468168999E-2</v>
      </c>
    </row>
    <row r="412" spans="1:17" hidden="1" x14ac:dyDescent="0.3">
      <c r="A412" t="s">
        <v>937</v>
      </c>
      <c r="B412" t="s">
        <v>938</v>
      </c>
      <c r="C412" t="str">
        <f>IFERROR(VLOOKUP(Table1[[#This Row],[Ticker]],[1]!Table2[[Symbol]:[Industry]],2,FALSE),"-")</f>
        <v>-</v>
      </c>
      <c r="D412" t="s">
        <v>51</v>
      </c>
      <c r="E412">
        <v>15262.495016360001</v>
      </c>
      <c r="F412">
        <v>969.7</v>
      </c>
      <c r="G412">
        <v>-2.44771351407875</v>
      </c>
      <c r="H412">
        <v>30.462728780943699</v>
      </c>
      <c r="I412">
        <v>11.235306723040701</v>
      </c>
      <c r="J412">
        <v>14.8269203444633</v>
      </c>
      <c r="O412">
        <v>6.0895122202742904</v>
      </c>
      <c r="P412">
        <v>33.751724137930999</v>
      </c>
    </row>
    <row r="413" spans="1:17" x14ac:dyDescent="0.3">
      <c r="A413" t="s">
        <v>939</v>
      </c>
      <c r="B413" t="s">
        <v>940</v>
      </c>
      <c r="C413" t="str">
        <f>IFERROR(VLOOKUP(Table1[[#This Row],[Ticker]],[1]!Table2[[Symbol]:[Industry]],2,FALSE),"-")</f>
        <v>-</v>
      </c>
      <c r="D413" t="s">
        <v>46</v>
      </c>
      <c r="E413">
        <v>15245.923096799999</v>
      </c>
      <c r="F413">
        <v>1576.8</v>
      </c>
      <c r="G413">
        <v>0.31377118874204502</v>
      </c>
      <c r="H413">
        <v>-7.6365917337302598</v>
      </c>
      <c r="I413">
        <v>22.0452872859404</v>
      </c>
      <c r="J413">
        <v>-3.5547112305121602</v>
      </c>
      <c r="K413">
        <v>1650.83732687721</v>
      </c>
      <c r="L413">
        <v>1446.5648296345801</v>
      </c>
      <c r="M413">
        <v>27.632270334880801</v>
      </c>
      <c r="N413">
        <v>0.56794275748065903</v>
      </c>
      <c r="O413">
        <v>17.960426179604202</v>
      </c>
      <c r="P413">
        <v>53.841650812234697</v>
      </c>
      <c r="Q413">
        <v>-3.0257293425211999E-2</v>
      </c>
    </row>
    <row r="414" spans="1:17" hidden="1" x14ac:dyDescent="0.3">
      <c r="A414" t="s">
        <v>941</v>
      </c>
      <c r="B414" t="s">
        <v>942</v>
      </c>
      <c r="C414" t="str">
        <f>IFERROR(VLOOKUP(Table1[[#This Row],[Ticker]],[1]!Table2[[Symbol]:[Industry]],2,FALSE),"-")</f>
        <v>-</v>
      </c>
      <c r="D414" t="s">
        <v>183</v>
      </c>
      <c r="E414">
        <v>15242.71782057</v>
      </c>
      <c r="F414">
        <v>470.1</v>
      </c>
      <c r="G414">
        <v>15.223094890975499</v>
      </c>
      <c r="H414">
        <v>-0.817161952403615</v>
      </c>
      <c r="I414">
        <v>-3.6707082253262899</v>
      </c>
      <c r="J414">
        <v>3.1570315912412101</v>
      </c>
      <c r="K414">
        <v>455.56775709078198</v>
      </c>
      <c r="M414">
        <v>52.876222297437103</v>
      </c>
      <c r="N414">
        <v>1.12208248004135</v>
      </c>
      <c r="O414">
        <v>8.7002765369070296</v>
      </c>
      <c r="P414">
        <v>83.417869683964099</v>
      </c>
    </row>
    <row r="415" spans="1:17" hidden="1" x14ac:dyDescent="0.3">
      <c r="A415" t="s">
        <v>943</v>
      </c>
      <c r="B415" t="s">
        <v>944</v>
      </c>
      <c r="C415" t="str">
        <f>IFERROR(VLOOKUP(Table1[[#This Row],[Ticker]],[1]!Table2[[Symbol]:[Industry]],2,FALSE),"-")</f>
        <v>-</v>
      </c>
      <c r="D415" t="s">
        <v>46</v>
      </c>
      <c r="E415">
        <v>15154.75955015</v>
      </c>
      <c r="F415">
        <v>1455.1</v>
      </c>
      <c r="G415">
        <v>441.77950735236402</v>
      </c>
      <c r="H415">
        <v>-19.936502008412901</v>
      </c>
      <c r="I415">
        <v>79.621323564984607</v>
      </c>
      <c r="J415">
        <v>14.8609180324533</v>
      </c>
      <c r="K415">
        <v>1799.8104237540999</v>
      </c>
      <c r="L415">
        <v>1445.76128245825</v>
      </c>
      <c r="M415">
        <v>34.7407798060716</v>
      </c>
      <c r="N415">
        <v>1.03090847416179</v>
      </c>
      <c r="O415">
        <v>108.76572056903299</v>
      </c>
      <c r="P415">
        <v>542.93920113114098</v>
      </c>
      <c r="Q415">
        <v>0.28428702983429999</v>
      </c>
    </row>
    <row r="416" spans="1:17" x14ac:dyDescent="0.3">
      <c r="A416" t="s">
        <v>945</v>
      </c>
      <c r="B416" t="s">
        <v>946</v>
      </c>
      <c r="C416" t="str">
        <f>IFERROR(VLOOKUP(Table1[[#This Row],[Ticker]],[1]!Table2[[Symbol]:[Industry]],2,FALSE),"-")</f>
        <v>-</v>
      </c>
      <c r="D416" t="s">
        <v>707</v>
      </c>
      <c r="E416">
        <v>15130.9044075</v>
      </c>
      <c r="F416">
        <v>3633.35</v>
      </c>
      <c r="G416">
        <v>63.689483506417098</v>
      </c>
      <c r="H416">
        <v>-23.1985577412052</v>
      </c>
      <c r="I416">
        <v>8.61529318561265</v>
      </c>
      <c r="J416">
        <v>-3.2958573473284698</v>
      </c>
      <c r="K416">
        <v>4317.6067716221996</v>
      </c>
      <c r="L416">
        <v>3553.7212351410199</v>
      </c>
      <c r="M416">
        <v>18.511527601061999</v>
      </c>
      <c r="N416">
        <v>0.49447839528704401</v>
      </c>
      <c r="O416">
        <v>51.045178691840803</v>
      </c>
      <c r="P416">
        <v>90.722028293220603</v>
      </c>
      <c r="Q416">
        <v>0.12505156720893501</v>
      </c>
    </row>
    <row r="417" spans="1:17" x14ac:dyDescent="0.3">
      <c r="A417" t="s">
        <v>947</v>
      </c>
      <c r="B417" t="s">
        <v>948</v>
      </c>
      <c r="C417" t="str">
        <f>IFERROR(VLOOKUP(Table1[[#This Row],[Ticker]],[1]!Table2[[Symbol]:[Industry]],2,FALSE),"-")</f>
        <v>-</v>
      </c>
      <c r="D417" t="s">
        <v>782</v>
      </c>
      <c r="E417">
        <v>15021.4093374</v>
      </c>
      <c r="F417">
        <v>365.1</v>
      </c>
      <c r="G417">
        <v>24.425278779806899</v>
      </c>
      <c r="H417">
        <v>0.95314047465431695</v>
      </c>
      <c r="I417">
        <v>-9.4403263830231694</v>
      </c>
      <c r="J417">
        <v>-4.9658955260978201</v>
      </c>
      <c r="K417">
        <v>358.209562955823</v>
      </c>
      <c r="L417">
        <v>327.38979399163298</v>
      </c>
      <c r="M417">
        <v>45.411170957760099</v>
      </c>
      <c r="N417">
        <v>1.7265727065965399</v>
      </c>
      <c r="O417">
        <v>17.762256915913401</v>
      </c>
      <c r="P417">
        <v>58.877284595300203</v>
      </c>
      <c r="Q417">
        <v>0.20761220417715801</v>
      </c>
    </row>
    <row r="418" spans="1:17" x14ac:dyDescent="0.3">
      <c r="A418" t="s">
        <v>949</v>
      </c>
      <c r="B418" t="s">
        <v>950</v>
      </c>
      <c r="C418" t="str">
        <f>IFERROR(VLOOKUP(Table1[[#This Row],[Ticker]],[1]!Table2[[Symbol]:[Industry]],2,FALSE),"-")</f>
        <v>-</v>
      </c>
      <c r="D418" t="s">
        <v>72</v>
      </c>
      <c r="E418">
        <v>15003</v>
      </c>
      <c r="F418">
        <v>100.02</v>
      </c>
      <c r="G418">
        <v>135.22417990656399</v>
      </c>
      <c r="H418">
        <v>16.922151986845801</v>
      </c>
      <c r="I418">
        <v>19.7711654664378</v>
      </c>
      <c r="J418">
        <v>0.86567780243474202</v>
      </c>
      <c r="K418">
        <v>91.848936823387206</v>
      </c>
      <c r="L418">
        <v>74.794947266433994</v>
      </c>
      <c r="M418">
        <v>46.703917564547297</v>
      </c>
      <c r="N418">
        <v>0.89248203928514203</v>
      </c>
      <c r="O418">
        <v>31.773645270945799</v>
      </c>
      <c r="P418">
        <v>169.595687331536</v>
      </c>
      <c r="Q418">
        <v>8.1454606627067994E-2</v>
      </c>
    </row>
    <row r="419" spans="1:17" x14ac:dyDescent="0.3">
      <c r="A419" t="s">
        <v>951</v>
      </c>
      <c r="B419" t="s">
        <v>952</v>
      </c>
      <c r="C419" t="str">
        <f>IFERROR(VLOOKUP(Table1[[#This Row],[Ticker]],[1]!Table2[[Symbol]:[Industry]],2,FALSE),"-")</f>
        <v>-</v>
      </c>
      <c r="D419" t="s">
        <v>554</v>
      </c>
      <c r="E419">
        <v>14994.16873005</v>
      </c>
      <c r="F419">
        <v>300.5</v>
      </c>
      <c r="G419">
        <v>-12.2921644626459</v>
      </c>
      <c r="H419">
        <v>-5.1580663260899096</v>
      </c>
      <c r="I419">
        <v>-26.586052215789099</v>
      </c>
      <c r="J419">
        <v>-2.4307109131679399</v>
      </c>
      <c r="K419">
        <v>319.953712773988</v>
      </c>
      <c r="L419">
        <v>318.18467400587798</v>
      </c>
      <c r="M419">
        <v>14.1039737440422</v>
      </c>
      <c r="N419">
        <v>0.45953684551429202</v>
      </c>
      <c r="O419">
        <v>30.449251247920099</v>
      </c>
      <c r="P419">
        <v>16.926070038910499</v>
      </c>
      <c r="Q419">
        <v>-5.4107112175335002E-2</v>
      </c>
    </row>
    <row r="420" spans="1:17" x14ac:dyDescent="0.3">
      <c r="A420" t="s">
        <v>953</v>
      </c>
      <c r="B420" t="s">
        <v>954</v>
      </c>
      <c r="C420" t="str">
        <f>IFERROR(VLOOKUP(Table1[[#This Row],[Ticker]],[1]!Table2[[Symbol]:[Industry]],2,FALSE),"-")</f>
        <v>-</v>
      </c>
      <c r="D420" t="s">
        <v>258</v>
      </c>
      <c r="E420">
        <v>14967.39141711</v>
      </c>
      <c r="F420">
        <v>1884.85</v>
      </c>
      <c r="G420">
        <v>91.971037564096093</v>
      </c>
      <c r="H420">
        <v>-14.7708937403027</v>
      </c>
      <c r="I420">
        <v>95.581649762578394</v>
      </c>
      <c r="J420">
        <v>-8.9837056201410803</v>
      </c>
      <c r="K420">
        <v>2052.9204881442502</v>
      </c>
      <c r="L420">
        <v>1486.2659433758099</v>
      </c>
      <c r="M420">
        <v>27.139522330958901</v>
      </c>
      <c r="N420">
        <v>0.57266946724135603</v>
      </c>
      <c r="O420">
        <v>42.3985993580391</v>
      </c>
      <c r="P420">
        <v>147.32318593360401</v>
      </c>
      <c r="Q420">
        <v>0.15130781781358901</v>
      </c>
    </row>
    <row r="421" spans="1:17" x14ac:dyDescent="0.3">
      <c r="A421" t="s">
        <v>955</v>
      </c>
      <c r="B421" t="s">
        <v>956</v>
      </c>
      <c r="C421" t="str">
        <f>IFERROR(VLOOKUP(Table1[[#This Row],[Ticker]],[1]!Table2[[Symbol]:[Industry]],2,FALSE),"-")</f>
        <v>-</v>
      </c>
      <c r="D421" t="s">
        <v>251</v>
      </c>
      <c r="E421">
        <v>14938.525330375</v>
      </c>
      <c r="F421">
        <v>3598.75</v>
      </c>
      <c r="G421">
        <v>129.52368654264001</v>
      </c>
      <c r="H421">
        <v>-9.6881440370113907</v>
      </c>
      <c r="I421">
        <v>-6.4461710580624096</v>
      </c>
      <c r="J421">
        <v>-0.91875242248606304</v>
      </c>
      <c r="K421">
        <v>3798.1219906793199</v>
      </c>
      <c r="L421">
        <v>3310.8177017594398</v>
      </c>
      <c r="M421">
        <v>38.632043987389899</v>
      </c>
      <c r="N421">
        <v>0.65006949499741695</v>
      </c>
      <c r="O421">
        <v>19.484543244181999</v>
      </c>
      <c r="P421">
        <v>166.57407407407399</v>
      </c>
      <c r="Q421">
        <v>0.267335705758114</v>
      </c>
    </row>
    <row r="422" spans="1:17" x14ac:dyDescent="0.3">
      <c r="A422" t="s">
        <v>957</v>
      </c>
      <c r="B422" t="s">
        <v>958</v>
      </c>
      <c r="C422" t="str">
        <f>IFERROR(VLOOKUP(Table1[[#This Row],[Ticker]],[1]!Table2[[Symbol]:[Industry]],2,FALSE),"-")</f>
        <v>-</v>
      </c>
      <c r="D422" t="s">
        <v>203</v>
      </c>
      <c r="E422">
        <v>14914.7827165049</v>
      </c>
      <c r="F422">
        <v>613.54999999999995</v>
      </c>
      <c r="G422">
        <v>-3.8799549262002402</v>
      </c>
      <c r="H422">
        <v>-4.4160313351045302</v>
      </c>
      <c r="I422">
        <v>1.9267409925815999</v>
      </c>
      <c r="J422">
        <v>-2.7452265305286301</v>
      </c>
      <c r="K422">
        <v>642.69022651065302</v>
      </c>
      <c r="L422">
        <v>597.55397511191404</v>
      </c>
      <c r="M422">
        <v>31.305654736898699</v>
      </c>
      <c r="N422">
        <v>0.48909609462593001</v>
      </c>
      <c r="O422">
        <v>17.6758210414799</v>
      </c>
      <c r="P422">
        <v>24.806753458095901</v>
      </c>
      <c r="Q422">
        <v>5.6941527655910998E-2</v>
      </c>
    </row>
    <row r="423" spans="1:17" x14ac:dyDescent="0.3">
      <c r="A423" t="s">
        <v>959</v>
      </c>
      <c r="B423" t="s">
        <v>960</v>
      </c>
      <c r="C423" t="str">
        <f>IFERROR(VLOOKUP(Table1[[#This Row],[Ticker]],[1]!Table2[[Symbol]:[Industry]],2,FALSE),"-")</f>
        <v>-</v>
      </c>
      <c r="D423" t="s">
        <v>961</v>
      </c>
      <c r="E423">
        <v>14907.589005149999</v>
      </c>
      <c r="F423">
        <v>464.5</v>
      </c>
      <c r="G423">
        <v>154.83170860437599</v>
      </c>
      <c r="H423">
        <v>-19.957536999787099</v>
      </c>
      <c r="I423">
        <v>12.857898341229699</v>
      </c>
      <c r="J423">
        <v>2.59419940660172</v>
      </c>
      <c r="K423">
        <v>473.29982246606102</v>
      </c>
      <c r="L423">
        <v>386.29473138931297</v>
      </c>
      <c r="M423">
        <v>40.3337823580909</v>
      </c>
      <c r="N423">
        <v>0.43482482038046999</v>
      </c>
      <c r="O423">
        <v>33.0032292787944</v>
      </c>
      <c r="P423">
        <v>184.532924961715</v>
      </c>
      <c r="Q423">
        <v>0.11972776568403901</v>
      </c>
    </row>
    <row r="424" spans="1:17" x14ac:dyDescent="0.3">
      <c r="A424" t="s">
        <v>962</v>
      </c>
      <c r="B424" t="s">
        <v>963</v>
      </c>
      <c r="C424" t="str">
        <f>IFERROR(VLOOKUP(Table1[[#This Row],[Ticker]],[1]!Table2[[Symbol]:[Industry]],2,FALSE),"-")</f>
        <v>-</v>
      </c>
      <c r="D424" t="s">
        <v>51</v>
      </c>
      <c r="E424">
        <v>14839.562812960001</v>
      </c>
      <c r="F424">
        <v>11566.4</v>
      </c>
      <c r="G424">
        <v>161.69086108463401</v>
      </c>
      <c r="H424">
        <v>44.767147153384997</v>
      </c>
      <c r="I424">
        <v>62.7443286771896</v>
      </c>
      <c r="J424">
        <v>5.7665155495036498</v>
      </c>
      <c r="K424">
        <v>8751.6743119327293</v>
      </c>
      <c r="L424">
        <v>6665.8783378880498</v>
      </c>
      <c r="M424">
        <v>77.291617653332196</v>
      </c>
      <c r="N424">
        <v>2.4571103915502599</v>
      </c>
      <c r="O424">
        <v>2.41691451099739</v>
      </c>
      <c r="P424">
        <v>240.18823529411699</v>
      </c>
      <c r="Q424">
        <v>0.169516397083254</v>
      </c>
    </row>
    <row r="425" spans="1:17" x14ac:dyDescent="0.3">
      <c r="A425" t="s">
        <v>964</v>
      </c>
      <c r="B425" t="s">
        <v>965</v>
      </c>
      <c r="C425" t="str">
        <f>IFERROR(VLOOKUP(Table1[[#This Row],[Ticker]],[1]!Table2[[Symbol]:[Industry]],2,FALSE),"-")</f>
        <v>-</v>
      </c>
      <c r="D425" t="s">
        <v>966</v>
      </c>
      <c r="E425">
        <v>14684.160644019999</v>
      </c>
      <c r="F425">
        <v>1233.8</v>
      </c>
      <c r="G425">
        <v>35.9506861573769</v>
      </c>
      <c r="H425">
        <v>-9.8106254289714805</v>
      </c>
      <c r="I425">
        <v>-5.75783704503083</v>
      </c>
      <c r="J425">
        <v>-2.29662065120027</v>
      </c>
      <c r="K425">
        <v>1384.57439684011</v>
      </c>
      <c r="L425">
        <v>1212.5755122625501</v>
      </c>
      <c r="M425">
        <v>24.680978373942501</v>
      </c>
      <c r="N425">
        <v>0.72777897993120499</v>
      </c>
      <c r="O425">
        <v>37.3804506402982</v>
      </c>
      <c r="P425">
        <v>91.479785830682005</v>
      </c>
      <c r="Q425">
        <v>0.191449188643464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Row],[Ticker]],[1]!Table2[[Symbol]:[Industry]],2,FALSE),"-")</f>
        <v>-</v>
      </c>
      <c r="D426" t="s">
        <v>300</v>
      </c>
      <c r="E426">
        <v>14600.253522720001</v>
      </c>
      <c r="F426">
        <v>386.8</v>
      </c>
      <c r="G426">
        <v>127.264375622866</v>
      </c>
      <c r="H426">
        <v>35.9498162988777</v>
      </c>
      <c r="I426">
        <v>17.5738418925038</v>
      </c>
      <c r="J426">
        <v>-4.8141990539376502</v>
      </c>
      <c r="K426">
        <v>309.33990609906499</v>
      </c>
      <c r="L426">
        <v>263.33089885355002</v>
      </c>
      <c r="M426">
        <v>67.556652885212401</v>
      </c>
      <c r="N426">
        <v>2.9888884332440799</v>
      </c>
      <c r="O426">
        <v>8.5444674250258501</v>
      </c>
      <c r="P426">
        <v>153.30713817943601</v>
      </c>
      <c r="Q426">
        <v>0.12572725058268899</v>
      </c>
    </row>
    <row r="427" spans="1:17" hidden="1" x14ac:dyDescent="0.3">
      <c r="A427" t="s">
        <v>969</v>
      </c>
      <c r="B427" t="s">
        <v>970</v>
      </c>
      <c r="C427" t="str">
        <f>IFERROR(VLOOKUP(Table1[[#This Row],[Ticker]],[1]!Table2[[Symbol]:[Industry]],2,FALSE),"-")</f>
        <v>-</v>
      </c>
      <c r="D427" t="s">
        <v>539</v>
      </c>
      <c r="E427">
        <v>14549.447218289901</v>
      </c>
      <c r="F427">
        <v>3194.85</v>
      </c>
      <c r="G427">
        <v>-10.589939748345101</v>
      </c>
      <c r="H427">
        <v>11.1442356302587</v>
      </c>
      <c r="I427">
        <v>3.4051867524406298</v>
      </c>
      <c r="J427">
        <v>3.3262111051129599</v>
      </c>
      <c r="K427">
        <v>2932.3635119691899</v>
      </c>
      <c r="L427">
        <v>2685.14258499274</v>
      </c>
      <c r="M427">
        <v>58.090759031027702</v>
      </c>
      <c r="N427">
        <v>2.0694501622360999</v>
      </c>
      <c r="O427">
        <v>5.4478301015697204</v>
      </c>
      <c r="P427">
        <v>40.928539920599903</v>
      </c>
      <c r="Q427">
        <v>1.0846315588213E-2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Row],[Ticker]],[1]!Table2[[Symbol]:[Industry]],2,FALSE),"-")</f>
        <v>-</v>
      </c>
      <c r="D428" t="s">
        <v>18</v>
      </c>
      <c r="E428">
        <v>14380.373898</v>
      </c>
      <c r="F428">
        <v>965.7</v>
      </c>
      <c r="G428">
        <v>138.61596019459</v>
      </c>
      <c r="H428">
        <v>-14.014136186006199</v>
      </c>
      <c r="I428">
        <v>-3.3671426747154398</v>
      </c>
      <c r="J428">
        <v>-4.5221857370931096</v>
      </c>
      <c r="K428">
        <v>975.80665417830198</v>
      </c>
      <c r="L428">
        <v>847.09788297775299</v>
      </c>
      <c r="M428">
        <v>52.220982092336698</v>
      </c>
      <c r="N428">
        <v>0.73766497834682299</v>
      </c>
      <c r="O428">
        <v>32.028580304442301</v>
      </c>
      <c r="P428">
        <v>177.579764300086</v>
      </c>
      <c r="Q428">
        <v>0.20184943121041399</v>
      </c>
    </row>
    <row r="429" spans="1:17" x14ac:dyDescent="0.3">
      <c r="A429" t="s">
        <v>973</v>
      </c>
      <c r="B429" t="s">
        <v>974</v>
      </c>
      <c r="C429" t="str">
        <f>IFERROR(VLOOKUP(Table1[[#This Row],[Ticker]],[1]!Table2[[Symbol]:[Industry]],2,FALSE),"-")</f>
        <v>-</v>
      </c>
      <c r="D429" t="s">
        <v>297</v>
      </c>
      <c r="E429">
        <v>14359.28405574</v>
      </c>
      <c r="F429">
        <v>1026.5999999999999</v>
      </c>
      <c r="G429">
        <v>107.402500995496</v>
      </c>
      <c r="H429">
        <v>1.67056869587434</v>
      </c>
      <c r="I429">
        <v>29.049445185689201</v>
      </c>
      <c r="J429">
        <v>5.8713598305271404</v>
      </c>
      <c r="K429">
        <v>988.82758264057395</v>
      </c>
      <c r="L429">
        <v>821.80853293657503</v>
      </c>
      <c r="M429">
        <v>52.030237634665397</v>
      </c>
      <c r="N429">
        <v>0.81857456938374995</v>
      </c>
      <c r="O429">
        <v>12.697253068381</v>
      </c>
      <c r="P429">
        <v>154.723652378884</v>
      </c>
      <c r="Q429">
        <v>0.13047747374056501</v>
      </c>
    </row>
    <row r="430" spans="1:17" x14ac:dyDescent="0.3">
      <c r="A430" t="s">
        <v>975</v>
      </c>
      <c r="B430" t="s">
        <v>976</v>
      </c>
      <c r="C430" t="str">
        <f>IFERROR(VLOOKUP(Table1[[#This Row],[Ticker]],[1]!Table2[[Symbol]:[Industry]],2,FALSE),"-")</f>
        <v>-</v>
      </c>
      <c r="D430" t="s">
        <v>625</v>
      </c>
      <c r="E430">
        <v>14186.915687999999</v>
      </c>
      <c r="F430">
        <v>490.6</v>
      </c>
      <c r="G430">
        <v>20.890878207788202</v>
      </c>
      <c r="H430">
        <v>-4.4885186005074296</v>
      </c>
      <c r="I430">
        <v>0.234379200104811</v>
      </c>
      <c r="J430">
        <v>-6.7124346095257899</v>
      </c>
      <c r="K430">
        <v>505.97365425650901</v>
      </c>
      <c r="L430">
        <v>449.93528896105602</v>
      </c>
      <c r="M430">
        <v>32.895978343035999</v>
      </c>
      <c r="N430">
        <v>1.3874639632027399</v>
      </c>
      <c r="O430">
        <v>20.668569099062299</v>
      </c>
      <c r="P430">
        <v>46.404058490002903</v>
      </c>
      <c r="Q430">
        <v>2.4535664918856E-2</v>
      </c>
    </row>
    <row r="431" spans="1:17" x14ac:dyDescent="0.3">
      <c r="A431" t="s">
        <v>977</v>
      </c>
      <c r="B431" t="s">
        <v>978</v>
      </c>
      <c r="C431" t="str">
        <f>IFERROR(VLOOKUP(Table1[[#This Row],[Ticker]],[1]!Table2[[Symbol]:[Industry]],2,FALSE),"-")</f>
        <v>-</v>
      </c>
      <c r="D431" t="s">
        <v>119</v>
      </c>
      <c r="E431">
        <v>14123.47252152</v>
      </c>
      <c r="F431">
        <v>2219.5500000000002</v>
      </c>
      <c r="G431">
        <v>25.4337975363112</v>
      </c>
      <c r="H431">
        <v>6.8242498060628396</v>
      </c>
      <c r="I431">
        <v>28.8665384756703</v>
      </c>
      <c r="J431">
        <v>-0.34113189315415698</v>
      </c>
      <c r="K431">
        <v>2110.5453730690501</v>
      </c>
      <c r="L431">
        <v>1799.88731698433</v>
      </c>
      <c r="M431">
        <v>38.308938054456497</v>
      </c>
      <c r="N431">
        <v>1.0481995315849</v>
      </c>
      <c r="O431">
        <v>11.914577279178101</v>
      </c>
      <c r="P431">
        <v>54.119362566399303</v>
      </c>
      <c r="Q431">
        <v>-5.1956671963352997E-2</v>
      </c>
    </row>
    <row r="432" spans="1:17" x14ac:dyDescent="0.3">
      <c r="A432" t="s">
        <v>979</v>
      </c>
      <c r="B432" t="s">
        <v>980</v>
      </c>
      <c r="C432" t="str">
        <f>IFERROR(VLOOKUP(Table1[[#This Row],[Ticker]],[1]!Table2[[Symbol]:[Industry]],2,FALSE),"-")</f>
        <v>-</v>
      </c>
      <c r="D432" t="s">
        <v>51</v>
      </c>
      <c r="E432">
        <v>14096.779013720001</v>
      </c>
      <c r="F432">
        <v>918.95</v>
      </c>
      <c r="G432">
        <v>261.18044962201998</v>
      </c>
      <c r="H432">
        <v>10.7451091776765</v>
      </c>
      <c r="I432">
        <v>94.323199036787798</v>
      </c>
      <c r="J432">
        <v>9.0360452281063708</v>
      </c>
      <c r="K432">
        <v>796.77602812241605</v>
      </c>
      <c r="L432">
        <v>576.53674669439499</v>
      </c>
      <c r="M432">
        <v>53.731733533259799</v>
      </c>
      <c r="N432">
        <v>0.52187081118370404</v>
      </c>
      <c r="O432">
        <v>8.2757494967081904</v>
      </c>
      <c r="P432">
        <v>330.92614302461902</v>
      </c>
      <c r="Q432">
        <v>7.4007919246306994E-2</v>
      </c>
    </row>
    <row r="433" spans="1:17" x14ac:dyDescent="0.3">
      <c r="A433" t="s">
        <v>981</v>
      </c>
      <c r="B433" t="s">
        <v>982</v>
      </c>
      <c r="C433" t="str">
        <f>IFERROR(VLOOKUP(Table1[[#This Row],[Ticker]],[1]!Table2[[Symbol]:[Industry]],2,FALSE),"-")</f>
        <v>-</v>
      </c>
      <c r="D433" t="s">
        <v>983</v>
      </c>
      <c r="E433">
        <v>14061.863879839901</v>
      </c>
      <c r="F433">
        <v>1432.9</v>
      </c>
      <c r="G433">
        <v>-40.609352023132999</v>
      </c>
      <c r="H433">
        <v>7.5112156685870304E-2</v>
      </c>
      <c r="I433">
        <v>-5.8612947837368701</v>
      </c>
      <c r="J433">
        <v>3.1800574698273398</v>
      </c>
      <c r="K433">
        <v>1439.2516003683199</v>
      </c>
      <c r="L433">
        <v>1462.43775109081</v>
      </c>
      <c r="M433">
        <v>41.277780997169103</v>
      </c>
      <c r="N433">
        <v>0.53086076996475096</v>
      </c>
      <c r="O433">
        <v>30.884918696349999</v>
      </c>
      <c r="P433">
        <v>18.991861816973898</v>
      </c>
      <c r="Q433">
        <v>-2.5270598606822001E-2</v>
      </c>
    </row>
    <row r="434" spans="1:17" x14ac:dyDescent="0.3">
      <c r="A434" t="s">
        <v>984</v>
      </c>
      <c r="B434" t="s">
        <v>985</v>
      </c>
      <c r="C434" t="str">
        <f>IFERROR(VLOOKUP(Table1[[#This Row],[Ticker]],[1]!Table2[[Symbol]:[Industry]],2,FALSE),"-")</f>
        <v>-</v>
      </c>
      <c r="D434" t="s">
        <v>136</v>
      </c>
      <c r="E434">
        <v>13854.672587999999</v>
      </c>
      <c r="F434">
        <v>1657.2</v>
      </c>
      <c r="G434">
        <v>75.569338262014895</v>
      </c>
      <c r="H434">
        <v>23.905278818008199</v>
      </c>
      <c r="I434">
        <v>89.984377041465194</v>
      </c>
      <c r="J434">
        <v>3.2929011043313698</v>
      </c>
      <c r="K434">
        <v>1403.1254727222499</v>
      </c>
      <c r="L434">
        <v>1030.0721994072801</v>
      </c>
      <c r="M434">
        <v>55.165875307175</v>
      </c>
      <c r="N434">
        <v>1.10768698663627</v>
      </c>
      <c r="O434">
        <v>7.7118030412744298</v>
      </c>
      <c r="P434">
        <v>154.953846153846</v>
      </c>
      <c r="Q434">
        <v>0.246217986154841</v>
      </c>
    </row>
    <row r="435" spans="1:17" hidden="1" x14ac:dyDescent="0.3">
      <c r="A435" t="s">
        <v>986</v>
      </c>
      <c r="B435" t="s">
        <v>987</v>
      </c>
      <c r="C435" t="str">
        <f>IFERROR(VLOOKUP(Table1[[#This Row],[Ticker]],[1]!Table2[[Symbol]:[Industry]],2,FALSE),"-")</f>
        <v>-</v>
      </c>
      <c r="D435" t="s">
        <v>988</v>
      </c>
      <c r="E435">
        <v>13848.8272552</v>
      </c>
      <c r="F435">
        <v>2282</v>
      </c>
      <c r="G435">
        <v>47.858968841901401</v>
      </c>
      <c r="H435">
        <v>-2.36868068363863</v>
      </c>
      <c r="I435">
        <v>36.787066830263598</v>
      </c>
      <c r="J435">
        <v>-6.0717643042213396</v>
      </c>
      <c r="K435">
        <v>2197.5784445087402</v>
      </c>
      <c r="M435">
        <v>41.060919372663101</v>
      </c>
      <c r="N435">
        <v>0.97642407250914098</v>
      </c>
      <c r="O435">
        <v>11.5249780893952</v>
      </c>
      <c r="P435">
        <v>86.194516971279299</v>
      </c>
    </row>
    <row r="436" spans="1:17" x14ac:dyDescent="0.3">
      <c r="A436" t="s">
        <v>989</v>
      </c>
      <c r="B436" t="s">
        <v>990</v>
      </c>
      <c r="C436" t="str">
        <f>IFERROR(VLOOKUP(Table1[[#This Row],[Ticker]],[1]!Table2[[Symbol]:[Industry]],2,FALSE),"-")</f>
        <v>-</v>
      </c>
      <c r="D436" t="s">
        <v>351</v>
      </c>
      <c r="E436">
        <v>13788.421096425</v>
      </c>
      <c r="F436">
        <v>4086.75</v>
      </c>
      <c r="G436">
        <v>32.7674479540661</v>
      </c>
      <c r="H436">
        <v>-10.0286898590736</v>
      </c>
      <c r="I436">
        <v>-4.6503810075054801</v>
      </c>
      <c r="J436">
        <v>-3.50834660111411</v>
      </c>
      <c r="K436">
        <v>4209.7841381008502</v>
      </c>
      <c r="L436">
        <v>3729.5730851901299</v>
      </c>
      <c r="M436">
        <v>32.398589943620998</v>
      </c>
      <c r="N436">
        <v>0.82302099040974497</v>
      </c>
      <c r="O436">
        <v>19.6060439224322</v>
      </c>
      <c r="P436">
        <v>65.579482608431405</v>
      </c>
      <c r="Q436">
        <v>2.5852003646432E-2</v>
      </c>
    </row>
    <row r="437" spans="1:17" x14ac:dyDescent="0.3">
      <c r="A437" t="s">
        <v>991</v>
      </c>
      <c r="B437" t="s">
        <v>992</v>
      </c>
      <c r="C437" t="str">
        <f>IFERROR(VLOOKUP(Table1[[#This Row],[Ticker]],[1]!Table2[[Symbol]:[Industry]],2,FALSE),"-")</f>
        <v>-</v>
      </c>
      <c r="D437" t="s">
        <v>51</v>
      </c>
      <c r="E437">
        <v>13664.876849414901</v>
      </c>
      <c r="F437">
        <v>862.95</v>
      </c>
      <c r="G437">
        <v>75.664687933376797</v>
      </c>
      <c r="H437">
        <v>18.544309361593299</v>
      </c>
      <c r="I437">
        <v>37.280641015545399</v>
      </c>
      <c r="J437">
        <v>1.21334987070325</v>
      </c>
      <c r="K437">
        <v>764.03304225467298</v>
      </c>
      <c r="L437">
        <v>636.554776529641</v>
      </c>
      <c r="M437">
        <v>73.244610861416405</v>
      </c>
      <c r="N437">
        <v>3.08704696684556</v>
      </c>
      <c r="O437">
        <v>1.6049597311547501</v>
      </c>
      <c r="P437">
        <v>170.72941176470499</v>
      </c>
      <c r="Q437">
        <v>2.1185374579961998E-2</v>
      </c>
    </row>
    <row r="438" spans="1:17" x14ac:dyDescent="0.3">
      <c r="A438" t="s">
        <v>993</v>
      </c>
      <c r="B438" t="s">
        <v>994</v>
      </c>
      <c r="C438" t="str">
        <f>IFERROR(VLOOKUP(Table1[[#This Row],[Ticker]],[1]!Table2[[Symbol]:[Industry]],2,FALSE),"-")</f>
        <v>-</v>
      </c>
      <c r="D438" t="s">
        <v>217</v>
      </c>
      <c r="E438">
        <v>13483.402666989999</v>
      </c>
      <c r="F438">
        <v>1642.7</v>
      </c>
      <c r="G438">
        <v>21.949127210745399</v>
      </c>
      <c r="H438">
        <v>-6.73271819295966</v>
      </c>
      <c r="I438">
        <v>-28.572904314102399</v>
      </c>
      <c r="J438">
        <v>4.6169325921026703</v>
      </c>
      <c r="K438">
        <v>1712.7009514425799</v>
      </c>
      <c r="L438">
        <v>1605.64434911545</v>
      </c>
      <c r="M438">
        <v>51.490694035478903</v>
      </c>
      <c r="N438">
        <v>1.20400709712617</v>
      </c>
      <c r="O438">
        <v>35.262068545686901</v>
      </c>
      <c r="P438">
        <v>61.842364532019701</v>
      </c>
      <c r="Q438">
        <v>0.16102562284649699</v>
      </c>
    </row>
    <row r="439" spans="1:17" x14ac:dyDescent="0.3">
      <c r="A439" t="s">
        <v>995</v>
      </c>
      <c r="B439" t="s">
        <v>996</v>
      </c>
      <c r="C439" t="str">
        <f>IFERROR(VLOOKUP(Table1[[#This Row],[Ticker]],[1]!Table2[[Symbol]:[Industry]],2,FALSE),"-")</f>
        <v>-</v>
      </c>
      <c r="D439" t="s">
        <v>351</v>
      </c>
      <c r="E439">
        <v>13482.2926553</v>
      </c>
      <c r="F439">
        <v>972.65</v>
      </c>
      <c r="G439">
        <v>0.93299853633933605</v>
      </c>
      <c r="H439">
        <v>16.600135094820601</v>
      </c>
      <c r="I439">
        <v>16.887256757003701</v>
      </c>
      <c r="J439">
        <v>3.55634221011498</v>
      </c>
      <c r="K439">
        <v>880.20114703830802</v>
      </c>
      <c r="L439">
        <v>792.04710027851502</v>
      </c>
      <c r="M439">
        <v>51.699503895115399</v>
      </c>
      <c r="N439">
        <v>1.9664176990965101</v>
      </c>
      <c r="O439">
        <v>5.3822032591374001</v>
      </c>
      <c r="P439">
        <v>50.297458085451602</v>
      </c>
      <c r="Q439">
        <v>-3.4807090868463002E-2</v>
      </c>
    </row>
    <row r="440" spans="1:17" x14ac:dyDescent="0.3">
      <c r="A440" t="s">
        <v>997</v>
      </c>
      <c r="B440" t="s">
        <v>998</v>
      </c>
      <c r="C440" t="str">
        <f>IFERROR(VLOOKUP(Table1[[#This Row],[Ticker]],[1]!Table2[[Symbol]:[Industry]],2,FALSE),"-")</f>
        <v>-</v>
      </c>
      <c r="D440" t="s">
        <v>153</v>
      </c>
      <c r="E440">
        <v>13379.845826250001</v>
      </c>
      <c r="F440">
        <v>596.25</v>
      </c>
      <c r="G440">
        <v>19.331197499321501</v>
      </c>
      <c r="H440">
        <v>-6.8492083717675296</v>
      </c>
      <c r="I440">
        <v>4.2920859002799698</v>
      </c>
      <c r="J440">
        <v>3.3371080734010299</v>
      </c>
      <c r="K440">
        <v>609.57349780322295</v>
      </c>
      <c r="L440">
        <v>527.91416191195106</v>
      </c>
      <c r="M440">
        <v>45.4522775259017</v>
      </c>
      <c r="N440">
        <v>0.483001542966282</v>
      </c>
      <c r="O440">
        <v>20.209643605869999</v>
      </c>
      <c r="P440">
        <v>72.289243661056105</v>
      </c>
      <c r="Q440">
        <v>0.196048442393153</v>
      </c>
    </row>
    <row r="441" spans="1:17" x14ac:dyDescent="0.3">
      <c r="A441" t="s">
        <v>999</v>
      </c>
      <c r="B441" t="s">
        <v>1000</v>
      </c>
      <c r="C441" t="str">
        <f>IFERROR(VLOOKUP(Table1[[#This Row],[Ticker]],[1]!Table2[[Symbol]:[Industry]],2,FALSE),"-")</f>
        <v>-</v>
      </c>
      <c r="D441" t="s">
        <v>133</v>
      </c>
      <c r="E441">
        <v>13315.88554926</v>
      </c>
      <c r="F441">
        <v>917.7</v>
      </c>
      <c r="G441">
        <v>99.053598521122694</v>
      </c>
      <c r="H441">
        <v>18.631325949540798</v>
      </c>
      <c r="I441">
        <v>78.863711931277905</v>
      </c>
      <c r="J441">
        <v>-0.30301863204803797</v>
      </c>
      <c r="K441">
        <v>783.77252537840002</v>
      </c>
      <c r="L441">
        <v>581.41566271171598</v>
      </c>
      <c r="M441">
        <v>58.665727147292699</v>
      </c>
      <c r="N441">
        <v>1.1236553758105401</v>
      </c>
      <c r="O441">
        <v>8.8591042824452302</v>
      </c>
      <c r="P441">
        <v>145.308740978348</v>
      </c>
      <c r="Q441">
        <v>0.196970100086022</v>
      </c>
    </row>
    <row r="442" spans="1:17" x14ac:dyDescent="0.3">
      <c r="A442" t="s">
        <v>1001</v>
      </c>
      <c r="B442" t="s">
        <v>1002</v>
      </c>
      <c r="C442" t="str">
        <f>IFERROR(VLOOKUP(Table1[[#This Row],[Ticker]],[1]!Table2[[Symbol]:[Industry]],2,FALSE),"-")</f>
        <v>-</v>
      </c>
      <c r="D442" t="s">
        <v>1003</v>
      </c>
      <c r="E442">
        <v>13315.59450091</v>
      </c>
      <c r="F442">
        <v>750.1</v>
      </c>
      <c r="G442">
        <v>39.136018352753801</v>
      </c>
      <c r="H442">
        <v>-1.5122712190562699</v>
      </c>
      <c r="I442">
        <v>16.641434296188201</v>
      </c>
      <c r="J442">
        <v>2.2296397890675599</v>
      </c>
      <c r="K442">
        <v>752.83934257929798</v>
      </c>
      <c r="L442">
        <v>650.71574265361801</v>
      </c>
      <c r="M442">
        <v>39.000822950106397</v>
      </c>
      <c r="N442">
        <v>0.49113802970256498</v>
      </c>
      <c r="O442">
        <v>14.6447140381282</v>
      </c>
      <c r="P442">
        <v>65.694720565495899</v>
      </c>
      <c r="Q442">
        <v>6.2942942949014993E-2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Row],[Ticker]],[1]!Table2[[Symbol]:[Industry]],2,FALSE),"-")</f>
        <v>-</v>
      </c>
      <c r="D443" t="s">
        <v>554</v>
      </c>
      <c r="E443">
        <v>13260.253271275</v>
      </c>
      <c r="F443">
        <v>1675.55</v>
      </c>
      <c r="G443">
        <v>-19.558263391233499</v>
      </c>
      <c r="H443">
        <v>-3.5428484638973199</v>
      </c>
      <c r="I443">
        <v>6.0646764594839997</v>
      </c>
      <c r="J443">
        <v>4.1738145849745596</v>
      </c>
      <c r="K443">
        <v>1714.3222898190099</v>
      </c>
      <c r="L443">
        <v>1632.56268339505</v>
      </c>
      <c r="M443">
        <v>45.503798625269198</v>
      </c>
      <c r="N443">
        <v>1.14581879405496</v>
      </c>
      <c r="O443">
        <v>18.107487093790098</v>
      </c>
      <c r="P443">
        <v>28.198163733741399</v>
      </c>
      <c r="Q443">
        <v>-8.3601860082616997E-2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Row],[Ticker]],[1]!Table2[[Symbol]:[Industry]],2,FALSE),"-")</f>
        <v>-</v>
      </c>
      <c r="D444" t="s">
        <v>251</v>
      </c>
      <c r="E444">
        <v>13256.343152580001</v>
      </c>
      <c r="F444">
        <v>1040.5999999999999</v>
      </c>
      <c r="G444">
        <v>8.9632175442298703</v>
      </c>
      <c r="H444">
        <v>-2.3271116220504902</v>
      </c>
      <c r="I444">
        <v>2.9183085818452001</v>
      </c>
      <c r="J444">
        <v>3.2385952789579302</v>
      </c>
      <c r="K444">
        <v>1002.84757664602</v>
      </c>
      <c r="L444">
        <v>917.37462155667504</v>
      </c>
      <c r="M444">
        <v>63.971699585034202</v>
      </c>
      <c r="N444">
        <v>0.92333646863697905</v>
      </c>
      <c r="O444">
        <v>6.8614261003267396</v>
      </c>
      <c r="P444">
        <v>42.3140043763675</v>
      </c>
      <c r="Q444">
        <v>-3.3595155600227002E-2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Row],[Ticker]],[1]!Table2[[Symbol]:[Industry]],2,FALSE),"-")</f>
        <v>-</v>
      </c>
      <c r="D445" t="s">
        <v>1010</v>
      </c>
      <c r="E445">
        <v>13233.03408343</v>
      </c>
      <c r="F445">
        <v>1944.95</v>
      </c>
      <c r="G445">
        <v>135.545873695902</v>
      </c>
      <c r="H445">
        <v>31.246607494968298</v>
      </c>
      <c r="I445">
        <v>105.185960868565</v>
      </c>
      <c r="J445">
        <v>4.4487215172965797</v>
      </c>
      <c r="K445">
        <v>1503.09470017576</v>
      </c>
      <c r="L445">
        <v>1145.25309111299</v>
      </c>
      <c r="M445">
        <v>81.770781887395998</v>
      </c>
      <c r="N445">
        <v>1.0040139746663299</v>
      </c>
      <c r="O445">
        <v>2.31625491657883</v>
      </c>
      <c r="P445">
        <v>180.55535521096201</v>
      </c>
      <c r="Q445">
        <v>0.24017510135364101</v>
      </c>
    </row>
    <row r="446" spans="1:17" x14ac:dyDescent="0.3">
      <c r="A446" t="s">
        <v>1011</v>
      </c>
      <c r="B446" t="s">
        <v>1012</v>
      </c>
      <c r="C446" t="str">
        <f>IFERROR(VLOOKUP(Table1[[#This Row],[Ticker]],[1]!Table2[[Symbol]:[Industry]],2,FALSE),"-")</f>
        <v>-</v>
      </c>
      <c r="D446" t="s">
        <v>740</v>
      </c>
      <c r="E446">
        <v>13220.21080352</v>
      </c>
      <c r="F446">
        <v>10164.799999999999</v>
      </c>
      <c r="G446">
        <v>-3.9994762597560598</v>
      </c>
      <c r="H446">
        <v>10.233770142563399</v>
      </c>
      <c r="I446">
        <v>24.396056828985198</v>
      </c>
      <c r="J446">
        <v>-1.3411347833793099</v>
      </c>
      <c r="K446">
        <v>8903.2009365056092</v>
      </c>
      <c r="L446">
        <v>8045.3241445654803</v>
      </c>
      <c r="M446">
        <v>65.033211425618603</v>
      </c>
      <c r="N446">
        <v>2.23562573769581</v>
      </c>
      <c r="O446">
        <v>6.1501456005037003</v>
      </c>
      <c r="P446">
        <v>54.217744871950401</v>
      </c>
      <c r="Q446">
        <v>7.9118433076431002E-2</v>
      </c>
    </row>
    <row r="447" spans="1:17" x14ac:dyDescent="0.3">
      <c r="A447" t="s">
        <v>1013</v>
      </c>
      <c r="B447" t="s">
        <v>1014</v>
      </c>
      <c r="C447" t="str">
        <f>IFERROR(VLOOKUP(Table1[[#This Row],[Ticker]],[1]!Table2[[Symbol]:[Industry]],2,FALSE),"-")</f>
        <v>-</v>
      </c>
      <c r="D447" t="s">
        <v>153</v>
      </c>
      <c r="E447">
        <v>13204.005068799999</v>
      </c>
      <c r="F447">
        <v>13051.15</v>
      </c>
      <c r="G447">
        <v>118.359508032535</v>
      </c>
      <c r="H447">
        <v>8.1329844356236904</v>
      </c>
      <c r="I447">
        <v>68.247070179022501</v>
      </c>
      <c r="J447">
        <v>0.84649455380511496</v>
      </c>
      <c r="K447">
        <v>12203.679558944799</v>
      </c>
      <c r="L447">
        <v>9392.8873670831999</v>
      </c>
      <c r="M447">
        <v>48.909049667764002</v>
      </c>
      <c r="N447">
        <v>0.72062603485885401</v>
      </c>
      <c r="O447">
        <v>11.6146852959317</v>
      </c>
      <c r="P447">
        <v>209.85268455977399</v>
      </c>
      <c r="Q447">
        <v>0.230561359907163</v>
      </c>
    </row>
    <row r="448" spans="1:17" x14ac:dyDescent="0.3">
      <c r="A448" t="s">
        <v>1015</v>
      </c>
      <c r="B448" t="s">
        <v>1016</v>
      </c>
      <c r="C448" t="str">
        <f>IFERROR(VLOOKUP(Table1[[#This Row],[Ticker]],[1]!Table2[[Symbol]:[Industry]],2,FALSE),"-")</f>
        <v>-</v>
      </c>
      <c r="D448" t="s">
        <v>297</v>
      </c>
      <c r="E448">
        <v>12999.7257793399</v>
      </c>
      <c r="F448">
        <v>942.85</v>
      </c>
      <c r="G448">
        <v>9.6204318150789803</v>
      </c>
      <c r="H448">
        <v>-12.055619842909399</v>
      </c>
      <c r="I448">
        <v>-8.3808533380763102</v>
      </c>
      <c r="J448">
        <v>2.1075645078783198</v>
      </c>
      <c r="K448">
        <v>993.31458483867402</v>
      </c>
      <c r="L448">
        <v>923.19558991752297</v>
      </c>
      <c r="M448">
        <v>41.906927229054801</v>
      </c>
      <c r="N448">
        <v>0.44817456427190799</v>
      </c>
      <c r="O448">
        <v>27.1676300578034</v>
      </c>
      <c r="P448">
        <v>50.856000000000002</v>
      </c>
      <c r="Q448">
        <v>3.3865614763024E-2</v>
      </c>
    </row>
    <row r="449" spans="1:17" x14ac:dyDescent="0.3">
      <c r="A449" t="s">
        <v>1017</v>
      </c>
      <c r="B449" t="s">
        <v>1018</v>
      </c>
      <c r="C449" t="str">
        <f>IFERROR(VLOOKUP(Table1[[#This Row],[Ticker]],[1]!Table2[[Symbol]:[Industry]],2,FALSE),"-")</f>
        <v>-</v>
      </c>
      <c r="D449" t="s">
        <v>133</v>
      </c>
      <c r="E449">
        <v>12933.292515019901</v>
      </c>
      <c r="F449">
        <v>966.65</v>
      </c>
      <c r="G449">
        <v>41.447219901121997</v>
      </c>
      <c r="H449">
        <v>-10.1588810369363</v>
      </c>
      <c r="I449">
        <v>17.5189848512567</v>
      </c>
      <c r="J449">
        <v>-9.8986539898297607</v>
      </c>
      <c r="K449">
        <v>1057.2389720777601</v>
      </c>
      <c r="L449">
        <v>866.89687310255897</v>
      </c>
      <c r="M449">
        <v>22.898269278136699</v>
      </c>
      <c r="N449">
        <v>1.08909632064157</v>
      </c>
      <c r="O449">
        <v>26.6177003051776</v>
      </c>
      <c r="P449">
        <v>74.391123940104606</v>
      </c>
      <c r="Q449">
        <v>0.113610187012989</v>
      </c>
    </row>
    <row r="450" spans="1:17" hidden="1" x14ac:dyDescent="0.3">
      <c r="A450" t="s">
        <v>1019</v>
      </c>
      <c r="B450" t="s">
        <v>1020</v>
      </c>
      <c r="C450" t="str">
        <f>IFERROR(VLOOKUP(Table1[[#This Row],[Ticker]],[1]!Table2[[Symbol]:[Industry]],2,FALSE),"-")</f>
        <v>-</v>
      </c>
      <c r="D450" t="s">
        <v>1021</v>
      </c>
      <c r="E450">
        <v>12906.893384999599</v>
      </c>
      <c r="F450">
        <v>100</v>
      </c>
      <c r="G450">
        <v>-24.2310730117239</v>
      </c>
      <c r="I450">
        <v>-10.5480527746044</v>
      </c>
      <c r="M450">
        <v>50</v>
      </c>
      <c r="N450">
        <v>1</v>
      </c>
      <c r="O450">
        <v>0</v>
      </c>
      <c r="P450">
        <v>0</v>
      </c>
    </row>
    <row r="451" spans="1:17" x14ac:dyDescent="0.3">
      <c r="A451" t="s">
        <v>1022</v>
      </c>
      <c r="B451" t="s">
        <v>1023</v>
      </c>
      <c r="C451" t="str">
        <f>IFERROR(VLOOKUP(Table1[[#This Row],[Ticker]],[1]!Table2[[Symbol]:[Industry]],2,FALSE),"-")</f>
        <v>-</v>
      </c>
      <c r="D451" t="s">
        <v>46</v>
      </c>
      <c r="E451">
        <v>12879.78307616</v>
      </c>
      <c r="F451">
        <v>700.7</v>
      </c>
      <c r="G451">
        <v>23.924123097801299</v>
      </c>
      <c r="H451">
        <v>1.7965389859985399</v>
      </c>
      <c r="I451">
        <v>30.2395702914996</v>
      </c>
      <c r="J451">
        <v>10.2161144836574</v>
      </c>
      <c r="K451">
        <v>671.40959607451202</v>
      </c>
      <c r="L451">
        <v>579.65085060136096</v>
      </c>
      <c r="M451">
        <v>52.441191693923898</v>
      </c>
      <c r="N451">
        <v>0.70190366312617203</v>
      </c>
      <c r="O451">
        <v>8.1704010275438907</v>
      </c>
      <c r="P451">
        <v>56.40625</v>
      </c>
      <c r="Q451">
        <v>8.7448667270418001E-2</v>
      </c>
    </row>
    <row r="452" spans="1:17" x14ac:dyDescent="0.3">
      <c r="A452" t="s">
        <v>1024</v>
      </c>
      <c r="B452" t="s">
        <v>1025</v>
      </c>
      <c r="C452" t="str">
        <f>IFERROR(VLOOKUP(Table1[[#This Row],[Ticker]],[1]!Table2[[Symbol]:[Industry]],2,FALSE),"-")</f>
        <v>-</v>
      </c>
      <c r="D452" t="s">
        <v>590</v>
      </c>
      <c r="E452">
        <v>12862.31555322</v>
      </c>
      <c r="F452">
        <v>133.91</v>
      </c>
      <c r="G452">
        <v>-74.245811405238996</v>
      </c>
      <c r="H452">
        <v>-11.958676541667799</v>
      </c>
      <c r="I452">
        <v>-43.6599408864925</v>
      </c>
      <c r="J452">
        <v>-0.30916846632429801</v>
      </c>
      <c r="K452">
        <v>144.73117475111201</v>
      </c>
      <c r="L452">
        <v>174.20200310360499</v>
      </c>
      <c r="M452">
        <v>34.027250609518198</v>
      </c>
      <c r="N452">
        <v>0.820981148258209</v>
      </c>
      <c r="O452">
        <v>123.807034575461</v>
      </c>
      <c r="P452">
        <v>6.7011952191235098</v>
      </c>
      <c r="Q452">
        <v>-2.4907709362007001E-2</v>
      </c>
    </row>
    <row r="453" spans="1:17" hidden="1" x14ac:dyDescent="0.3">
      <c r="A453" t="s">
        <v>1026</v>
      </c>
      <c r="B453" t="s">
        <v>1027</v>
      </c>
      <c r="C453" t="str">
        <f>IFERROR(VLOOKUP(Table1[[#This Row],[Ticker]],[1]!Table2[[Symbol]:[Industry]],2,FALSE),"-")</f>
        <v>-</v>
      </c>
      <c r="D453" t="s">
        <v>567</v>
      </c>
      <c r="E453">
        <v>12860.976980834999</v>
      </c>
      <c r="F453">
        <v>538.35</v>
      </c>
      <c r="G453">
        <v>-29.932596921340298</v>
      </c>
      <c r="H453">
        <v>-4.6227413045263699</v>
      </c>
      <c r="I453">
        <v>-16.249576684220798</v>
      </c>
      <c r="J453">
        <v>-3.15005597752178</v>
      </c>
      <c r="K453">
        <v>567.09992790512797</v>
      </c>
      <c r="M453">
        <v>27.167248883303699</v>
      </c>
      <c r="N453">
        <v>0.67908704082316396</v>
      </c>
      <c r="O453">
        <v>22.596823627751402</v>
      </c>
      <c r="P453">
        <v>14.518187619655301</v>
      </c>
    </row>
    <row r="454" spans="1:17" x14ac:dyDescent="0.3">
      <c r="A454" t="s">
        <v>1028</v>
      </c>
      <c r="B454" t="s">
        <v>1029</v>
      </c>
      <c r="C454" t="str">
        <f>IFERROR(VLOOKUP(Table1[[#This Row],[Ticker]],[1]!Table2[[Symbol]:[Industry]],2,FALSE),"-")</f>
        <v>-</v>
      </c>
      <c r="D454" t="s">
        <v>258</v>
      </c>
      <c r="E454">
        <v>12767.865855345</v>
      </c>
      <c r="F454">
        <v>5352.15</v>
      </c>
      <c r="G454">
        <v>-12.5138232830774</v>
      </c>
      <c r="H454">
        <v>2.7014197119902401</v>
      </c>
      <c r="I454">
        <v>15.856302290756901</v>
      </c>
      <c r="J454">
        <v>2.5028804459516798</v>
      </c>
      <c r="K454">
        <v>5141.7411410734203</v>
      </c>
      <c r="L454">
        <v>4697.9816369343998</v>
      </c>
      <c r="M454">
        <v>53.810471754904803</v>
      </c>
      <c r="N454">
        <v>0.492458415083662</v>
      </c>
      <c r="O454">
        <v>9.1150285399325508</v>
      </c>
      <c r="P454">
        <v>41.514522547295698</v>
      </c>
      <c r="Q454">
        <v>0.12663829244111599</v>
      </c>
    </row>
    <row r="455" spans="1:17" hidden="1" x14ac:dyDescent="0.3">
      <c r="A455" t="s">
        <v>1030</v>
      </c>
      <c r="B455" t="s">
        <v>1031</v>
      </c>
      <c r="C455" t="str">
        <f>IFERROR(VLOOKUP(Table1[[#This Row],[Ticker]],[1]!Table2[[Symbol]:[Industry]],2,FALSE),"-")</f>
        <v>-</v>
      </c>
      <c r="D455" t="s">
        <v>153</v>
      </c>
      <c r="E455">
        <v>12710.370228595</v>
      </c>
      <c r="F455">
        <v>10550.15</v>
      </c>
      <c r="G455">
        <v>267.96781174664</v>
      </c>
      <c r="H455">
        <v>21.4597130993996</v>
      </c>
      <c r="I455">
        <v>73.263677905837696</v>
      </c>
      <c r="J455">
        <v>23.444509545385799</v>
      </c>
      <c r="K455">
        <v>7907.6586287140099</v>
      </c>
      <c r="L455">
        <v>6161.2124955327999</v>
      </c>
      <c r="M455">
        <v>86.841578066160807</v>
      </c>
      <c r="N455">
        <v>2.3867092791518099</v>
      </c>
      <c r="O455">
        <v>3.22128121401117</v>
      </c>
      <c r="P455">
        <v>348.751595065929</v>
      </c>
      <c r="Q455">
        <v>0.22697578290641399</v>
      </c>
    </row>
    <row r="456" spans="1:17" x14ac:dyDescent="0.3">
      <c r="A456" t="s">
        <v>1032</v>
      </c>
      <c r="B456" t="s">
        <v>1033</v>
      </c>
      <c r="C456" t="str">
        <f>IFERROR(VLOOKUP(Table1[[#This Row],[Ticker]],[1]!Table2[[Symbol]:[Industry]],2,FALSE),"-")</f>
        <v>-</v>
      </c>
      <c r="D456" t="s">
        <v>258</v>
      </c>
      <c r="E456">
        <v>12588.055679999999</v>
      </c>
      <c r="F456">
        <v>3987.6</v>
      </c>
      <c r="G456">
        <v>9.1713992630029502</v>
      </c>
      <c r="H456">
        <v>-6.4656975003838904</v>
      </c>
      <c r="I456">
        <v>9.7215857469078006</v>
      </c>
      <c r="J456">
        <v>0.33571513565417799</v>
      </c>
      <c r="K456">
        <v>4277.8588025551298</v>
      </c>
      <c r="L456">
        <v>3826.24154819058</v>
      </c>
      <c r="M456">
        <v>34.681864221693303</v>
      </c>
      <c r="N456">
        <v>1.3057011777441401</v>
      </c>
      <c r="O456">
        <v>25.388704985454901</v>
      </c>
      <c r="P456">
        <v>44.478260869565197</v>
      </c>
      <c r="Q456">
        <v>0.18289977539874</v>
      </c>
    </row>
    <row r="457" spans="1:17" x14ac:dyDescent="0.3">
      <c r="A457" t="s">
        <v>1034</v>
      </c>
      <c r="B457" t="s">
        <v>1035</v>
      </c>
      <c r="C457" t="str">
        <f>IFERROR(VLOOKUP(Table1[[#This Row],[Ticker]],[1]!Table2[[Symbol]:[Industry]],2,FALSE),"-")</f>
        <v>-</v>
      </c>
      <c r="D457" t="s">
        <v>24</v>
      </c>
      <c r="E457">
        <v>12479.759085561</v>
      </c>
      <c r="F457">
        <v>205.67</v>
      </c>
      <c r="G457">
        <v>-32.270420206000701</v>
      </c>
      <c r="H457">
        <v>-11.690899107179501</v>
      </c>
      <c r="I457">
        <v>-29.495836025835899</v>
      </c>
      <c r="J457">
        <v>7.1191992243717597E-2</v>
      </c>
      <c r="K457">
        <v>237.72862364486301</v>
      </c>
      <c r="L457">
        <v>241.671972211671</v>
      </c>
      <c r="M457">
        <v>18.0480483399345</v>
      </c>
      <c r="N457">
        <v>0.92223800295561698</v>
      </c>
      <c r="O457">
        <v>46.205085817085603</v>
      </c>
      <c r="P457">
        <v>0.20462850182703099</v>
      </c>
      <c r="Q457">
        <v>2.2531877782369002E-2</v>
      </c>
    </row>
    <row r="458" spans="1:17" x14ac:dyDescent="0.3">
      <c r="A458" t="s">
        <v>1036</v>
      </c>
      <c r="B458" t="s">
        <v>1037</v>
      </c>
      <c r="C458" t="str">
        <f>IFERROR(VLOOKUP(Table1[[#This Row],[Ticker]],[1]!Table2[[Symbol]:[Industry]],2,FALSE),"-")</f>
        <v>-</v>
      </c>
      <c r="D458" t="s">
        <v>21</v>
      </c>
      <c r="E458">
        <v>12445.790323200001</v>
      </c>
      <c r="F458">
        <v>2208</v>
      </c>
      <c r="G458">
        <v>135.778347619458</v>
      </c>
      <c r="H458">
        <v>-5.9729625373842499</v>
      </c>
      <c r="I458">
        <v>47.947389045796101</v>
      </c>
      <c r="J458">
        <v>4.73023408498634</v>
      </c>
      <c r="K458">
        <v>2335.1924789546702</v>
      </c>
      <c r="L458">
        <v>1759.8010910103701</v>
      </c>
      <c r="M458">
        <v>38.227105147207702</v>
      </c>
      <c r="N458">
        <v>0.98159205517907</v>
      </c>
      <c r="O458">
        <v>25.541213768115899</v>
      </c>
      <c r="P458">
        <v>198.943948009748</v>
      </c>
    </row>
    <row r="459" spans="1:17" x14ac:dyDescent="0.3">
      <c r="A459" t="s">
        <v>1038</v>
      </c>
      <c r="B459" t="s">
        <v>1039</v>
      </c>
      <c r="C459" t="str">
        <f>IFERROR(VLOOKUP(Table1[[#This Row],[Ticker]],[1]!Table2[[Symbol]:[Industry]],2,FALSE),"-")</f>
        <v>-</v>
      </c>
      <c r="D459" t="s">
        <v>625</v>
      </c>
      <c r="E459">
        <v>12437.927204505</v>
      </c>
      <c r="F459">
        <v>25.05</v>
      </c>
      <c r="G459">
        <v>36.345850065199102</v>
      </c>
      <c r="H459">
        <v>-6.2324111306910304</v>
      </c>
      <c r="I459">
        <v>-24.168742429776799</v>
      </c>
      <c r="J459">
        <v>-2.9812134671307202</v>
      </c>
      <c r="K459">
        <v>26.620403315663701</v>
      </c>
      <c r="L459">
        <v>25.506613949332301</v>
      </c>
      <c r="M459">
        <v>35.184432344526897</v>
      </c>
      <c r="N459">
        <v>0.97987955183176401</v>
      </c>
      <c r="O459">
        <v>55.888223552894203</v>
      </c>
      <c r="P459">
        <v>61.093247588424397</v>
      </c>
      <c r="Q459">
        <v>1.2255460633586001E-2</v>
      </c>
    </row>
    <row r="460" spans="1:17" x14ac:dyDescent="0.3">
      <c r="A460" t="s">
        <v>1040</v>
      </c>
      <c r="B460" t="s">
        <v>1041</v>
      </c>
      <c r="C460" t="str">
        <f>IFERROR(VLOOKUP(Table1[[#This Row],[Ticker]],[1]!Table2[[Symbol]:[Industry]],2,FALSE),"-")</f>
        <v>-</v>
      </c>
      <c r="D460" t="s">
        <v>290</v>
      </c>
      <c r="E460">
        <v>12405.836580789901</v>
      </c>
      <c r="F460">
        <v>1221.7</v>
      </c>
      <c r="G460">
        <v>-11.3093612084149</v>
      </c>
      <c r="H460">
        <v>-0.88806293647406798</v>
      </c>
      <c r="I460">
        <v>-17.826437716923799</v>
      </c>
      <c r="J460">
        <v>0.34671149858280997</v>
      </c>
      <c r="K460">
        <v>1228.8999051706501</v>
      </c>
      <c r="L460">
        <v>1203.31116815679</v>
      </c>
      <c r="M460">
        <v>57.3645269207897</v>
      </c>
      <c r="N460">
        <v>0.80906947215297498</v>
      </c>
      <c r="O460">
        <v>34.975853319145401</v>
      </c>
      <c r="P460">
        <v>23.0374137670577</v>
      </c>
      <c r="Q460">
        <v>0.121590747016534</v>
      </c>
    </row>
    <row r="461" spans="1:17" x14ac:dyDescent="0.3">
      <c r="A461" t="s">
        <v>1042</v>
      </c>
      <c r="B461" t="s">
        <v>1043</v>
      </c>
      <c r="C461" t="str">
        <f>IFERROR(VLOOKUP(Table1[[#This Row],[Ticker]],[1]!Table2[[Symbol]:[Industry]],2,FALSE),"-")</f>
        <v>-</v>
      </c>
      <c r="D461" t="s">
        <v>440</v>
      </c>
      <c r="E461">
        <v>12372.964588864999</v>
      </c>
      <c r="F461">
        <v>200.15</v>
      </c>
      <c r="G461">
        <v>201.48088793213199</v>
      </c>
      <c r="H461">
        <v>3.2002780283424399</v>
      </c>
      <c r="I461">
        <v>5.1121610364328101</v>
      </c>
      <c r="J461">
        <v>0.54349543603838901</v>
      </c>
      <c r="K461">
        <v>193.50217803485501</v>
      </c>
      <c r="L461">
        <v>158.13153497587899</v>
      </c>
      <c r="M461">
        <v>43.516144604360697</v>
      </c>
      <c r="N461">
        <v>1.2235801475510699</v>
      </c>
      <c r="O461">
        <v>12.1159130652011</v>
      </c>
      <c r="P461">
        <v>251.14035087719299</v>
      </c>
      <c r="Q461">
        <v>0.19043083191582399</v>
      </c>
    </row>
    <row r="462" spans="1:17" x14ac:dyDescent="0.3">
      <c r="A462" t="s">
        <v>1044</v>
      </c>
      <c r="B462" t="s">
        <v>1045</v>
      </c>
      <c r="C462" t="str">
        <f>IFERROR(VLOOKUP(Table1[[#This Row],[Ticker]],[1]!Table2[[Symbol]:[Industry]],2,FALSE),"-")</f>
        <v>-</v>
      </c>
      <c r="D462" t="s">
        <v>486</v>
      </c>
      <c r="E462">
        <v>12367.343265449999</v>
      </c>
      <c r="F462">
        <v>795.75</v>
      </c>
      <c r="G462">
        <v>-38.566003301867603</v>
      </c>
      <c r="H462">
        <v>-5.3366855675189404</v>
      </c>
      <c r="I462">
        <v>-13.6058587074789</v>
      </c>
      <c r="J462">
        <v>1.3543001376658801</v>
      </c>
      <c r="K462">
        <v>823.14930698721901</v>
      </c>
      <c r="L462">
        <v>824.69955331820904</v>
      </c>
      <c r="M462">
        <v>40.202139069385602</v>
      </c>
      <c r="N462">
        <v>0.66471062722825902</v>
      </c>
      <c r="O462">
        <v>28.803016022620099</v>
      </c>
      <c r="P462">
        <v>12.243458636010899</v>
      </c>
      <c r="Q462">
        <v>2.0150565162218002E-2</v>
      </c>
    </row>
    <row r="463" spans="1:17" x14ac:dyDescent="0.3">
      <c r="A463" t="s">
        <v>1046</v>
      </c>
      <c r="B463" t="s">
        <v>1047</v>
      </c>
      <c r="C463" t="str">
        <f>IFERROR(VLOOKUP(Table1[[#This Row],[Ticker]],[1]!Table2[[Symbol]:[Industry]],2,FALSE),"-")</f>
        <v>-</v>
      </c>
      <c r="D463" t="s">
        <v>397</v>
      </c>
      <c r="E463">
        <v>12322.712809549999</v>
      </c>
      <c r="F463">
        <v>264.55</v>
      </c>
      <c r="G463">
        <v>128.56395804417599</v>
      </c>
      <c r="H463">
        <v>-22.299504955383199</v>
      </c>
      <c r="I463">
        <v>8.1108393536754306</v>
      </c>
      <c r="J463">
        <v>3.2083040008275998</v>
      </c>
      <c r="K463">
        <v>269.96755644567799</v>
      </c>
      <c r="L463">
        <v>221.797702178267</v>
      </c>
      <c r="M463">
        <v>43.210992226138799</v>
      </c>
      <c r="N463">
        <v>0.67628283063467898</v>
      </c>
      <c r="O463">
        <v>45.227745227745203</v>
      </c>
      <c r="P463">
        <v>161.801088570014</v>
      </c>
      <c r="Q463">
        <v>0.12230994092559599</v>
      </c>
    </row>
    <row r="464" spans="1:17" x14ac:dyDescent="0.3">
      <c r="A464" t="s">
        <v>1048</v>
      </c>
      <c r="B464" t="s">
        <v>1049</v>
      </c>
      <c r="C464" t="str">
        <f>IFERROR(VLOOKUP(Table1[[#This Row],[Ticker]],[1]!Table2[[Symbol]:[Industry]],2,FALSE),"-")</f>
        <v>-</v>
      </c>
      <c r="D464" t="s">
        <v>80</v>
      </c>
      <c r="E464">
        <v>12223.85191207</v>
      </c>
      <c r="F464">
        <v>591.95000000000005</v>
      </c>
      <c r="G464">
        <v>-40.177114900257799</v>
      </c>
      <c r="H464">
        <v>4.6255355559177804</v>
      </c>
      <c r="I464">
        <v>-18.5231790863028</v>
      </c>
      <c r="J464">
        <v>4.3152546608330402</v>
      </c>
      <c r="K464">
        <v>614.04825522445299</v>
      </c>
      <c r="L464">
        <v>647.37297739563098</v>
      </c>
      <c r="M464">
        <v>46.710677164203403</v>
      </c>
      <c r="N464">
        <v>0.58830084124363402</v>
      </c>
      <c r="O464">
        <v>39.200946025846697</v>
      </c>
      <c r="P464">
        <v>17.392166584035699</v>
      </c>
      <c r="Q464">
        <v>4.6195586265365997E-2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Row],[Ticker]],[1]!Table2[[Symbol]:[Industry]],2,FALSE),"-")</f>
        <v>-</v>
      </c>
      <c r="D465" t="s">
        <v>465</v>
      </c>
      <c r="E465">
        <v>12209.858288415</v>
      </c>
      <c r="F465">
        <v>1834.65</v>
      </c>
      <c r="G465">
        <v>32.899020839654902</v>
      </c>
      <c r="H465">
        <v>-13.1991847425153</v>
      </c>
      <c r="I465">
        <v>66.313636374988604</v>
      </c>
      <c r="J465">
        <v>-4.37477113968382</v>
      </c>
      <c r="K465">
        <v>1810.9510401844</v>
      </c>
      <c r="L465">
        <v>1402.0771179641099</v>
      </c>
      <c r="M465">
        <v>28.703019105968</v>
      </c>
      <c r="N465">
        <v>0.38806253689516002</v>
      </c>
      <c r="O465">
        <v>29.725015670563799</v>
      </c>
      <c r="P465">
        <v>104.218421250508</v>
      </c>
      <c r="Q465">
        <v>0.215404234604536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Row],[Ticker]],[1]!Table2[[Symbol]:[Industry]],2,FALSE),"-")</f>
        <v>-</v>
      </c>
      <c r="D466" t="s">
        <v>388</v>
      </c>
      <c r="E466">
        <v>12113.150497875</v>
      </c>
      <c r="F466">
        <v>959.55</v>
      </c>
      <c r="G466">
        <v>51.141311160806403</v>
      </c>
      <c r="H466">
        <v>24.555538900990101</v>
      </c>
      <c r="I466">
        <v>84.959282188720707</v>
      </c>
      <c r="J466">
        <v>-0.64064259954647396</v>
      </c>
      <c r="K466">
        <v>803.92452524417797</v>
      </c>
      <c r="L466">
        <v>662.58135185792003</v>
      </c>
      <c r="M466">
        <v>55.066518270999801</v>
      </c>
      <c r="N466">
        <v>1.1904515145644901</v>
      </c>
      <c r="O466">
        <v>7.9776978792142001</v>
      </c>
      <c r="P466">
        <v>113.23333333333299</v>
      </c>
      <c r="Q466">
        <v>8.3875894675044999E-2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Row],[Ticker]],[1]!Table2[[Symbol]:[Industry]],2,FALSE),"-")</f>
        <v>-</v>
      </c>
      <c r="D467" t="s">
        <v>101</v>
      </c>
      <c r="E467">
        <v>12083.04594752</v>
      </c>
      <c r="F467">
        <v>1002.2</v>
      </c>
      <c r="G467">
        <v>234.38056820964999</v>
      </c>
      <c r="H467">
        <v>12.403798975959299</v>
      </c>
      <c r="I467">
        <v>39.208380087533499</v>
      </c>
      <c r="J467">
        <v>11.804240149259099</v>
      </c>
      <c r="K467">
        <v>951.89021461787502</v>
      </c>
      <c r="L467">
        <v>754.55898833612298</v>
      </c>
      <c r="M467">
        <v>50.2107002267282</v>
      </c>
      <c r="N467">
        <v>0.887586613694062</v>
      </c>
      <c r="O467">
        <v>11.5545799241668</v>
      </c>
      <c r="P467">
        <v>292.50652741514301</v>
      </c>
      <c r="Q467">
        <v>0.30768761807533002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Row],[Ticker]],[1]!Table2[[Symbol]:[Industry]],2,FALSE),"-")</f>
        <v>-</v>
      </c>
      <c r="D468" t="s">
        <v>101</v>
      </c>
      <c r="E468">
        <v>12055.234076692999</v>
      </c>
      <c r="F468">
        <v>17.59</v>
      </c>
      <c r="G468">
        <v>116.72783109786501</v>
      </c>
      <c r="H468">
        <v>-4.6706045523895998</v>
      </c>
      <c r="I468">
        <v>-28.159293992403001</v>
      </c>
      <c r="J468">
        <v>-3.4021152509844899</v>
      </c>
      <c r="K468">
        <v>18.6840105606449</v>
      </c>
      <c r="L468">
        <v>16.641212031368902</v>
      </c>
      <c r="M468">
        <v>38.0207789007545</v>
      </c>
      <c r="N468">
        <v>1.1208223785942999</v>
      </c>
      <c r="O468">
        <v>36.441159749857803</v>
      </c>
      <c r="P468">
        <v>149.50354609928999</v>
      </c>
      <c r="Q468">
        <v>0.13784585820697901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Row],[Ticker]],[1]!Table2[[Symbol]:[Industry]],2,FALSE),"-")</f>
        <v>-</v>
      </c>
      <c r="D469" t="s">
        <v>203</v>
      </c>
      <c r="E469">
        <v>12019.325338434999</v>
      </c>
      <c r="F469">
        <v>510.85</v>
      </c>
      <c r="G469">
        <v>46.850641656728797</v>
      </c>
      <c r="H469">
        <v>7.2256153788818702</v>
      </c>
      <c r="I469">
        <v>14.1255286775004</v>
      </c>
      <c r="J469">
        <v>-1.10093532477166</v>
      </c>
      <c r="K469">
        <v>482.95659958915701</v>
      </c>
      <c r="L469">
        <v>420.07894729547399</v>
      </c>
      <c r="M469">
        <v>53.777974470521897</v>
      </c>
      <c r="N469">
        <v>1.0497195914786901</v>
      </c>
      <c r="O469">
        <v>4.9231672702358704</v>
      </c>
      <c r="P469">
        <v>74.948630136986296</v>
      </c>
      <c r="Q469">
        <v>0.15110364635918799</v>
      </c>
    </row>
    <row r="470" spans="1:17" x14ac:dyDescent="0.3">
      <c r="A470" t="s">
        <v>1060</v>
      </c>
      <c r="B470" t="s">
        <v>1061</v>
      </c>
      <c r="C470" t="str">
        <f>IFERROR(VLOOKUP(Table1[[#This Row],[Ticker]],[1]!Table2[[Symbol]:[Industry]],2,FALSE),"-")</f>
        <v>-</v>
      </c>
      <c r="D470" t="s">
        <v>46</v>
      </c>
      <c r="E470">
        <v>12002.414875414999</v>
      </c>
      <c r="F470">
        <v>213.55</v>
      </c>
      <c r="G470">
        <v>18.420897596158401</v>
      </c>
      <c r="H470">
        <v>-23.047075140624901</v>
      </c>
      <c r="I470">
        <v>-11.314781399139701</v>
      </c>
      <c r="J470">
        <v>-6.7722821408151299</v>
      </c>
      <c r="K470">
        <v>248.35323308819801</v>
      </c>
      <c r="L470">
        <v>216.533494707161</v>
      </c>
      <c r="M470">
        <v>20.520113418484598</v>
      </c>
      <c r="N470">
        <v>0.475912145785574</v>
      </c>
      <c r="O470">
        <v>42.308592835401498</v>
      </c>
      <c r="P470">
        <v>83.383426363246002</v>
      </c>
      <c r="Q470">
        <v>0.11571202697760399</v>
      </c>
    </row>
    <row r="471" spans="1:17" x14ac:dyDescent="0.3">
      <c r="A471" t="s">
        <v>1062</v>
      </c>
      <c r="B471" t="s">
        <v>1063</v>
      </c>
      <c r="C471" t="str">
        <f>IFERROR(VLOOKUP(Table1[[#This Row],[Ticker]],[1]!Table2[[Symbol]:[Industry]],2,FALSE),"-")</f>
        <v>-</v>
      </c>
      <c r="D471" t="s">
        <v>51</v>
      </c>
      <c r="E471">
        <v>11993.10641536</v>
      </c>
      <c r="F471">
        <v>978.8</v>
      </c>
      <c r="G471">
        <v>27.309413131641801</v>
      </c>
      <c r="H471">
        <v>18.036693277985101</v>
      </c>
      <c r="I471">
        <v>2.2819184069517302</v>
      </c>
      <c r="J471">
        <v>6.2681698902704799</v>
      </c>
      <c r="K471">
        <v>882.55140873568098</v>
      </c>
      <c r="L471">
        <v>790.59384347534399</v>
      </c>
      <c r="M471">
        <v>69.506073210320494</v>
      </c>
      <c r="N471">
        <v>1.9659331609345301</v>
      </c>
      <c r="O471">
        <v>5.9511646914589296</v>
      </c>
      <c r="P471">
        <v>64.228187919462997</v>
      </c>
      <c r="Q471">
        <v>7.3973638532599997E-3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Row],[Ticker]],[1]!Table2[[Symbol]:[Industry]],2,FALSE),"-")</f>
        <v>-</v>
      </c>
      <c r="D472" t="s">
        <v>297</v>
      </c>
      <c r="E472">
        <v>11970.961335800001</v>
      </c>
      <c r="F472">
        <v>890.3</v>
      </c>
      <c r="G472">
        <v>-43.250538174539997</v>
      </c>
      <c r="H472">
        <v>-6.7675982957132899</v>
      </c>
      <c r="I472">
        <v>-18.840182976499801</v>
      </c>
      <c r="J472">
        <v>9.7992309217036805E-2</v>
      </c>
      <c r="K472">
        <v>941.19432724246201</v>
      </c>
      <c r="L472">
        <v>947.30565169242698</v>
      </c>
      <c r="M472">
        <v>33.544926227766098</v>
      </c>
      <c r="N472">
        <v>1.39488691088936</v>
      </c>
      <c r="O472">
        <v>40.177468269122699</v>
      </c>
      <c r="P472">
        <v>13.8418259702065</v>
      </c>
      <c r="Q472">
        <v>-1.8218622322180001E-3</v>
      </c>
    </row>
    <row r="473" spans="1:17" x14ac:dyDescent="0.3">
      <c r="A473" t="s">
        <v>1066</v>
      </c>
      <c r="B473" t="s">
        <v>1067</v>
      </c>
      <c r="C473" t="str">
        <f>IFERROR(VLOOKUP(Table1[[#This Row],[Ticker]],[1]!Table2[[Symbol]:[Industry]],2,FALSE),"-")</f>
        <v>-</v>
      </c>
      <c r="D473" t="s">
        <v>539</v>
      </c>
      <c r="E473">
        <v>11965.31314371</v>
      </c>
      <c r="F473">
        <v>902.7</v>
      </c>
      <c r="G473">
        <v>-39.058642950866201</v>
      </c>
      <c r="H473">
        <v>2.7757127333620701</v>
      </c>
      <c r="I473">
        <v>-5.3382625648142401</v>
      </c>
      <c r="J473">
        <v>4.1530196550827201</v>
      </c>
      <c r="K473">
        <v>880.88643951745098</v>
      </c>
      <c r="L473">
        <v>874.66477834941497</v>
      </c>
      <c r="M473">
        <v>60.634822962483099</v>
      </c>
      <c r="N473">
        <v>0.60873514778780402</v>
      </c>
      <c r="O473">
        <v>20.970422067131899</v>
      </c>
      <c r="P473">
        <v>18.5345676580658</v>
      </c>
      <c r="Q473">
        <v>-1.9926665006498E-2</v>
      </c>
    </row>
    <row r="474" spans="1:17" x14ac:dyDescent="0.3">
      <c r="A474" t="s">
        <v>1068</v>
      </c>
      <c r="B474" t="s">
        <v>1069</v>
      </c>
      <c r="C474" t="str">
        <f>IFERROR(VLOOKUP(Table1[[#This Row],[Ticker]],[1]!Table2[[Symbol]:[Industry]],2,FALSE),"-")</f>
        <v>-</v>
      </c>
      <c r="D474" t="s">
        <v>63</v>
      </c>
      <c r="E474">
        <v>11950.48862385</v>
      </c>
      <c r="F474">
        <v>29.75</v>
      </c>
      <c r="G474">
        <v>51.285151177066503</v>
      </c>
      <c r="H474">
        <v>12.152258149787199</v>
      </c>
      <c r="I474">
        <v>1.9283177357925201</v>
      </c>
      <c r="J474">
        <v>-0.70055218300922595</v>
      </c>
      <c r="K474">
        <v>29.462259993250601</v>
      </c>
      <c r="L474">
        <v>25.9020309887918</v>
      </c>
      <c r="M474">
        <v>40.433600444284302</v>
      </c>
      <c r="N474">
        <v>1.9168424229013601</v>
      </c>
      <c r="O474">
        <v>16.1008403361344</v>
      </c>
      <c r="P474">
        <v>91.3183279742765</v>
      </c>
      <c r="Q474">
        <v>9.8156422324735995E-2</v>
      </c>
    </row>
    <row r="475" spans="1:17" x14ac:dyDescent="0.3">
      <c r="A475" t="s">
        <v>1070</v>
      </c>
      <c r="B475" t="s">
        <v>1071</v>
      </c>
      <c r="C475" t="str">
        <f>IFERROR(VLOOKUP(Table1[[#This Row],[Ticker]],[1]!Table2[[Symbol]:[Industry]],2,FALSE),"-")</f>
        <v>-</v>
      </c>
      <c r="D475" t="s">
        <v>24</v>
      </c>
      <c r="E475">
        <v>11915.929591552</v>
      </c>
      <c r="F475">
        <v>160.88</v>
      </c>
      <c r="G475">
        <v>8.1804496220208804</v>
      </c>
      <c r="H475">
        <v>2.26023656910571</v>
      </c>
      <c r="I475">
        <v>7.4856963083008798</v>
      </c>
      <c r="J475">
        <v>-1.52627539639496</v>
      </c>
      <c r="K475">
        <v>160.77580892143899</v>
      </c>
      <c r="L475">
        <v>150.81409724239299</v>
      </c>
      <c r="M475">
        <v>39.830694914339901</v>
      </c>
      <c r="N475">
        <v>0.64205854815458396</v>
      </c>
      <c r="O475">
        <v>9.9080059671805092</v>
      </c>
      <c r="P475">
        <v>34.010828821324402</v>
      </c>
      <c r="Q475">
        <v>-1.9654421227960999E-2</v>
      </c>
    </row>
    <row r="476" spans="1:17" x14ac:dyDescent="0.3">
      <c r="A476" t="s">
        <v>1072</v>
      </c>
      <c r="B476" t="s">
        <v>1073</v>
      </c>
      <c r="C476" t="str">
        <f>IFERROR(VLOOKUP(Table1[[#This Row],[Ticker]],[1]!Table2[[Symbol]:[Industry]],2,FALSE),"-")</f>
        <v>-</v>
      </c>
      <c r="D476" t="s">
        <v>80</v>
      </c>
      <c r="E476">
        <v>11911.157702549999</v>
      </c>
      <c r="F476">
        <v>333.5</v>
      </c>
      <c r="G476">
        <v>-25.853491890779999</v>
      </c>
      <c r="H476">
        <v>-5.5511601079451696</v>
      </c>
      <c r="I476">
        <v>-11.9085969922915</v>
      </c>
      <c r="J476">
        <v>1.76571166391927</v>
      </c>
      <c r="K476">
        <v>341.99521109226703</v>
      </c>
      <c r="L476">
        <v>342.29681440879898</v>
      </c>
      <c r="M476">
        <v>40.128267385561301</v>
      </c>
      <c r="N476">
        <v>0.80514789093806904</v>
      </c>
      <c r="O476">
        <v>19.3403298350824</v>
      </c>
      <c r="P476">
        <v>14.4867833848266</v>
      </c>
      <c r="Q476">
        <v>-0.11208064343056701</v>
      </c>
    </row>
    <row r="477" spans="1:17" x14ac:dyDescent="0.3">
      <c r="A477" t="s">
        <v>1074</v>
      </c>
      <c r="B477" t="s">
        <v>1075</v>
      </c>
      <c r="C477" t="str">
        <f>IFERROR(VLOOKUP(Table1[[#This Row],[Ticker]],[1]!Table2[[Symbol]:[Industry]],2,FALSE),"-")</f>
        <v>-</v>
      </c>
      <c r="D477" t="s">
        <v>24</v>
      </c>
      <c r="E477">
        <v>11894.972965326</v>
      </c>
      <c r="F477">
        <v>108.02</v>
      </c>
      <c r="G477">
        <v>14.790806010155</v>
      </c>
      <c r="H477">
        <v>3.4989909845699301</v>
      </c>
      <c r="I477">
        <v>-32.357679991397802</v>
      </c>
      <c r="J477">
        <v>-2.7651061736195501</v>
      </c>
      <c r="K477">
        <v>115.112274242005</v>
      </c>
      <c r="L477">
        <v>116.328703142134</v>
      </c>
      <c r="M477">
        <v>38.119840197296497</v>
      </c>
      <c r="N477">
        <v>1.81851350078799</v>
      </c>
      <c r="O477">
        <v>41.177559711164598</v>
      </c>
      <c r="P477">
        <v>45.579514824797798</v>
      </c>
      <c r="Q477">
        <v>0.12267489023561901</v>
      </c>
    </row>
    <row r="478" spans="1:17" x14ac:dyDescent="0.3">
      <c r="A478" t="s">
        <v>1076</v>
      </c>
      <c r="B478" t="s">
        <v>1077</v>
      </c>
      <c r="C478" t="str">
        <f>IFERROR(VLOOKUP(Table1[[#This Row],[Ticker]],[1]!Table2[[Symbol]:[Industry]],2,FALSE),"-")</f>
        <v>-</v>
      </c>
      <c r="D478" t="s">
        <v>51</v>
      </c>
      <c r="E478">
        <v>11854.0239912</v>
      </c>
      <c r="F478">
        <v>1559.5</v>
      </c>
      <c r="G478">
        <v>29.406678823160998</v>
      </c>
      <c r="H478">
        <v>5.7616639983782996</v>
      </c>
      <c r="I478">
        <v>-7.7938852843231103</v>
      </c>
      <c r="J478">
        <v>2.2585083642866199</v>
      </c>
      <c r="K478">
        <v>1483.64223755686</v>
      </c>
      <c r="L478">
        <v>1334.36965680972</v>
      </c>
      <c r="M478">
        <v>53.5182315086955</v>
      </c>
      <c r="N478">
        <v>1.22584956826819</v>
      </c>
      <c r="O478">
        <v>6.1237576146200698</v>
      </c>
      <c r="P478">
        <v>63.469601677148802</v>
      </c>
      <c r="Q478">
        <v>7.0015689207877999E-2</v>
      </c>
    </row>
    <row r="479" spans="1:17" x14ac:dyDescent="0.3">
      <c r="A479" t="s">
        <v>1078</v>
      </c>
      <c r="B479" t="s">
        <v>1079</v>
      </c>
      <c r="C479" t="str">
        <f>IFERROR(VLOOKUP(Table1[[#This Row],[Ticker]],[1]!Table2[[Symbol]:[Industry]],2,FALSE),"-")</f>
        <v>-</v>
      </c>
      <c r="D479" t="s">
        <v>46</v>
      </c>
      <c r="E479">
        <v>11791.822719225</v>
      </c>
      <c r="F479">
        <v>459.65</v>
      </c>
      <c r="G479">
        <v>12.998364217713201</v>
      </c>
      <c r="H479">
        <v>-6.2706045523896101</v>
      </c>
      <c r="I479">
        <v>0.58589306678817998</v>
      </c>
      <c r="J479">
        <v>2.6761769792686998</v>
      </c>
      <c r="K479">
        <v>488.10288576184303</v>
      </c>
      <c r="L479">
        <v>437.82110248468803</v>
      </c>
      <c r="M479">
        <v>29.959933302094399</v>
      </c>
      <c r="N479">
        <v>0.433524479150455</v>
      </c>
      <c r="O479">
        <v>25.0516697487218</v>
      </c>
      <c r="P479">
        <v>48.226378587552297</v>
      </c>
      <c r="Q479">
        <v>3.8381552773841997E-2</v>
      </c>
    </row>
    <row r="480" spans="1:17" hidden="1" x14ac:dyDescent="0.3">
      <c r="A480" t="s">
        <v>1080</v>
      </c>
      <c r="B480" t="s">
        <v>1081</v>
      </c>
      <c r="C480" t="str">
        <f>IFERROR(VLOOKUP(Table1[[#This Row],[Ticker]],[1]!Table2[[Symbol]:[Industry]],2,FALSE),"-")</f>
        <v>-</v>
      </c>
      <c r="D480" t="s">
        <v>133</v>
      </c>
      <c r="E480">
        <v>11722.68532156</v>
      </c>
      <c r="F480">
        <v>713.2</v>
      </c>
      <c r="G480">
        <v>24.720481579743801</v>
      </c>
      <c r="H480">
        <v>-2.5491783971903601</v>
      </c>
      <c r="I480">
        <v>10.940747157258199</v>
      </c>
      <c r="J480">
        <v>-2.4546505436649602</v>
      </c>
      <c r="K480">
        <v>724.38621823814003</v>
      </c>
      <c r="L480">
        <v>623.28545516515999</v>
      </c>
      <c r="M480">
        <v>36.775907167646899</v>
      </c>
      <c r="N480">
        <v>0.98738631039980895</v>
      </c>
      <c r="O480">
        <v>16.376892877173201</v>
      </c>
      <c r="P480">
        <v>78.3</v>
      </c>
      <c r="Q480">
        <v>0.11541907535</v>
      </c>
    </row>
    <row r="481" spans="1:17" hidden="1" x14ac:dyDescent="0.3">
      <c r="A481" t="s">
        <v>1082</v>
      </c>
      <c r="B481" t="s">
        <v>1083</v>
      </c>
      <c r="C481" t="str">
        <f>IFERROR(VLOOKUP(Table1[[#This Row],[Ticker]],[1]!Table2[[Symbol]:[Industry]],2,FALSE),"-")</f>
        <v>-</v>
      </c>
      <c r="D481" t="s">
        <v>136</v>
      </c>
      <c r="E481">
        <v>11668.729770555001</v>
      </c>
      <c r="F481">
        <v>384.15</v>
      </c>
      <c r="G481">
        <v>49.710516302290003</v>
      </c>
      <c r="H481">
        <v>7.5708368890518303</v>
      </c>
      <c r="I481">
        <v>34.853158429029101</v>
      </c>
      <c r="J481">
        <v>6.1704155589262601</v>
      </c>
      <c r="K481">
        <v>348.97053992317001</v>
      </c>
      <c r="L481">
        <v>286.93309489635101</v>
      </c>
      <c r="M481">
        <v>59.359169377908501</v>
      </c>
      <c r="N481">
        <v>1.6588942496005501</v>
      </c>
      <c r="O481">
        <v>6.1824808017701498</v>
      </c>
      <c r="P481">
        <v>87.848410757946198</v>
      </c>
      <c r="Q481">
        <v>0.174654178040792</v>
      </c>
    </row>
    <row r="482" spans="1:17" x14ac:dyDescent="0.3">
      <c r="A482" t="s">
        <v>1084</v>
      </c>
      <c r="B482" t="s">
        <v>1085</v>
      </c>
      <c r="C482" t="str">
        <f>IFERROR(VLOOKUP(Table1[[#This Row],[Ticker]],[1]!Table2[[Symbol]:[Industry]],2,FALSE),"-")</f>
        <v>-</v>
      </c>
      <c r="D482" t="s">
        <v>465</v>
      </c>
      <c r="E482">
        <v>11658.663080279999</v>
      </c>
      <c r="F482">
        <v>2386.1</v>
      </c>
      <c r="G482">
        <v>11.3331624829141</v>
      </c>
      <c r="H482">
        <v>9.7020372431821098</v>
      </c>
      <c r="I482">
        <v>3.5211699044279299</v>
      </c>
      <c r="J482">
        <v>5.21090374642512</v>
      </c>
      <c r="K482">
        <v>2137.0449378691401</v>
      </c>
      <c r="L482">
        <v>1977.5275497007301</v>
      </c>
      <c r="M482">
        <v>75.776111325710104</v>
      </c>
      <c r="N482">
        <v>2.9915707641593401</v>
      </c>
      <c r="O482">
        <v>3.0007124596621999</v>
      </c>
      <c r="P482">
        <v>44.734926604391603</v>
      </c>
      <c r="Q482">
        <v>0.211330307438094</v>
      </c>
    </row>
    <row r="483" spans="1:17" hidden="1" x14ac:dyDescent="0.3">
      <c r="A483" t="s">
        <v>1086</v>
      </c>
      <c r="B483" t="s">
        <v>1087</v>
      </c>
      <c r="C483" t="str">
        <f>IFERROR(VLOOKUP(Table1[[#This Row],[Ticker]],[1]!Table2[[Symbol]:[Industry]],2,FALSE),"-")</f>
        <v>-</v>
      </c>
      <c r="D483" t="s">
        <v>351</v>
      </c>
      <c r="E483">
        <v>11568.91589</v>
      </c>
      <c r="F483">
        <v>1677.7</v>
      </c>
      <c r="G483">
        <v>63.546642585119699</v>
      </c>
      <c r="H483">
        <v>49.762835580516501</v>
      </c>
      <c r="I483">
        <v>71.662101990532605</v>
      </c>
      <c r="J483">
        <v>8.8340798516227999</v>
      </c>
      <c r="K483">
        <v>1252.1092239668501</v>
      </c>
      <c r="L483">
        <v>1052.2423839087501</v>
      </c>
      <c r="M483">
        <v>88.528971558333495</v>
      </c>
      <c r="N483">
        <v>3.5939022490621002</v>
      </c>
      <c r="O483">
        <v>4.2349645347797598</v>
      </c>
      <c r="P483">
        <v>104.597560975609</v>
      </c>
      <c r="Q483">
        <v>5.3947879388768001E-2</v>
      </c>
    </row>
    <row r="484" spans="1:17" x14ac:dyDescent="0.3">
      <c r="A484" t="s">
        <v>1088</v>
      </c>
      <c r="B484" t="s">
        <v>1089</v>
      </c>
      <c r="C484" t="str">
        <f>IFERROR(VLOOKUP(Table1[[#This Row],[Ticker]],[1]!Table2[[Symbol]:[Industry]],2,FALSE),"-")</f>
        <v>-</v>
      </c>
      <c r="D484" t="s">
        <v>889</v>
      </c>
      <c r="E484">
        <v>11538.696819024</v>
      </c>
      <c r="F484">
        <v>83.56</v>
      </c>
      <c r="G484">
        <v>50.397976100083703</v>
      </c>
      <c r="H484">
        <v>2.7730475411805702</v>
      </c>
      <c r="I484">
        <v>-11.601930808944299</v>
      </c>
      <c r="J484">
        <v>10.377560732690601</v>
      </c>
      <c r="K484">
        <v>77.715856866400799</v>
      </c>
      <c r="L484">
        <v>73.008677711571593</v>
      </c>
      <c r="M484">
        <v>71.605522579999004</v>
      </c>
      <c r="N484">
        <v>2.2834884709886198</v>
      </c>
      <c r="O484">
        <v>13.5112494016275</v>
      </c>
      <c r="P484">
        <v>80.280474649406599</v>
      </c>
      <c r="Q484">
        <v>5.3675095122105998E-2</v>
      </c>
    </row>
    <row r="485" spans="1:17" hidden="1" x14ac:dyDescent="0.3">
      <c r="A485" t="s">
        <v>1090</v>
      </c>
      <c r="B485" t="s">
        <v>1091</v>
      </c>
      <c r="C485" t="str">
        <f>IFERROR(VLOOKUP(Table1[[#This Row],[Ticker]],[1]!Table2[[Symbol]:[Industry]],2,FALSE),"-")</f>
        <v>-</v>
      </c>
      <c r="D485" t="s">
        <v>92</v>
      </c>
      <c r="E485">
        <v>11516.9498752</v>
      </c>
      <c r="F485">
        <v>93.44</v>
      </c>
      <c r="G485">
        <v>-39.616384974052998</v>
      </c>
      <c r="H485">
        <v>-1.29855078558749</v>
      </c>
      <c r="I485">
        <v>-14.088880688303201</v>
      </c>
      <c r="J485">
        <v>0.23786173523177601</v>
      </c>
      <c r="K485">
        <v>95.321444028562993</v>
      </c>
      <c r="L485">
        <v>99.000104490029202</v>
      </c>
      <c r="M485">
        <v>13.715137464591701</v>
      </c>
      <c r="N485">
        <v>1.0759599188820901</v>
      </c>
      <c r="O485">
        <v>21.09375</v>
      </c>
      <c r="P485">
        <v>2.7942794279427901</v>
      </c>
    </row>
    <row r="486" spans="1:17" x14ac:dyDescent="0.3">
      <c r="A486" t="s">
        <v>1092</v>
      </c>
      <c r="B486" t="s">
        <v>1093</v>
      </c>
      <c r="C486" t="str">
        <f>IFERROR(VLOOKUP(Table1[[#This Row],[Ticker]],[1]!Table2[[Symbol]:[Industry]],2,FALSE),"-")</f>
        <v>-</v>
      </c>
      <c r="D486" t="s">
        <v>133</v>
      </c>
      <c r="E486">
        <v>11503.48655915</v>
      </c>
      <c r="F486">
        <v>326.45</v>
      </c>
      <c r="G486">
        <v>45.001690077959701</v>
      </c>
      <c r="H486">
        <v>10.462728780943699</v>
      </c>
      <c r="I486">
        <v>34.734546246312298</v>
      </c>
      <c r="J486">
        <v>19.793981706873399</v>
      </c>
      <c r="K486">
        <v>262.44300386032398</v>
      </c>
      <c r="L486">
        <v>233.718878931055</v>
      </c>
      <c r="M486">
        <v>80.484493627988002</v>
      </c>
      <c r="N486">
        <v>2.31386417374787</v>
      </c>
      <c r="O486">
        <v>2.9254097105222798</v>
      </c>
      <c r="P486">
        <v>81.109570041608805</v>
      </c>
      <c r="Q486">
        <v>0.15615649362539299</v>
      </c>
    </row>
    <row r="487" spans="1:17" x14ac:dyDescent="0.3">
      <c r="A487" t="s">
        <v>1094</v>
      </c>
      <c r="B487" t="s">
        <v>1095</v>
      </c>
      <c r="C487" t="str">
        <f>IFERROR(VLOOKUP(Table1[[#This Row],[Ticker]],[1]!Table2[[Symbol]:[Industry]],2,FALSE),"-")</f>
        <v>-</v>
      </c>
      <c r="D487" t="s">
        <v>297</v>
      </c>
      <c r="E487">
        <v>11425.140281869901</v>
      </c>
      <c r="F487">
        <v>2112.9499999999998</v>
      </c>
      <c r="G487">
        <v>3.48978412249792</v>
      </c>
      <c r="H487">
        <v>-10.2758511744412</v>
      </c>
      <c r="I487">
        <v>2.5316079248683798</v>
      </c>
      <c r="J487">
        <v>-0.17130251051519901</v>
      </c>
      <c r="K487">
        <v>2236.8416773221802</v>
      </c>
      <c r="L487">
        <v>2007.0865091276901</v>
      </c>
      <c r="M487">
        <v>34.507409452623598</v>
      </c>
      <c r="N487">
        <v>0.45686660718185002</v>
      </c>
      <c r="O487">
        <v>30.048037104522098</v>
      </c>
      <c r="P487">
        <v>32.059374999999903</v>
      </c>
      <c r="Q487">
        <v>3.4453576536382001E-2</v>
      </c>
    </row>
    <row r="488" spans="1:17" x14ac:dyDescent="0.3">
      <c r="A488" t="s">
        <v>1096</v>
      </c>
      <c r="B488" t="s">
        <v>1097</v>
      </c>
      <c r="C488" t="str">
        <f>IFERROR(VLOOKUP(Table1[[#This Row],[Ticker]],[1]!Table2[[Symbol]:[Industry]],2,FALSE),"-")</f>
        <v>-</v>
      </c>
      <c r="D488" t="s">
        <v>136</v>
      </c>
      <c r="E488">
        <v>11411.01120445</v>
      </c>
      <c r="F488">
        <v>436.15</v>
      </c>
      <c r="G488">
        <v>147.09085544861799</v>
      </c>
      <c r="H488">
        <v>15.650492494023799</v>
      </c>
      <c r="I488">
        <v>135.66962815573299</v>
      </c>
      <c r="J488">
        <v>-3.2509053851156898E-2</v>
      </c>
      <c r="K488">
        <v>371.67458413577998</v>
      </c>
      <c r="L488">
        <v>265.977938785135</v>
      </c>
      <c r="M488">
        <v>58.094885284238501</v>
      </c>
      <c r="N488">
        <v>0.40291815298198203</v>
      </c>
      <c r="O488">
        <v>7.5088845580648798</v>
      </c>
      <c r="P488">
        <v>197.29729729729701</v>
      </c>
      <c r="Q488">
        <v>0.26974315174860902</v>
      </c>
    </row>
    <row r="489" spans="1:17" x14ac:dyDescent="0.3">
      <c r="A489" t="s">
        <v>1098</v>
      </c>
      <c r="B489" t="s">
        <v>1099</v>
      </c>
      <c r="C489" t="str">
        <f>IFERROR(VLOOKUP(Table1[[#This Row],[Ticker]],[1]!Table2[[Symbol]:[Industry]],2,FALSE),"-")</f>
        <v>-</v>
      </c>
      <c r="D489" t="s">
        <v>116</v>
      </c>
      <c r="E489">
        <v>11358.96</v>
      </c>
      <c r="F489">
        <v>357.2</v>
      </c>
      <c r="G489">
        <v>78.838853082647802</v>
      </c>
      <c r="H489">
        <v>-10.801193737216</v>
      </c>
      <c r="I489">
        <v>-22.6110759159141</v>
      </c>
      <c r="J489">
        <v>-2.5727751472583602</v>
      </c>
      <c r="K489">
        <v>392.41092598623197</v>
      </c>
      <c r="L489">
        <v>374.74790556693898</v>
      </c>
      <c r="M489">
        <v>23.0598572279876</v>
      </c>
      <c r="N489">
        <v>0.56936370102809097</v>
      </c>
      <c r="O489">
        <v>41.6573348264277</v>
      </c>
      <c r="P489">
        <v>110.117647058823</v>
      </c>
      <c r="Q489">
        <v>0.15291359596870699</v>
      </c>
    </row>
    <row r="490" spans="1:17" x14ac:dyDescent="0.3">
      <c r="A490" t="s">
        <v>1100</v>
      </c>
      <c r="B490" t="s">
        <v>1101</v>
      </c>
      <c r="C490" t="str">
        <f>IFERROR(VLOOKUP(Table1[[#This Row],[Ticker]],[1]!Table2[[Symbol]:[Industry]],2,FALSE),"-")</f>
        <v>-</v>
      </c>
      <c r="D490" t="s">
        <v>80</v>
      </c>
      <c r="E490">
        <v>11332.940640569999</v>
      </c>
      <c r="F490">
        <v>365.7</v>
      </c>
      <c r="G490">
        <v>20.9455843920076</v>
      </c>
      <c r="H490">
        <v>24.0937771680404</v>
      </c>
      <c r="I490">
        <v>45.168361958203697</v>
      </c>
      <c r="J490">
        <v>0.400413736436731</v>
      </c>
      <c r="K490">
        <v>313.43167146891102</v>
      </c>
      <c r="L490">
        <v>256.97559582807202</v>
      </c>
      <c r="M490">
        <v>60.4575549459718</v>
      </c>
      <c r="N490">
        <v>0.24763913586491501</v>
      </c>
      <c r="O490">
        <v>5.2775499042931404</v>
      </c>
      <c r="P490">
        <v>111.93856853086</v>
      </c>
      <c r="Q490">
        <v>7.9967453343940995E-2</v>
      </c>
    </row>
    <row r="491" spans="1:17" x14ac:dyDescent="0.3">
      <c r="A491" t="s">
        <v>1102</v>
      </c>
      <c r="B491" t="s">
        <v>1103</v>
      </c>
      <c r="C491" t="str">
        <f>IFERROR(VLOOKUP(Table1[[#This Row],[Ticker]],[1]!Table2[[Symbol]:[Industry]],2,FALSE),"-")</f>
        <v>-</v>
      </c>
      <c r="D491" t="s">
        <v>782</v>
      </c>
      <c r="E491">
        <v>11278.1161095649</v>
      </c>
      <c r="F491">
        <v>2402.15</v>
      </c>
      <c r="G491">
        <v>17.180006048734001</v>
      </c>
      <c r="H491">
        <v>-1.66793653416962</v>
      </c>
      <c r="I491">
        <v>-8.9278146038237303</v>
      </c>
      <c r="J491">
        <v>0.142172795964701</v>
      </c>
      <c r="K491">
        <v>2431.5919045585601</v>
      </c>
      <c r="L491">
        <v>2321.32582952642</v>
      </c>
      <c r="M491">
        <v>39.978094580509797</v>
      </c>
      <c r="N491">
        <v>0.87307112304835299</v>
      </c>
      <c r="O491">
        <v>17.727868784214099</v>
      </c>
      <c r="P491">
        <v>51.842604298356498</v>
      </c>
      <c r="Q491">
        <v>3.8185406068089997E-2</v>
      </c>
    </row>
    <row r="492" spans="1:17" x14ac:dyDescent="0.3">
      <c r="A492" t="s">
        <v>1104</v>
      </c>
      <c r="B492" t="s">
        <v>1105</v>
      </c>
      <c r="C492" t="str">
        <f>IFERROR(VLOOKUP(Table1[[#This Row],[Ticker]],[1]!Table2[[Symbol]:[Industry]],2,FALSE),"-")</f>
        <v>-</v>
      </c>
      <c r="D492" t="s">
        <v>51</v>
      </c>
      <c r="E492">
        <v>11276.835782820001</v>
      </c>
      <c r="F492">
        <v>1226.3</v>
      </c>
      <c r="G492">
        <v>152.30517684733499</v>
      </c>
      <c r="H492">
        <v>29.8824630436315</v>
      </c>
      <c r="I492">
        <v>41.447485153010803</v>
      </c>
      <c r="J492">
        <v>10.4079522158177</v>
      </c>
      <c r="K492">
        <v>1000.29640691871</v>
      </c>
      <c r="L492">
        <v>806.40146703962796</v>
      </c>
      <c r="M492">
        <v>83.531235347110893</v>
      </c>
      <c r="N492">
        <v>1.1306692571986401</v>
      </c>
      <c r="O492">
        <v>1.03563565196118</v>
      </c>
      <c r="P492">
        <v>197.57340451346701</v>
      </c>
      <c r="Q492">
        <v>7.2810086158096005E-2</v>
      </c>
    </row>
    <row r="493" spans="1:17" hidden="1" x14ac:dyDescent="0.3">
      <c r="A493" t="s">
        <v>1106</v>
      </c>
      <c r="B493" t="s">
        <v>1107</v>
      </c>
      <c r="C493" t="str">
        <f>IFERROR(VLOOKUP(Table1[[#This Row],[Ticker]],[1]!Table2[[Symbol]:[Industry]],2,FALSE),"-")</f>
        <v>-</v>
      </c>
      <c r="D493" t="s">
        <v>1108</v>
      </c>
      <c r="E493">
        <v>11271.14310689</v>
      </c>
      <c r="F493">
        <v>1196.45</v>
      </c>
      <c r="G493">
        <v>-8.1610303264309803</v>
      </c>
      <c r="H493">
        <v>-1.03949451924223</v>
      </c>
      <c r="I493">
        <v>11.1660876119672</v>
      </c>
      <c r="J493">
        <v>-2.03469261884457</v>
      </c>
      <c r="K493">
        <v>1196.96400545202</v>
      </c>
      <c r="M493">
        <v>29.936235569421601</v>
      </c>
      <c r="N493">
        <v>0.72434786655408501</v>
      </c>
      <c r="O493">
        <v>8.6505913326925405</v>
      </c>
      <c r="P493">
        <v>47.128627643876001</v>
      </c>
    </row>
    <row r="494" spans="1:17" x14ac:dyDescent="0.3">
      <c r="A494" t="s">
        <v>1109</v>
      </c>
      <c r="B494" t="s">
        <v>1110</v>
      </c>
      <c r="C494" t="str">
        <f>IFERROR(VLOOKUP(Table1[[#This Row],[Ticker]],[1]!Table2[[Symbol]:[Industry]],2,FALSE),"-")</f>
        <v>-</v>
      </c>
      <c r="D494" t="s">
        <v>21</v>
      </c>
      <c r="E494">
        <v>11237.28573396</v>
      </c>
      <c r="F494">
        <v>751.4</v>
      </c>
      <c r="G494">
        <v>-40.087735945654501</v>
      </c>
      <c r="H494">
        <v>-8.1058751735200296</v>
      </c>
      <c r="I494">
        <v>-19.7279645410878</v>
      </c>
      <c r="J494">
        <v>-2.8523192461460201</v>
      </c>
      <c r="K494">
        <v>810.25530088479195</v>
      </c>
      <c r="L494">
        <v>837.32218090117101</v>
      </c>
      <c r="M494">
        <v>13.3967733474538</v>
      </c>
      <c r="N494">
        <v>0.49123242288129298</v>
      </c>
      <c r="O494">
        <v>29.092360926270899</v>
      </c>
      <c r="P494">
        <v>1.40350877192982</v>
      </c>
      <c r="Q494">
        <v>-0.162641628359281</v>
      </c>
    </row>
    <row r="495" spans="1:17" hidden="1" x14ac:dyDescent="0.3">
      <c r="A495" t="s">
        <v>1111</v>
      </c>
      <c r="B495" t="s">
        <v>1112</v>
      </c>
      <c r="C495" t="str">
        <f>IFERROR(VLOOKUP(Table1[[#This Row],[Ticker]],[1]!Table2[[Symbol]:[Industry]],2,FALSE),"-")</f>
        <v>-</v>
      </c>
      <c r="D495" t="s">
        <v>251</v>
      </c>
      <c r="E495">
        <v>11180.424700199999</v>
      </c>
      <c r="F495">
        <v>2700.15</v>
      </c>
      <c r="G495">
        <v>102.168122058078</v>
      </c>
      <c r="H495">
        <v>22.5264149260191</v>
      </c>
      <c r="I495">
        <v>95.972273050474897</v>
      </c>
      <c r="J495">
        <v>11.173877040735</v>
      </c>
      <c r="K495">
        <v>2061.8155683821101</v>
      </c>
      <c r="L495">
        <v>1601.62641814636</v>
      </c>
      <c r="M495">
        <v>83.4360904300068</v>
      </c>
      <c r="N495">
        <v>1.22843061108066</v>
      </c>
      <c r="O495">
        <v>1.39066348165841</v>
      </c>
      <c r="P495">
        <v>155.019833774083</v>
      </c>
      <c r="Q495">
        <v>0.19943958704152601</v>
      </c>
    </row>
    <row r="496" spans="1:17" x14ac:dyDescent="0.3">
      <c r="A496" t="s">
        <v>1113</v>
      </c>
      <c r="B496" t="s">
        <v>1114</v>
      </c>
      <c r="C496" t="str">
        <f>IFERROR(VLOOKUP(Table1[[#This Row],[Ticker]],[1]!Table2[[Symbol]:[Industry]],2,FALSE),"-")</f>
        <v>-</v>
      </c>
      <c r="D496" t="s">
        <v>258</v>
      </c>
      <c r="E496">
        <v>11143.031522699999</v>
      </c>
      <c r="F496">
        <v>1674.75</v>
      </c>
      <c r="G496">
        <v>48.7624193960851</v>
      </c>
      <c r="H496">
        <v>-2.5367153546871899</v>
      </c>
      <c r="I496">
        <v>24.534218559481602</v>
      </c>
      <c r="J496">
        <v>-2.5214834153686998</v>
      </c>
      <c r="K496">
        <v>1708.33217296976</v>
      </c>
      <c r="L496">
        <v>1399.4252246298699</v>
      </c>
      <c r="M496">
        <v>28.189508578798399</v>
      </c>
      <c r="N496">
        <v>1.02784886593893</v>
      </c>
      <c r="O496">
        <v>17.641439020749299</v>
      </c>
      <c r="P496">
        <v>98.972317928002795</v>
      </c>
      <c r="Q496">
        <v>0.126689711174788</v>
      </c>
    </row>
    <row r="497" spans="1:17" hidden="1" x14ac:dyDescent="0.3">
      <c r="A497" t="s">
        <v>1115</v>
      </c>
      <c r="B497" t="s">
        <v>1116</v>
      </c>
      <c r="C497" t="str">
        <f>IFERROR(VLOOKUP(Table1[[#This Row],[Ticker]],[1]!Table2[[Symbol]:[Industry]],2,FALSE),"-")</f>
        <v>-</v>
      </c>
      <c r="D497" t="s">
        <v>351</v>
      </c>
      <c r="E497">
        <v>11033.555249749999</v>
      </c>
      <c r="F497">
        <v>957.5</v>
      </c>
      <c r="G497">
        <v>-32.119287341278302</v>
      </c>
      <c r="H497">
        <v>-6.9454688608305499</v>
      </c>
      <c r="I497">
        <v>-17.3652392862097</v>
      </c>
      <c r="J497">
        <v>0.85293269650473102</v>
      </c>
      <c r="K497">
        <v>1001.18726520629</v>
      </c>
      <c r="L497">
        <v>1002.31029420194</v>
      </c>
      <c r="M497">
        <v>33.135528142195</v>
      </c>
      <c r="N497">
        <v>0.64722230438293105</v>
      </c>
      <c r="O497">
        <v>19.895561357702299</v>
      </c>
      <c r="P497">
        <v>16.746936535999499</v>
      </c>
      <c r="Q497">
        <v>-2.7393735609568998E-2</v>
      </c>
    </row>
    <row r="498" spans="1:17" x14ac:dyDescent="0.3">
      <c r="A498" t="s">
        <v>1117</v>
      </c>
      <c r="B498" t="s">
        <v>1118</v>
      </c>
      <c r="C498" t="str">
        <f>IFERROR(VLOOKUP(Table1[[#This Row],[Ticker]],[1]!Table2[[Symbol]:[Industry]],2,FALSE),"-")</f>
        <v>-</v>
      </c>
      <c r="D498" t="s">
        <v>141</v>
      </c>
      <c r="E498">
        <v>10991.8879461</v>
      </c>
      <c r="F498">
        <v>463.5</v>
      </c>
      <c r="G498">
        <v>349.45313751459099</v>
      </c>
      <c r="H498">
        <v>4.9862744873149003</v>
      </c>
      <c r="I498">
        <v>93.771982490989501</v>
      </c>
      <c r="J498">
        <v>-1.0715849727690001</v>
      </c>
      <c r="K498">
        <v>447.72575783545301</v>
      </c>
      <c r="L498">
        <v>327.26711333583103</v>
      </c>
      <c r="M498">
        <v>47.048473738304303</v>
      </c>
      <c r="N498">
        <v>0.56138080001475299</v>
      </c>
      <c r="O498">
        <v>22.891046386191999</v>
      </c>
      <c r="P498">
        <v>391.77718832891202</v>
      </c>
      <c r="Q498">
        <v>0.14673097174433</v>
      </c>
    </row>
    <row r="499" spans="1:17" hidden="1" x14ac:dyDescent="0.3">
      <c r="A499" t="s">
        <v>1119</v>
      </c>
      <c r="B499" t="s">
        <v>1120</v>
      </c>
      <c r="C499" t="str">
        <f>IFERROR(VLOOKUP(Table1[[#This Row],[Ticker]],[1]!Table2[[Symbol]:[Industry]],2,FALSE),"-")</f>
        <v>-</v>
      </c>
      <c r="D499" t="s">
        <v>60</v>
      </c>
      <c r="E499">
        <v>10981.096750799999</v>
      </c>
      <c r="F499">
        <v>8139.35</v>
      </c>
      <c r="G499">
        <v>120.036141849551</v>
      </c>
      <c r="H499">
        <v>-1.3598231478396601</v>
      </c>
      <c r="I499">
        <v>73.489797835323998</v>
      </c>
      <c r="J499">
        <v>-1.68075764529938</v>
      </c>
      <c r="K499">
        <v>8539.5945591355794</v>
      </c>
      <c r="L499">
        <v>6879.1069885075303</v>
      </c>
      <c r="M499">
        <v>41.646507385280302</v>
      </c>
      <c r="N499">
        <v>0.943711401538744</v>
      </c>
      <c r="O499">
        <v>26.2735967859841</v>
      </c>
      <c r="P499">
        <v>156.66871639626001</v>
      </c>
      <c r="Q499">
        <v>0.16530875094137101</v>
      </c>
    </row>
    <row r="500" spans="1:17" x14ac:dyDescent="0.3">
      <c r="A500" t="s">
        <v>1121</v>
      </c>
      <c r="B500" t="s">
        <v>1122</v>
      </c>
      <c r="C500" t="str">
        <f>IFERROR(VLOOKUP(Table1[[#This Row],[Ticker]],[1]!Table2[[Symbol]:[Industry]],2,FALSE),"-")</f>
        <v>-</v>
      </c>
      <c r="D500" t="s">
        <v>83</v>
      </c>
      <c r="E500">
        <v>10941.69548303</v>
      </c>
      <c r="F500">
        <v>226.33</v>
      </c>
      <c r="G500">
        <v>66.603665605476706</v>
      </c>
      <c r="H500">
        <v>4.0629875131558801</v>
      </c>
      <c r="I500">
        <v>19.5640484038951</v>
      </c>
      <c r="J500">
        <v>9.8200603022675708</v>
      </c>
      <c r="K500">
        <v>218.39935093513</v>
      </c>
      <c r="L500">
        <v>189.96380272635301</v>
      </c>
      <c r="M500">
        <v>49.827956647576102</v>
      </c>
      <c r="N500">
        <v>1.2902793456241199</v>
      </c>
      <c r="O500">
        <v>10.763045111120899</v>
      </c>
      <c r="P500">
        <v>95.871916919082594</v>
      </c>
      <c r="Q500">
        <v>8.7697075708361993E-2</v>
      </c>
    </row>
    <row r="501" spans="1:17" x14ac:dyDescent="0.3">
      <c r="A501" t="s">
        <v>1123</v>
      </c>
      <c r="B501" t="s">
        <v>1124</v>
      </c>
      <c r="C501" t="str">
        <f>IFERROR(VLOOKUP(Table1[[#This Row],[Ticker]],[1]!Table2[[Symbol]:[Industry]],2,FALSE),"-")</f>
        <v>-</v>
      </c>
      <c r="D501" t="s">
        <v>368</v>
      </c>
      <c r="E501">
        <v>10872.48967664</v>
      </c>
      <c r="F501">
        <v>313.10000000000002</v>
      </c>
      <c r="G501">
        <v>53.869040753918803</v>
      </c>
      <c r="H501">
        <v>6.8353457653457896</v>
      </c>
      <c r="I501">
        <v>60.966600744979203</v>
      </c>
      <c r="J501">
        <v>1.62945889118789</v>
      </c>
      <c r="K501">
        <v>275.59458846364402</v>
      </c>
      <c r="L501">
        <v>222.851778062741</v>
      </c>
      <c r="M501">
        <v>69.871309070247804</v>
      </c>
      <c r="N501">
        <v>0.84315174103563095</v>
      </c>
      <c r="O501">
        <v>1.3733631427658799</v>
      </c>
      <c r="P501">
        <v>113.57435197817099</v>
      </c>
      <c r="Q501">
        <v>0.16973563910318601</v>
      </c>
    </row>
    <row r="502" spans="1:17" hidden="1" x14ac:dyDescent="0.3">
      <c r="A502" t="s">
        <v>1125</v>
      </c>
      <c r="B502" t="s">
        <v>1126</v>
      </c>
      <c r="C502" t="str">
        <f>IFERROR(VLOOKUP(Table1[[#This Row],[Ticker]],[1]!Table2[[Symbol]:[Industry]],2,FALSE),"-")</f>
        <v>-</v>
      </c>
      <c r="D502" t="s">
        <v>717</v>
      </c>
      <c r="E502">
        <v>10739.054693185</v>
      </c>
      <c r="F502">
        <v>114.38</v>
      </c>
      <c r="G502">
        <v>39.825151887874398</v>
      </c>
      <c r="H502">
        <v>-0.23739936941936901</v>
      </c>
      <c r="I502">
        <v>4.6614556863141496</v>
      </c>
      <c r="J502">
        <v>0.24320449029467001</v>
      </c>
      <c r="K502">
        <v>114.219636708453</v>
      </c>
      <c r="L502">
        <v>100.791107348848</v>
      </c>
      <c r="M502">
        <v>54.041415573722702</v>
      </c>
      <c r="N502">
        <v>1.09325935263902</v>
      </c>
      <c r="O502">
        <v>7.8859940549047103</v>
      </c>
      <c r="P502">
        <v>66.953729382571794</v>
      </c>
      <c r="Q502">
        <v>2.1133606920337E-2</v>
      </c>
    </row>
    <row r="503" spans="1:17" hidden="1" x14ac:dyDescent="0.3">
      <c r="A503" t="s">
        <v>1127</v>
      </c>
      <c r="B503" t="s">
        <v>1128</v>
      </c>
      <c r="C503" t="str">
        <f>IFERROR(VLOOKUP(Table1[[#This Row],[Ticker]],[1]!Table2[[Symbol]:[Industry]],2,FALSE),"-")</f>
        <v>-</v>
      </c>
      <c r="D503" t="s">
        <v>1129</v>
      </c>
      <c r="E503">
        <v>10727.338065</v>
      </c>
      <c r="F503">
        <v>1181.9000000000001</v>
      </c>
      <c r="G503">
        <v>1.5096578782169801</v>
      </c>
      <c r="H503">
        <v>-9.5692996888071704</v>
      </c>
      <c r="I503">
        <v>2.3148196470914901</v>
      </c>
      <c r="J503">
        <v>-3.26395336187595</v>
      </c>
      <c r="K503">
        <v>1286.69477991024</v>
      </c>
      <c r="M503">
        <v>30.246618462130101</v>
      </c>
      <c r="N503">
        <v>0.80655994536606201</v>
      </c>
      <c r="O503">
        <v>27.498096285641701</v>
      </c>
      <c r="P503">
        <v>47.451812114029003</v>
      </c>
    </row>
    <row r="504" spans="1:17" x14ac:dyDescent="0.3">
      <c r="A504" t="s">
        <v>1130</v>
      </c>
      <c r="B504" t="s">
        <v>1131</v>
      </c>
      <c r="C504" t="str">
        <f>IFERROR(VLOOKUP(Table1[[#This Row],[Ticker]],[1]!Table2[[Symbol]:[Industry]],2,FALSE),"-")</f>
        <v>-</v>
      </c>
      <c r="D504" t="s">
        <v>554</v>
      </c>
      <c r="E504">
        <v>10724.233227500001</v>
      </c>
      <c r="F504">
        <v>805.4</v>
      </c>
      <c r="G504">
        <v>-14.623016397679301</v>
      </c>
      <c r="H504">
        <v>-5.7222423173221699</v>
      </c>
      <c r="I504">
        <v>-10.386381340703201</v>
      </c>
      <c r="J504">
        <v>2.7765470536319898</v>
      </c>
      <c r="K504">
        <v>826.93557284058602</v>
      </c>
      <c r="L504">
        <v>786.44544676856196</v>
      </c>
      <c r="M504">
        <v>43.819835713850601</v>
      </c>
      <c r="N504">
        <v>0.63400264167737297</v>
      </c>
      <c r="O504">
        <v>16.463868885025999</v>
      </c>
      <c r="P504">
        <v>18.4411764705882</v>
      </c>
      <c r="Q504">
        <v>4.4325085327757002E-2</v>
      </c>
    </row>
    <row r="505" spans="1:17" hidden="1" x14ac:dyDescent="0.3">
      <c r="A505" t="s">
        <v>1132</v>
      </c>
      <c r="B505" t="s">
        <v>1133</v>
      </c>
      <c r="C505" t="str">
        <f>IFERROR(VLOOKUP(Table1[[#This Row],[Ticker]],[1]!Table2[[Symbol]:[Industry]],2,FALSE),"-")</f>
        <v>-</v>
      </c>
      <c r="D505" t="s">
        <v>717</v>
      </c>
      <c r="E505">
        <v>10625.948094249999</v>
      </c>
      <c r="F505">
        <v>511.33</v>
      </c>
      <c r="G505">
        <v>-10.523852482025699</v>
      </c>
      <c r="H505">
        <v>-2.8043357472174102</v>
      </c>
      <c r="I505">
        <v>-1.0789883344417499</v>
      </c>
      <c r="J505">
        <v>0.40343226791400999</v>
      </c>
      <c r="K505">
        <v>520.53705413895898</v>
      </c>
      <c r="L505">
        <v>493.41632481773399</v>
      </c>
      <c r="M505">
        <v>77.9215973242584</v>
      </c>
      <c r="N505">
        <v>0.849298738982875</v>
      </c>
      <c r="O505">
        <v>6.6806172139322904</v>
      </c>
      <c r="P505">
        <v>18.8863055103464</v>
      </c>
      <c r="Q505">
        <v>-1.3416788414562999E-2</v>
      </c>
    </row>
    <row r="506" spans="1:17" x14ac:dyDescent="0.3">
      <c r="A506" t="s">
        <v>1134</v>
      </c>
      <c r="B506" t="s">
        <v>1135</v>
      </c>
      <c r="C506" t="str">
        <f>IFERROR(VLOOKUP(Table1[[#This Row],[Ticker]],[1]!Table2[[Symbol]:[Industry]],2,FALSE),"-")</f>
        <v>-</v>
      </c>
      <c r="D506" t="s">
        <v>465</v>
      </c>
      <c r="E506">
        <v>10623.639939660001</v>
      </c>
      <c r="F506">
        <v>405.9</v>
      </c>
      <c r="G506">
        <v>158.72466069339899</v>
      </c>
      <c r="H506">
        <v>7.0606262842288698</v>
      </c>
      <c r="I506">
        <v>34.442124042684299</v>
      </c>
      <c r="J506">
        <v>-3.4709578971316199E-2</v>
      </c>
      <c r="K506">
        <v>375.34930791103397</v>
      </c>
      <c r="L506">
        <v>308.440678589578</v>
      </c>
      <c r="M506">
        <v>70.085508302740806</v>
      </c>
      <c r="N506">
        <v>1.75184157584845</v>
      </c>
      <c r="O506">
        <v>3.7940379403794</v>
      </c>
      <c r="P506">
        <v>194.557329462989</v>
      </c>
      <c r="Q506">
        <v>0.175795615017039</v>
      </c>
    </row>
    <row r="507" spans="1:17" x14ac:dyDescent="0.3">
      <c r="A507" t="s">
        <v>1136</v>
      </c>
      <c r="B507" t="s">
        <v>1137</v>
      </c>
      <c r="C507" t="str">
        <f>IFERROR(VLOOKUP(Table1[[#This Row],[Ticker]],[1]!Table2[[Symbol]:[Industry]],2,FALSE),"-")</f>
        <v>-</v>
      </c>
      <c r="D507" t="s">
        <v>400</v>
      </c>
      <c r="E507">
        <v>10564.95727902</v>
      </c>
      <c r="F507">
        <v>2611.85</v>
      </c>
      <c r="G507">
        <v>-8.4909272203961201</v>
      </c>
      <c r="H507">
        <v>-1.33455195013842</v>
      </c>
      <c r="I507">
        <v>-17.564909607228699</v>
      </c>
      <c r="J507">
        <v>0.49729272408896102</v>
      </c>
      <c r="K507">
        <v>2617.6099767939299</v>
      </c>
      <c r="L507">
        <v>2479.6455576754302</v>
      </c>
      <c r="M507">
        <v>44.711776977728903</v>
      </c>
      <c r="N507">
        <v>0.89758882729620504</v>
      </c>
      <c r="O507">
        <v>14.801768861152</v>
      </c>
      <c r="P507">
        <v>27.013883823279102</v>
      </c>
      <c r="Q507">
        <v>6.7018084273413006E-2</v>
      </c>
    </row>
    <row r="508" spans="1:17" hidden="1" x14ac:dyDescent="0.3">
      <c r="A508" t="s">
        <v>1138</v>
      </c>
      <c r="B508" t="s">
        <v>1139</v>
      </c>
      <c r="C508" t="str">
        <f>IFERROR(VLOOKUP(Table1[[#This Row],[Ticker]],[1]!Table2[[Symbol]:[Industry]],2,FALSE),"-")</f>
        <v>-</v>
      </c>
      <c r="D508" t="s">
        <v>423</v>
      </c>
      <c r="E508">
        <v>10517.4461844</v>
      </c>
      <c r="F508">
        <v>9310.5</v>
      </c>
      <c r="G508">
        <v>66.0159692245293</v>
      </c>
      <c r="H508">
        <v>6.7654460768918296</v>
      </c>
      <c r="I508">
        <v>-9.4908624694954309</v>
      </c>
      <c r="J508">
        <v>1.5757371927299899</v>
      </c>
      <c r="K508">
        <v>8915.6740387785303</v>
      </c>
      <c r="L508">
        <v>8084.0010032256096</v>
      </c>
      <c r="M508">
        <v>57.5407589601433</v>
      </c>
      <c r="N508">
        <v>0.66072559641928297</v>
      </c>
      <c r="O508">
        <v>11.583158799205099</v>
      </c>
      <c r="P508">
        <v>91.9690721649484</v>
      </c>
      <c r="Q508">
        <v>0.18166700946289199</v>
      </c>
    </row>
    <row r="509" spans="1:17" hidden="1" x14ac:dyDescent="0.3">
      <c r="A509" t="s">
        <v>1140</v>
      </c>
      <c r="B509" t="s">
        <v>1141</v>
      </c>
      <c r="C509" t="str">
        <f>IFERROR(VLOOKUP(Table1[[#This Row],[Ticker]],[1]!Table2[[Symbol]:[Industry]],2,FALSE),"-")</f>
        <v>-</v>
      </c>
      <c r="D509" t="s">
        <v>104</v>
      </c>
      <c r="E509">
        <v>10427.93972876</v>
      </c>
      <c r="F509">
        <v>9124.4500000000007</v>
      </c>
      <c r="G509">
        <v>34.4260417760104</v>
      </c>
      <c r="H509">
        <v>-1.2234700084051</v>
      </c>
      <c r="I509">
        <v>11.894094017217901</v>
      </c>
      <c r="J509">
        <v>4.0358796033584001</v>
      </c>
      <c r="K509">
        <v>8836.5670190631408</v>
      </c>
      <c r="L509">
        <v>7877.4981407183204</v>
      </c>
      <c r="M509">
        <v>50.073729204695397</v>
      </c>
      <c r="N509">
        <v>0.78084518045434603</v>
      </c>
      <c r="O509">
        <v>4.4117727643857796</v>
      </c>
      <c r="P509">
        <v>62.643268390937699</v>
      </c>
      <c r="Q509">
        <v>9.2782004687777003E-2</v>
      </c>
    </row>
    <row r="510" spans="1:17" x14ac:dyDescent="0.3">
      <c r="A510" t="s">
        <v>1142</v>
      </c>
      <c r="B510" t="s">
        <v>1143</v>
      </c>
      <c r="C510" t="str">
        <f>IFERROR(VLOOKUP(Table1[[#This Row],[Ticker]],[1]!Table2[[Symbol]:[Industry]],2,FALSE),"-")</f>
        <v>-</v>
      </c>
      <c r="D510" t="s">
        <v>141</v>
      </c>
      <c r="E510">
        <v>10368.153029204999</v>
      </c>
      <c r="F510">
        <v>192.55</v>
      </c>
      <c r="G510">
        <v>60.824188881596498</v>
      </c>
      <c r="H510">
        <v>-2.3944140761991299</v>
      </c>
      <c r="I510">
        <v>-38.593643208087201</v>
      </c>
      <c r="J510">
        <v>-0.33352090490716602</v>
      </c>
      <c r="K510">
        <v>204.22372579859399</v>
      </c>
      <c r="L510">
        <v>198.19458222573601</v>
      </c>
      <c r="M510">
        <v>35.081947905704801</v>
      </c>
      <c r="N510">
        <v>0.87704440520684201</v>
      </c>
      <c r="O510">
        <v>47.961568423785998</v>
      </c>
      <c r="P510">
        <v>102.577590741714</v>
      </c>
      <c r="Q510">
        <v>0.167358995798399</v>
      </c>
    </row>
    <row r="511" spans="1:17" x14ac:dyDescent="0.3">
      <c r="A511" t="s">
        <v>1144</v>
      </c>
      <c r="B511" t="s">
        <v>1145</v>
      </c>
      <c r="C511" t="str">
        <f>IFERROR(VLOOKUP(Table1[[#This Row],[Ticker]],[1]!Table2[[Symbol]:[Industry]],2,FALSE),"-")</f>
        <v>-</v>
      </c>
      <c r="D511" t="s">
        <v>539</v>
      </c>
      <c r="E511">
        <v>10339.84913631</v>
      </c>
      <c r="F511">
        <v>654.45000000000005</v>
      </c>
      <c r="G511">
        <v>31.257166475089999</v>
      </c>
      <c r="H511">
        <v>10.365827649610701</v>
      </c>
      <c r="I511">
        <v>24.557232113917401</v>
      </c>
      <c r="J511">
        <v>7.9348813118750003</v>
      </c>
      <c r="K511">
        <v>585.47551558691202</v>
      </c>
      <c r="L511">
        <v>518.26605507120701</v>
      </c>
      <c r="M511">
        <v>54.469363634712799</v>
      </c>
      <c r="N511">
        <v>1.92831938864478</v>
      </c>
      <c r="O511">
        <v>10.9328443731377</v>
      </c>
      <c r="P511">
        <v>61.135048627354401</v>
      </c>
      <c r="Q511">
        <v>-3.3264262685698001E-2</v>
      </c>
    </row>
    <row r="512" spans="1:17" x14ac:dyDescent="0.3">
      <c r="A512" t="s">
        <v>1146</v>
      </c>
      <c r="B512" t="s">
        <v>1147</v>
      </c>
      <c r="C512" t="str">
        <f>IFERROR(VLOOKUP(Table1[[#This Row],[Ticker]],[1]!Table2[[Symbol]:[Industry]],2,FALSE),"-")</f>
        <v>-</v>
      </c>
      <c r="D512" t="s">
        <v>388</v>
      </c>
      <c r="E512">
        <v>10320.4292867</v>
      </c>
      <c r="F512">
        <v>187.07</v>
      </c>
      <c r="G512">
        <v>50.928103018238502</v>
      </c>
      <c r="H512">
        <v>-15.8581272973857</v>
      </c>
      <c r="I512">
        <v>17.319342987528099</v>
      </c>
      <c r="J512">
        <v>-3.3470930635123599</v>
      </c>
      <c r="K512">
        <v>196.99095247834899</v>
      </c>
      <c r="L512">
        <v>164.21683260777499</v>
      </c>
      <c r="M512">
        <v>29.161331260689899</v>
      </c>
      <c r="N512">
        <v>0.32673770304896299</v>
      </c>
      <c r="O512">
        <v>30.967017693911298</v>
      </c>
      <c r="P512">
        <v>77.738717339667403</v>
      </c>
      <c r="Q512">
        <v>9.5932171982667999E-2</v>
      </c>
    </row>
    <row r="513" spans="1:17" x14ac:dyDescent="0.3">
      <c r="A513" t="s">
        <v>1148</v>
      </c>
      <c r="B513" t="s">
        <v>1149</v>
      </c>
      <c r="C513" t="str">
        <f>IFERROR(VLOOKUP(Table1[[#This Row],[Ticker]],[1]!Table2[[Symbol]:[Industry]],2,FALSE),"-")</f>
        <v>-</v>
      </c>
      <c r="D513" t="s">
        <v>130</v>
      </c>
      <c r="E513">
        <v>10307.73258122</v>
      </c>
      <c r="F513">
        <v>1212.0999999999999</v>
      </c>
      <c r="G513">
        <v>31.957316911605702</v>
      </c>
      <c r="H513">
        <v>25.113914551694702</v>
      </c>
      <c r="I513">
        <v>33.990463800639901</v>
      </c>
      <c r="J513">
        <v>5.8014998963845299</v>
      </c>
      <c r="K513">
        <v>1131.41437586812</v>
      </c>
      <c r="L513">
        <v>956.89367545007997</v>
      </c>
      <c r="M513">
        <v>46.6215704620191</v>
      </c>
      <c r="N513">
        <v>0.83217581504818405</v>
      </c>
      <c r="O513">
        <v>12.775348568599901</v>
      </c>
      <c r="P513">
        <v>74.893586321333203</v>
      </c>
      <c r="Q513">
        <v>7.7455408528770003E-3</v>
      </c>
    </row>
    <row r="514" spans="1:17" x14ac:dyDescent="0.3">
      <c r="A514" t="s">
        <v>1150</v>
      </c>
      <c r="B514" t="s">
        <v>1151</v>
      </c>
      <c r="C514" t="str">
        <f>IFERROR(VLOOKUP(Table1[[#This Row],[Ticker]],[1]!Table2[[Symbol]:[Industry]],2,FALSE),"-")</f>
        <v>-</v>
      </c>
      <c r="D514" t="s">
        <v>400</v>
      </c>
      <c r="E514">
        <v>10262.082037439999</v>
      </c>
      <c r="F514">
        <v>393.6</v>
      </c>
      <c r="G514">
        <v>24.045438572378501</v>
      </c>
      <c r="H514">
        <v>-11.842365169311501</v>
      </c>
      <c r="I514">
        <v>-30.450372676924299</v>
      </c>
      <c r="J514">
        <v>-3.3258279219896898</v>
      </c>
      <c r="K514">
        <v>425.22031136630102</v>
      </c>
      <c r="L514">
        <v>397.58735014513798</v>
      </c>
      <c r="M514">
        <v>26.992252730626699</v>
      </c>
      <c r="N514">
        <v>0.56412381988385496</v>
      </c>
      <c r="O514">
        <v>40.7393292682926</v>
      </c>
      <c r="P514">
        <v>60</v>
      </c>
      <c r="Q514">
        <v>9.9304917527326994E-2</v>
      </c>
    </row>
    <row r="515" spans="1:17" x14ac:dyDescent="0.3">
      <c r="A515" t="s">
        <v>1152</v>
      </c>
      <c r="B515" t="s">
        <v>1153</v>
      </c>
      <c r="C515" t="str">
        <f>IFERROR(VLOOKUP(Table1[[#This Row],[Ticker]],[1]!Table2[[Symbol]:[Industry]],2,FALSE),"-")</f>
        <v>-</v>
      </c>
      <c r="D515" t="s">
        <v>217</v>
      </c>
      <c r="E515">
        <v>10248.426783269901</v>
      </c>
      <c r="F515">
        <v>524.54999999999995</v>
      </c>
      <c r="G515">
        <v>-4.9338248880032598</v>
      </c>
      <c r="H515">
        <v>-4.7231119270208897</v>
      </c>
      <c r="I515">
        <v>-14.643491114489199</v>
      </c>
      <c r="J515">
        <v>4.5437789938841799</v>
      </c>
      <c r="K515">
        <v>548.27881385526905</v>
      </c>
      <c r="L515">
        <v>548.39907566513205</v>
      </c>
      <c r="M515">
        <v>49.7431657487423</v>
      </c>
      <c r="N515">
        <v>1.70836083874383</v>
      </c>
      <c r="O515">
        <v>35.239729291773898</v>
      </c>
      <c r="P515">
        <v>24.863127826707899</v>
      </c>
      <c r="Q515">
        <v>-4.9224475167533997E-2</v>
      </c>
    </row>
    <row r="516" spans="1:17" x14ac:dyDescent="0.3">
      <c r="A516" t="s">
        <v>1154</v>
      </c>
      <c r="B516" t="s">
        <v>1155</v>
      </c>
      <c r="C516" t="str">
        <f>IFERROR(VLOOKUP(Table1[[#This Row],[Ticker]],[1]!Table2[[Symbol]:[Industry]],2,FALSE),"-")</f>
        <v>-</v>
      </c>
      <c r="D516" t="s">
        <v>133</v>
      </c>
      <c r="E516">
        <v>10225.618145549999</v>
      </c>
      <c r="F516">
        <v>335.55</v>
      </c>
      <c r="G516">
        <v>-22.410647217216098</v>
      </c>
      <c r="H516">
        <v>-12.834115784697101</v>
      </c>
      <c r="I516">
        <v>-6.1779128057086501</v>
      </c>
      <c r="J516">
        <v>-5.3769027004306604</v>
      </c>
      <c r="K516">
        <v>365.55661125496198</v>
      </c>
      <c r="L516">
        <v>339.64019007806701</v>
      </c>
      <c r="M516">
        <v>28.374985254092099</v>
      </c>
      <c r="N516">
        <v>0.88073308747599</v>
      </c>
      <c r="O516">
        <v>27.492177022798298</v>
      </c>
      <c r="P516">
        <v>32.733386075949298</v>
      </c>
      <c r="Q516">
        <v>0.17717148542279901</v>
      </c>
    </row>
    <row r="517" spans="1:17" x14ac:dyDescent="0.3">
      <c r="A517" t="s">
        <v>1156</v>
      </c>
      <c r="B517" t="s">
        <v>1157</v>
      </c>
      <c r="C517" t="str">
        <f>IFERROR(VLOOKUP(Table1[[#This Row],[Ticker]],[1]!Table2[[Symbol]:[Industry]],2,FALSE),"-")</f>
        <v>-</v>
      </c>
      <c r="D517" t="s">
        <v>539</v>
      </c>
      <c r="E517">
        <v>10205.498332039901</v>
      </c>
      <c r="F517">
        <v>1995.95</v>
      </c>
      <c r="G517">
        <v>-38.813603931396997</v>
      </c>
      <c r="H517">
        <v>-1.1901359277707599</v>
      </c>
      <c r="I517">
        <v>-20.188597842285201</v>
      </c>
      <c r="J517">
        <v>-3.03351229608701</v>
      </c>
      <c r="K517">
        <v>2059.3683641234102</v>
      </c>
      <c r="L517">
        <v>2148.6271984270302</v>
      </c>
      <c r="M517">
        <v>28.039646236558699</v>
      </c>
      <c r="N517">
        <v>1.0175285986881999</v>
      </c>
      <c r="O517">
        <v>37.027480648312803</v>
      </c>
      <c r="P517">
        <v>10.3954646017699</v>
      </c>
      <c r="Q517">
        <v>-0.16420193151528101</v>
      </c>
    </row>
    <row r="518" spans="1:17" hidden="1" x14ac:dyDescent="0.3">
      <c r="A518" t="s">
        <v>1158</v>
      </c>
      <c r="B518" t="s">
        <v>1159</v>
      </c>
      <c r="C518" t="str">
        <f>IFERROR(VLOOKUP(Table1[[#This Row],[Ticker]],[1]!Table2[[Symbol]:[Industry]],2,FALSE),"-")</f>
        <v>-</v>
      </c>
      <c r="D518" t="s">
        <v>153</v>
      </c>
      <c r="E518">
        <v>10183.12591845</v>
      </c>
      <c r="F518">
        <v>678.5</v>
      </c>
      <c r="G518">
        <v>514.65781587716401</v>
      </c>
      <c r="H518">
        <v>-10.3572449378473</v>
      </c>
      <c r="I518">
        <v>113.41629777829201</v>
      </c>
      <c r="J518">
        <v>-6.8022143666080996</v>
      </c>
      <c r="K518">
        <v>710.07132234866594</v>
      </c>
      <c r="L518">
        <v>505.92054572320598</v>
      </c>
      <c r="M518">
        <v>29.827061424519101</v>
      </c>
      <c r="N518">
        <v>0.34392682462085</v>
      </c>
      <c r="O518">
        <v>24.642593957258601</v>
      </c>
      <c r="P518">
        <v>554.291224686595</v>
      </c>
      <c r="Q518">
        <v>0.259306760704616</v>
      </c>
    </row>
    <row r="519" spans="1:17" x14ac:dyDescent="0.3">
      <c r="A519" t="s">
        <v>1160</v>
      </c>
      <c r="B519" t="s">
        <v>1161</v>
      </c>
      <c r="C519" t="str">
        <f>IFERROR(VLOOKUP(Table1[[#This Row],[Ticker]],[1]!Table2[[Symbol]:[Industry]],2,FALSE),"-")</f>
        <v>-</v>
      </c>
      <c r="D519" t="s">
        <v>1162</v>
      </c>
      <c r="E519">
        <v>10157.82196291</v>
      </c>
      <c r="F519">
        <v>683.45</v>
      </c>
      <c r="G519">
        <v>41.836233512392099</v>
      </c>
      <c r="H519">
        <v>11.725907726628</v>
      </c>
      <c r="I519">
        <v>28.7183761606986</v>
      </c>
      <c r="J519">
        <v>4.5923557788782903</v>
      </c>
      <c r="K519">
        <v>649.40833636689695</v>
      </c>
      <c r="L519">
        <v>570.60814273485596</v>
      </c>
      <c r="M519">
        <v>49.810540462989898</v>
      </c>
      <c r="N519">
        <v>0.86512509723447095</v>
      </c>
      <c r="O519">
        <v>10.117784768454101</v>
      </c>
      <c r="P519">
        <v>71.850641186824205</v>
      </c>
      <c r="Q519">
        <v>-5.8483016605095001E-2</v>
      </c>
    </row>
    <row r="520" spans="1:17" x14ac:dyDescent="0.3">
      <c r="A520" t="s">
        <v>1163</v>
      </c>
      <c r="B520" t="s">
        <v>1164</v>
      </c>
      <c r="C520" t="str">
        <f>IFERROR(VLOOKUP(Table1[[#This Row],[Ticker]],[1]!Table2[[Symbol]:[Industry]],2,FALSE),"-")</f>
        <v>-</v>
      </c>
      <c r="D520" t="s">
        <v>290</v>
      </c>
      <c r="E520">
        <v>10152.760161914999</v>
      </c>
      <c r="F520">
        <v>1981.35</v>
      </c>
      <c r="G520">
        <v>22.775159366967198</v>
      </c>
      <c r="H520">
        <v>-1.0324215585325101</v>
      </c>
      <c r="I520">
        <v>6.2699414474343298</v>
      </c>
      <c r="J520">
        <v>-1.77244189710077</v>
      </c>
      <c r="K520">
        <v>2009.7379488834499</v>
      </c>
      <c r="L520">
        <v>1804.42961810218</v>
      </c>
      <c r="M520">
        <v>30.881389747626901</v>
      </c>
      <c r="N520">
        <v>0.57350972010232704</v>
      </c>
      <c r="O520">
        <v>8.5244908774320507</v>
      </c>
      <c r="P520">
        <v>52.8819444444444</v>
      </c>
      <c r="Q520">
        <v>-6.6650963552097001E-2</v>
      </c>
    </row>
    <row r="521" spans="1:17" x14ac:dyDescent="0.3">
      <c r="A521" t="s">
        <v>1165</v>
      </c>
      <c r="B521" t="s">
        <v>1166</v>
      </c>
      <c r="C521" t="str">
        <f>IFERROR(VLOOKUP(Table1[[#This Row],[Ticker]],[1]!Table2[[Symbol]:[Industry]],2,FALSE),"-")</f>
        <v>-</v>
      </c>
      <c r="D521" t="s">
        <v>1003</v>
      </c>
      <c r="E521">
        <v>10137.89956125</v>
      </c>
      <c r="F521">
        <v>502.5</v>
      </c>
      <c r="G521">
        <v>3.6966255626140998</v>
      </c>
      <c r="H521">
        <v>16.928973983020899</v>
      </c>
      <c r="I521">
        <v>25.116094093646002</v>
      </c>
      <c r="J521">
        <v>8.4093881050132495</v>
      </c>
      <c r="K521">
        <v>449.62569274104499</v>
      </c>
      <c r="L521">
        <v>413.16052231865302</v>
      </c>
      <c r="M521">
        <v>68.008012488604805</v>
      </c>
      <c r="N521">
        <v>1.3389510746388</v>
      </c>
      <c r="O521">
        <v>4.07960199004975</v>
      </c>
      <c r="P521">
        <v>46.288209606986896</v>
      </c>
      <c r="Q521">
        <v>1.9979502074671002E-2</v>
      </c>
    </row>
    <row r="522" spans="1:17" x14ac:dyDescent="0.3">
      <c r="A522" t="s">
        <v>1167</v>
      </c>
      <c r="B522" t="s">
        <v>1168</v>
      </c>
      <c r="C522" t="str">
        <f>IFERROR(VLOOKUP(Table1[[#This Row],[Ticker]],[1]!Table2[[Symbol]:[Industry]],2,FALSE),"-")</f>
        <v>-</v>
      </c>
      <c r="D522" t="s">
        <v>21</v>
      </c>
      <c r="E522">
        <v>10039.303367819901</v>
      </c>
      <c r="F522">
        <v>487.35</v>
      </c>
      <c r="G522">
        <v>1.40697803235956</v>
      </c>
      <c r="H522">
        <v>-10.635692760374701</v>
      </c>
      <c r="I522">
        <v>-17.024736712428201</v>
      </c>
      <c r="J522">
        <v>-3.3530200667144201</v>
      </c>
      <c r="K522">
        <v>506.287492763903</v>
      </c>
      <c r="L522">
        <v>481.45140919286501</v>
      </c>
      <c r="M522">
        <v>40.911946309920999</v>
      </c>
      <c r="N522">
        <v>1.1383301528876799</v>
      </c>
      <c r="O522">
        <v>17.9850210321124</v>
      </c>
      <c r="P522">
        <v>28.081471747700299</v>
      </c>
      <c r="Q522">
        <v>-7.8855580515129003E-2</v>
      </c>
    </row>
    <row r="523" spans="1:17" x14ac:dyDescent="0.3">
      <c r="A523" t="s">
        <v>1169</v>
      </c>
      <c r="B523" t="s">
        <v>1170</v>
      </c>
      <c r="C523" t="str">
        <f>IFERROR(VLOOKUP(Table1[[#This Row],[Ticker]],[1]!Table2[[Symbol]:[Industry]],2,FALSE),"-")</f>
        <v>-</v>
      </c>
      <c r="D523" t="s">
        <v>966</v>
      </c>
      <c r="E523">
        <v>10003.32218795</v>
      </c>
      <c r="F523">
        <v>1360.45</v>
      </c>
      <c r="G523">
        <v>55.949047510095703</v>
      </c>
      <c r="H523">
        <v>-6.4988860436757303</v>
      </c>
      <c r="I523">
        <v>38.796038558619003</v>
      </c>
      <c r="J523">
        <v>-1.0845333373083901</v>
      </c>
      <c r="K523">
        <v>1325.8251979020499</v>
      </c>
      <c r="L523">
        <v>1072.16142290062</v>
      </c>
      <c r="M523">
        <v>43.190453807577001</v>
      </c>
      <c r="N523">
        <v>1.1571559558609901</v>
      </c>
      <c r="O523">
        <v>16.964974824506498</v>
      </c>
      <c r="P523">
        <v>107.38567073170699</v>
      </c>
      <c r="Q523">
        <v>6.8883452947201995E-2</v>
      </c>
    </row>
    <row r="524" spans="1:17" x14ac:dyDescent="0.3">
      <c r="A524" t="s">
        <v>1171</v>
      </c>
      <c r="B524" t="s">
        <v>1172</v>
      </c>
      <c r="C524" t="str">
        <f>IFERROR(VLOOKUP(Table1[[#This Row],[Ticker]],[1]!Table2[[Symbol]:[Industry]],2,FALSE),"-")</f>
        <v>-</v>
      </c>
      <c r="D524" t="s">
        <v>46</v>
      </c>
      <c r="E524">
        <v>9914.1552608750007</v>
      </c>
      <c r="F524">
        <v>1521.25</v>
      </c>
      <c r="G524">
        <v>36.204489105972698</v>
      </c>
      <c r="H524">
        <v>-5.5049329841972598</v>
      </c>
      <c r="I524">
        <v>55.772397670921102</v>
      </c>
      <c r="J524">
        <v>5.5860521783614896</v>
      </c>
      <c r="K524">
        <v>1592.23780864176</v>
      </c>
      <c r="L524">
        <v>1267.3884824557699</v>
      </c>
      <c r="M524">
        <v>35.706059406653999</v>
      </c>
      <c r="N524">
        <v>0.53772925459732501</v>
      </c>
      <c r="O524">
        <v>23.576006573541498</v>
      </c>
      <c r="P524">
        <v>88.951683020742706</v>
      </c>
      <c r="Q524">
        <v>0.112181165197185</v>
      </c>
    </row>
    <row r="525" spans="1:17" x14ac:dyDescent="0.3">
      <c r="A525" t="s">
        <v>1173</v>
      </c>
      <c r="B525" t="s">
        <v>1174</v>
      </c>
      <c r="C525" t="str">
        <f>IFERROR(VLOOKUP(Table1[[#This Row],[Ticker]],[1]!Table2[[Symbol]:[Industry]],2,FALSE),"-")</f>
        <v>-</v>
      </c>
      <c r="D525" t="s">
        <v>1175</v>
      </c>
      <c r="E525">
        <v>9846.8921211899997</v>
      </c>
      <c r="F525">
        <v>905.9</v>
      </c>
      <c r="G525">
        <v>-44.814925032413001</v>
      </c>
      <c r="H525">
        <v>-10.7947499536448</v>
      </c>
      <c r="I525">
        <v>-26.981796605608501</v>
      </c>
      <c r="J525">
        <v>-3.5373649874629498</v>
      </c>
      <c r="K525">
        <v>970.534158571489</v>
      </c>
      <c r="L525">
        <v>1020.28992559843</v>
      </c>
      <c r="M525">
        <v>18.224736187850301</v>
      </c>
      <c r="N525">
        <v>0.84598279859737502</v>
      </c>
      <c r="O525">
        <v>43.1725355999558</v>
      </c>
      <c r="P525">
        <v>6.0772833723653203</v>
      </c>
      <c r="Q525">
        <v>-7.5469938397934005E-2</v>
      </c>
    </row>
    <row r="526" spans="1:17" x14ac:dyDescent="0.3">
      <c r="A526" t="s">
        <v>1176</v>
      </c>
      <c r="B526" t="s">
        <v>1177</v>
      </c>
      <c r="C526" t="str">
        <f>IFERROR(VLOOKUP(Table1[[#This Row],[Ticker]],[1]!Table2[[Symbol]:[Industry]],2,FALSE),"-")</f>
        <v>-</v>
      </c>
      <c r="D526" t="s">
        <v>1178</v>
      </c>
      <c r="E526">
        <v>9825.6118508149993</v>
      </c>
      <c r="F526">
        <v>93.85</v>
      </c>
      <c r="G526">
        <v>28.993416784194299</v>
      </c>
      <c r="H526">
        <v>13.240771740370899</v>
      </c>
      <c r="I526">
        <v>-24.8402902175268</v>
      </c>
      <c r="J526">
        <v>-2.3099190879931601</v>
      </c>
      <c r="K526">
        <v>88.284658949038302</v>
      </c>
      <c r="L526">
        <v>86.246102759542595</v>
      </c>
      <c r="M526">
        <v>51.277916117481404</v>
      </c>
      <c r="N526">
        <v>2.50441262094489</v>
      </c>
      <c r="O526">
        <v>44.592434736281199</v>
      </c>
      <c r="P526">
        <v>55.2522746071133</v>
      </c>
      <c r="Q526">
        <v>6.1658727003014002E-2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Row],[Ticker]],[1]!Table2[[Symbol]:[Industry]],2,FALSE),"-")</f>
        <v>-</v>
      </c>
      <c r="D527" t="s">
        <v>1003</v>
      </c>
      <c r="E527">
        <v>9816.5948330760002</v>
      </c>
      <c r="F527">
        <v>46.12</v>
      </c>
      <c r="G527">
        <v>-21.5139237912339</v>
      </c>
      <c r="H527">
        <v>-4.2134313465209301</v>
      </c>
      <c r="I527">
        <v>-12.9395871661388</v>
      </c>
      <c r="J527">
        <v>4.15190683338421</v>
      </c>
      <c r="K527">
        <v>47.351408236298703</v>
      </c>
      <c r="L527">
        <v>46.615558037115498</v>
      </c>
      <c r="M527">
        <v>41.402321240836798</v>
      </c>
      <c r="N527">
        <v>0.70224374886177698</v>
      </c>
      <c r="O527">
        <v>24.1326973113616</v>
      </c>
      <c r="P527">
        <v>26.183310533515701</v>
      </c>
      <c r="Q527">
        <v>6.1257457297949E-2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Row],[Ticker]],[1]!Table2[[Symbol]:[Industry]],2,FALSE),"-")</f>
        <v>-</v>
      </c>
      <c r="D528" t="s">
        <v>539</v>
      </c>
      <c r="E528">
        <v>9805.7207606399897</v>
      </c>
      <c r="F528">
        <v>2765.7</v>
      </c>
      <c r="G528">
        <v>-17.579060054759601</v>
      </c>
      <c r="H528">
        <v>-4.1304629952611904</v>
      </c>
      <c r="I528">
        <v>-2.7108788361321201</v>
      </c>
      <c r="J528">
        <v>1.19824986105544</v>
      </c>
      <c r="K528">
        <v>2799.32001792342</v>
      </c>
      <c r="L528">
        <v>2679.9296234543299</v>
      </c>
      <c r="M528">
        <v>38.4151938761851</v>
      </c>
      <c r="N528">
        <v>0.92151816486997495</v>
      </c>
      <c r="O528">
        <v>15.994142531727899</v>
      </c>
      <c r="P528">
        <v>23.0841121495327</v>
      </c>
      <c r="Q528">
        <v>-6.8440402620575005E-2</v>
      </c>
    </row>
    <row r="529" spans="1:17" x14ac:dyDescent="0.3">
      <c r="A529" t="s">
        <v>1183</v>
      </c>
      <c r="B529" t="s">
        <v>1184</v>
      </c>
      <c r="C529" t="str">
        <f>IFERROR(VLOOKUP(Table1[[#This Row],[Ticker]],[1]!Table2[[Symbol]:[Industry]],2,FALSE),"-")</f>
        <v>-</v>
      </c>
      <c r="D529" t="s">
        <v>486</v>
      </c>
      <c r="E529">
        <v>9795.7117204400001</v>
      </c>
      <c r="F529">
        <v>1536.2</v>
      </c>
      <c r="G529">
        <v>-10.7033783732877</v>
      </c>
      <c r="H529">
        <v>0.69794728994114197</v>
      </c>
      <c r="I529">
        <v>2.5408753761611398</v>
      </c>
      <c r="J529">
        <v>-7.1188094939988602</v>
      </c>
      <c r="K529">
        <v>1560.64172412107</v>
      </c>
      <c r="L529">
        <v>1476.0021590731501</v>
      </c>
      <c r="M529">
        <v>31.802254688884702</v>
      </c>
      <c r="N529">
        <v>2.4079797680385102</v>
      </c>
      <c r="O529">
        <v>18.2918890769431</v>
      </c>
      <c r="P529">
        <v>26.644682605111299</v>
      </c>
      <c r="Q529">
        <v>1.2884476805761E-2</v>
      </c>
    </row>
    <row r="530" spans="1:17" hidden="1" x14ac:dyDescent="0.3">
      <c r="A530" t="s">
        <v>1185</v>
      </c>
      <c r="B530" t="s">
        <v>1186</v>
      </c>
      <c r="C530" t="str">
        <f>IFERROR(VLOOKUP(Table1[[#This Row],[Ticker]],[1]!Table2[[Symbol]:[Industry]],2,FALSE),"-")</f>
        <v>-</v>
      </c>
      <c r="D530" t="s">
        <v>258</v>
      </c>
      <c r="E530">
        <v>9718.1690256000002</v>
      </c>
      <c r="F530">
        <v>4788.2</v>
      </c>
      <c r="G530">
        <v>24.2794383942697</v>
      </c>
      <c r="H530">
        <v>-2.2260771675580302</v>
      </c>
      <c r="I530">
        <v>22.319099497334399</v>
      </c>
      <c r="J530">
        <v>-1.5618163104235201</v>
      </c>
      <c r="K530">
        <v>5069.0200539878397</v>
      </c>
      <c r="L530">
        <v>4221.5807988603501</v>
      </c>
      <c r="M530">
        <v>21.3173801843026</v>
      </c>
      <c r="N530">
        <v>0.580544405827775</v>
      </c>
      <c r="O530">
        <v>19.947997159684199</v>
      </c>
      <c r="P530">
        <v>60.777663986031499</v>
      </c>
      <c r="Q530">
        <v>0.15642153231990799</v>
      </c>
    </row>
    <row r="531" spans="1:17" hidden="1" x14ac:dyDescent="0.3">
      <c r="A531" t="s">
        <v>1187</v>
      </c>
      <c r="B531" t="s">
        <v>1188</v>
      </c>
      <c r="C531" t="str">
        <f>IFERROR(VLOOKUP(Table1[[#This Row],[Ticker]],[1]!Table2[[Symbol]:[Industry]],2,FALSE),"-")</f>
        <v>-</v>
      </c>
      <c r="D531" t="s">
        <v>141</v>
      </c>
      <c r="E531">
        <v>9717.1900299270001</v>
      </c>
      <c r="F531">
        <v>269.23</v>
      </c>
      <c r="G531">
        <v>-15.9935559256099</v>
      </c>
      <c r="H531">
        <v>2.5940267768231098</v>
      </c>
      <c r="I531">
        <v>-4.9718008629146997</v>
      </c>
      <c r="J531">
        <v>0.62167003921300601</v>
      </c>
      <c r="K531">
        <v>266.13875617167599</v>
      </c>
      <c r="L531">
        <v>259.50169596066797</v>
      </c>
      <c r="M531">
        <v>22.227502817667499</v>
      </c>
      <c r="N531">
        <v>0.79744320681164405</v>
      </c>
      <c r="O531">
        <v>2.16543475838502</v>
      </c>
      <c r="P531">
        <v>15.997414907367499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Row],[Ticker]],[1]!Table2[[Symbol]:[Industry]],2,FALSE),"-")</f>
        <v>-</v>
      </c>
      <c r="D532" t="s">
        <v>51</v>
      </c>
      <c r="E532">
        <v>9712.6585680179996</v>
      </c>
      <c r="F532">
        <v>214.33</v>
      </c>
      <c r="G532">
        <v>63.860195088319898</v>
      </c>
      <c r="H532">
        <v>0.30635558777683902</v>
      </c>
      <c r="I532">
        <v>24.590660970666601</v>
      </c>
      <c r="J532">
        <v>-2.3842379316769202</v>
      </c>
      <c r="K532">
        <v>184.70691794777801</v>
      </c>
      <c r="L532">
        <v>157.83151245932601</v>
      </c>
      <c r="M532">
        <v>67.041781774333103</v>
      </c>
      <c r="N532">
        <v>1.3147739267934999</v>
      </c>
      <c r="O532">
        <v>1.46503056035085</v>
      </c>
      <c r="P532">
        <v>119.93842996408399</v>
      </c>
      <c r="Q532">
        <v>0.12719546362744899</v>
      </c>
    </row>
    <row r="533" spans="1:17" x14ac:dyDescent="0.3">
      <c r="A533" t="s">
        <v>1191</v>
      </c>
      <c r="B533" t="s">
        <v>1192</v>
      </c>
      <c r="C533" t="str">
        <f>IFERROR(VLOOKUP(Table1[[#This Row],[Ticker]],[1]!Table2[[Symbol]:[Industry]],2,FALSE),"-")</f>
        <v>-</v>
      </c>
      <c r="D533" t="s">
        <v>80</v>
      </c>
      <c r="E533">
        <v>9685.7325456599992</v>
      </c>
      <c r="F533">
        <v>1257.8</v>
      </c>
      <c r="G533">
        <v>-7.82738970229821</v>
      </c>
      <c r="H533">
        <v>-22.0314155451101</v>
      </c>
      <c r="I533">
        <v>-36.781118283958698</v>
      </c>
      <c r="J533">
        <v>-14.3316550073997</v>
      </c>
      <c r="K533">
        <v>1485.14217820403</v>
      </c>
      <c r="L533">
        <v>1442.8747084426</v>
      </c>
      <c r="M533">
        <v>22.064415430845902</v>
      </c>
      <c r="N533">
        <v>1.3554113212182901</v>
      </c>
      <c r="O533">
        <v>43.2660200349817</v>
      </c>
      <c r="P533">
        <v>18.598840224411799</v>
      </c>
      <c r="Q533">
        <v>-2.9296938129486999E-2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Row],[Ticker]],[1]!Table2[[Symbol]:[Industry]],2,FALSE),"-")</f>
        <v>-</v>
      </c>
      <c r="D534" t="s">
        <v>21</v>
      </c>
      <c r="E534">
        <v>9600.0526001399994</v>
      </c>
      <c r="F534">
        <v>1528.95</v>
      </c>
      <c r="G534">
        <v>-23.645565956035</v>
      </c>
      <c r="H534">
        <v>-13.6538417881212</v>
      </c>
      <c r="I534">
        <v>-14.208933024124001</v>
      </c>
      <c r="J534">
        <v>-0.30021842706283702</v>
      </c>
      <c r="K534">
        <v>1629.2490839965401</v>
      </c>
      <c r="L534">
        <v>1581.0574774730201</v>
      </c>
      <c r="M534">
        <v>37.060850993947</v>
      </c>
      <c r="N534">
        <v>0.57843617155173599</v>
      </c>
      <c r="O534">
        <v>27.044703881748902</v>
      </c>
      <c r="P534">
        <v>10.3098733811911</v>
      </c>
      <c r="Q534">
        <v>-6.7264252566503993E-2</v>
      </c>
    </row>
    <row r="535" spans="1:17" hidden="1" x14ac:dyDescent="0.3">
      <c r="A535" t="s">
        <v>1195</v>
      </c>
      <c r="B535" t="s">
        <v>1196</v>
      </c>
      <c r="C535" t="str">
        <f>IFERROR(VLOOKUP(Table1[[#This Row],[Ticker]],[1]!Table2[[Symbol]:[Industry]],2,FALSE),"-")</f>
        <v>-</v>
      </c>
      <c r="D535" t="s">
        <v>92</v>
      </c>
      <c r="E535">
        <v>9591.9028099999996</v>
      </c>
      <c r="F535">
        <v>138.91999999999999</v>
      </c>
      <c r="G535">
        <v>-22.1440653691607</v>
      </c>
      <c r="H535">
        <v>0.83951961188927404</v>
      </c>
      <c r="I535">
        <v>-6.6593300704465204</v>
      </c>
      <c r="J535">
        <v>-0.50034313701911004</v>
      </c>
      <c r="K535">
        <v>138.684334563151</v>
      </c>
      <c r="L535">
        <v>136.04657924052799</v>
      </c>
      <c r="M535">
        <v>19.599037825510401</v>
      </c>
      <c r="N535">
        <v>0.93675633534033598</v>
      </c>
      <c r="O535">
        <v>2.9369421249640202</v>
      </c>
      <c r="P535">
        <v>10.2539682539682</v>
      </c>
      <c r="Q535">
        <v>-1.3388827299693999E-2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Row],[Ticker]],[1]!Table2[[Symbol]:[Industry]],2,FALSE),"-")</f>
        <v>-</v>
      </c>
      <c r="D536" t="s">
        <v>46</v>
      </c>
      <c r="E536">
        <v>9581.6628220000002</v>
      </c>
      <c r="F536">
        <v>340.7</v>
      </c>
      <c r="G536">
        <v>11.155376422013299</v>
      </c>
      <c r="H536">
        <v>-3.58515083601934</v>
      </c>
      <c r="I536">
        <v>15.3108315992411</v>
      </c>
      <c r="J536">
        <v>-4.1937648526924702</v>
      </c>
      <c r="K536">
        <v>351.98353866978903</v>
      </c>
      <c r="L536">
        <v>303.56328538892501</v>
      </c>
      <c r="M536">
        <v>32.903609485251401</v>
      </c>
      <c r="N536">
        <v>0.56031640348600398</v>
      </c>
      <c r="O536">
        <v>21.925447607866101</v>
      </c>
      <c r="P536">
        <v>43.9070749736008</v>
      </c>
      <c r="Q536">
        <v>-7.9907545244659994E-3</v>
      </c>
    </row>
    <row r="537" spans="1:17" x14ac:dyDescent="0.3">
      <c r="A537" t="s">
        <v>1199</v>
      </c>
      <c r="B537" t="s">
        <v>1200</v>
      </c>
      <c r="C537" t="str">
        <f>IFERROR(VLOOKUP(Table1[[#This Row],[Ticker]],[1]!Table2[[Symbol]:[Industry]],2,FALSE),"-")</f>
        <v>-</v>
      </c>
      <c r="D537" t="s">
        <v>388</v>
      </c>
      <c r="E537">
        <v>9546.7361745100006</v>
      </c>
      <c r="F537">
        <v>649.70000000000005</v>
      </c>
      <c r="G537">
        <v>-2.8372015617987101</v>
      </c>
      <c r="H537">
        <v>-2.5973339058410301</v>
      </c>
      <c r="I537">
        <v>-9.8349850331690103</v>
      </c>
      <c r="J537">
        <v>1.4987478910705201</v>
      </c>
      <c r="K537">
        <v>678.92168094645797</v>
      </c>
      <c r="L537">
        <v>671.64622214773499</v>
      </c>
      <c r="M537">
        <v>36.160108134496397</v>
      </c>
      <c r="N537">
        <v>0.77696644887083799</v>
      </c>
      <c r="O537">
        <v>25.427120209327299</v>
      </c>
      <c r="P537">
        <v>22.1240601503759</v>
      </c>
      <c r="Q537">
        <v>6.5154743525731001E-2</v>
      </c>
    </row>
    <row r="538" spans="1:17" x14ac:dyDescent="0.3">
      <c r="A538" t="s">
        <v>1201</v>
      </c>
      <c r="B538" t="s">
        <v>1202</v>
      </c>
      <c r="C538" t="str">
        <f>IFERROR(VLOOKUP(Table1[[#This Row],[Ticker]],[1]!Table2[[Symbol]:[Industry]],2,FALSE),"-")</f>
        <v>-</v>
      </c>
      <c r="D538" t="s">
        <v>46</v>
      </c>
      <c r="E538">
        <v>9535.0698499199898</v>
      </c>
      <c r="F538">
        <v>555.04999999999995</v>
      </c>
      <c r="G538">
        <v>145.34153505044199</v>
      </c>
      <c r="H538">
        <v>14.334642686831</v>
      </c>
      <c r="I538">
        <v>52.822072317374896</v>
      </c>
      <c r="J538">
        <v>11.5963741386033</v>
      </c>
      <c r="K538">
        <v>489.39805661116498</v>
      </c>
      <c r="L538">
        <v>377.45240640209403</v>
      </c>
      <c r="M538">
        <v>63.379586473377998</v>
      </c>
      <c r="N538">
        <v>1.63781021660876</v>
      </c>
      <c r="O538">
        <v>6.28772182686245</v>
      </c>
      <c r="P538">
        <v>195.23936170212701</v>
      </c>
      <c r="Q538">
        <v>0.22800976795066999</v>
      </c>
    </row>
    <row r="539" spans="1:17" x14ac:dyDescent="0.3">
      <c r="A539" t="s">
        <v>1203</v>
      </c>
      <c r="B539" t="s">
        <v>1204</v>
      </c>
      <c r="C539" t="str">
        <f>IFERROR(VLOOKUP(Table1[[#This Row],[Ticker]],[1]!Table2[[Symbol]:[Industry]],2,FALSE),"-")</f>
        <v>-</v>
      </c>
      <c r="D539" t="s">
        <v>1178</v>
      </c>
      <c r="E539">
        <v>9478.8411111000005</v>
      </c>
      <c r="F539">
        <v>492.9</v>
      </c>
      <c r="G539">
        <v>1.84643050534981</v>
      </c>
      <c r="H539">
        <v>-4.8120774938625601</v>
      </c>
      <c r="I539">
        <v>26.597189295512401</v>
      </c>
      <c r="J539">
        <v>-2.28421180190769</v>
      </c>
      <c r="K539">
        <v>513.06642932213902</v>
      </c>
      <c r="L539">
        <v>445.28506641246599</v>
      </c>
      <c r="M539">
        <v>38.105484437215402</v>
      </c>
      <c r="N539">
        <v>1.0721713799149899</v>
      </c>
      <c r="O539">
        <v>17.954960438222699</v>
      </c>
      <c r="P539">
        <v>59.205426356589101</v>
      </c>
      <c r="Q539">
        <v>4.4850296017770998E-2</v>
      </c>
    </row>
    <row r="540" spans="1:17" hidden="1" x14ac:dyDescent="0.3">
      <c r="A540" t="s">
        <v>1205</v>
      </c>
      <c r="B540" t="s">
        <v>1206</v>
      </c>
      <c r="C540" t="str">
        <f>IFERROR(VLOOKUP(Table1[[#This Row],[Ticker]],[1]!Table2[[Symbol]:[Industry]],2,FALSE),"-")</f>
        <v>-</v>
      </c>
      <c r="D540" t="s">
        <v>258</v>
      </c>
      <c r="E540">
        <v>9456.7788020999997</v>
      </c>
      <c r="F540">
        <v>6143.55</v>
      </c>
      <c r="G540">
        <v>-2.6849260139991702</v>
      </c>
      <c r="H540">
        <v>1.9098762742201401</v>
      </c>
      <c r="I540">
        <v>3.1540126680961702</v>
      </c>
      <c r="J540">
        <v>-3.3860279699120999</v>
      </c>
      <c r="K540">
        <v>6113.4302203765001</v>
      </c>
      <c r="L540">
        <v>5593.2098304379897</v>
      </c>
      <c r="M540">
        <v>40.661317416293102</v>
      </c>
      <c r="N540">
        <v>0.711607525295887</v>
      </c>
      <c r="O540">
        <v>13.9243596943135</v>
      </c>
      <c r="P540">
        <v>32.977272727272698</v>
      </c>
      <c r="Q540">
        <v>0.126414264552866</v>
      </c>
    </row>
    <row r="541" spans="1:17" x14ac:dyDescent="0.3">
      <c r="A541" t="s">
        <v>1207</v>
      </c>
      <c r="B541" t="s">
        <v>1208</v>
      </c>
      <c r="C541" t="str">
        <f>IFERROR(VLOOKUP(Table1[[#This Row],[Ticker]],[1]!Table2[[Symbol]:[Industry]],2,FALSE),"-")</f>
        <v>-</v>
      </c>
      <c r="D541" t="s">
        <v>368</v>
      </c>
      <c r="E541">
        <v>9443.1846153000006</v>
      </c>
      <c r="F541">
        <v>693.1</v>
      </c>
      <c r="G541">
        <v>46.126552648838803</v>
      </c>
      <c r="H541">
        <v>16.5904463968815</v>
      </c>
      <c r="I541">
        <v>25.620905968028101</v>
      </c>
      <c r="J541">
        <v>6.1483505116393502</v>
      </c>
      <c r="K541">
        <v>638.949775815252</v>
      </c>
      <c r="L541">
        <v>541.94541895350301</v>
      </c>
      <c r="M541">
        <v>50.482781590827798</v>
      </c>
      <c r="N541">
        <v>1.52081404000426</v>
      </c>
      <c r="O541">
        <v>14.4135045447987</v>
      </c>
      <c r="P541">
        <v>79.606115573982905</v>
      </c>
      <c r="Q541">
        <v>4.5576715627890004E-3</v>
      </c>
    </row>
    <row r="542" spans="1:17" hidden="1" x14ac:dyDescent="0.3">
      <c r="A542" t="s">
        <v>1209</v>
      </c>
      <c r="B542" t="s">
        <v>1210</v>
      </c>
      <c r="C542" t="str">
        <f>IFERROR(VLOOKUP(Table1[[#This Row],[Ticker]],[1]!Table2[[Symbol]:[Industry]],2,FALSE),"-")</f>
        <v>-</v>
      </c>
      <c r="D542" t="s">
        <v>248</v>
      </c>
      <c r="E542">
        <v>9415.813090005</v>
      </c>
      <c r="F542">
        <v>1592.85</v>
      </c>
      <c r="G542">
        <v>110.875938058386</v>
      </c>
      <c r="H542">
        <v>-6.2952077269927802</v>
      </c>
      <c r="I542">
        <v>46.328886211951797</v>
      </c>
      <c r="J542">
        <v>5.2894783685263898</v>
      </c>
      <c r="K542">
        <v>1627.35063732391</v>
      </c>
      <c r="M542">
        <v>41.106167469305802</v>
      </c>
      <c r="N542">
        <v>0.65270059018287097</v>
      </c>
      <c r="O542">
        <v>30.583545217691501</v>
      </c>
      <c r="P542">
        <v>147.952988792029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Row],[Ticker]],[1]!Table2[[Symbol]:[Industry]],2,FALSE),"-")</f>
        <v>-</v>
      </c>
      <c r="D543" t="s">
        <v>80</v>
      </c>
      <c r="E543">
        <v>9412.4285793399995</v>
      </c>
      <c r="F543">
        <v>799.9</v>
      </c>
      <c r="G543">
        <v>2.3654293226908298</v>
      </c>
      <c r="H543">
        <v>-5.6440143878343196</v>
      </c>
      <c r="I543">
        <v>-22.950177288649201</v>
      </c>
      <c r="J543">
        <v>-1.09208212270913</v>
      </c>
      <c r="K543">
        <v>841.56962751137598</v>
      </c>
      <c r="L543">
        <v>820.93004595391403</v>
      </c>
      <c r="M543">
        <v>30.835036096989299</v>
      </c>
      <c r="N543">
        <v>0.62062206923512697</v>
      </c>
      <c r="O543">
        <v>25.003125390673802</v>
      </c>
      <c r="P543">
        <v>27.718345840651399</v>
      </c>
      <c r="Q543">
        <v>-3.8548187017789998E-3</v>
      </c>
    </row>
    <row r="544" spans="1:17" hidden="1" x14ac:dyDescent="0.3">
      <c r="A544" t="s">
        <v>1213</v>
      </c>
      <c r="B544" t="s">
        <v>1214</v>
      </c>
      <c r="C544" t="str">
        <f>IFERROR(VLOOKUP(Table1[[#This Row],[Ticker]],[1]!Table2[[Symbol]:[Industry]],2,FALSE),"-")</f>
        <v>-</v>
      </c>
      <c r="D544" t="s">
        <v>21</v>
      </c>
      <c r="E544">
        <v>9337.7743559499995</v>
      </c>
      <c r="F544">
        <v>1691.15</v>
      </c>
      <c r="G544">
        <v>172.644201279507</v>
      </c>
      <c r="H544">
        <v>6.8571403707932097</v>
      </c>
      <c r="I544">
        <v>52.544745643796098</v>
      </c>
      <c r="J544">
        <v>9.2876198600015307</v>
      </c>
      <c r="K544">
        <v>1508.6785137546999</v>
      </c>
      <c r="L544">
        <v>1173.44767821912</v>
      </c>
      <c r="M544">
        <v>57.571083435034303</v>
      </c>
      <c r="N544">
        <v>1.0668862058144699</v>
      </c>
      <c r="O544">
        <v>6.9952399254944897</v>
      </c>
      <c r="P544">
        <v>249.33897954967901</v>
      </c>
      <c r="Q544">
        <v>0.253153999428125</v>
      </c>
    </row>
    <row r="545" spans="1:17" x14ac:dyDescent="0.3">
      <c r="A545" t="s">
        <v>1215</v>
      </c>
      <c r="B545" t="s">
        <v>1216</v>
      </c>
      <c r="C545" t="str">
        <f>IFERROR(VLOOKUP(Table1[[#This Row],[Ticker]],[1]!Table2[[Symbol]:[Industry]],2,FALSE),"-")</f>
        <v>-</v>
      </c>
      <c r="D545" t="s">
        <v>315</v>
      </c>
      <c r="E545">
        <v>9157.9937640179996</v>
      </c>
      <c r="F545">
        <v>115.66</v>
      </c>
      <c r="G545">
        <v>-3.6262763485331502</v>
      </c>
      <c r="H545">
        <v>-17.968138309782699</v>
      </c>
      <c r="I545">
        <v>-25.2530675238669</v>
      </c>
      <c r="J545">
        <v>-13.5398294060239</v>
      </c>
      <c r="K545">
        <v>140.23828392090101</v>
      </c>
      <c r="L545">
        <v>132.94999429721301</v>
      </c>
      <c r="M545">
        <v>15.4273035684429</v>
      </c>
      <c r="N545">
        <v>2.0746492984091902</v>
      </c>
      <c r="O545">
        <v>36.607297250561999</v>
      </c>
      <c r="P545">
        <v>25.037837837837799</v>
      </c>
      <c r="Q545">
        <v>0.12012146114900001</v>
      </c>
    </row>
    <row r="546" spans="1:17" x14ac:dyDescent="0.3">
      <c r="A546" t="s">
        <v>1217</v>
      </c>
      <c r="B546" t="s">
        <v>1218</v>
      </c>
      <c r="C546" t="str">
        <f>IFERROR(VLOOKUP(Table1[[#This Row],[Ticker]],[1]!Table2[[Symbol]:[Industry]],2,FALSE),"-")</f>
        <v>-</v>
      </c>
      <c r="D546" t="s">
        <v>1178</v>
      </c>
      <c r="E546">
        <v>9122.7014203500003</v>
      </c>
      <c r="F546">
        <v>713.65</v>
      </c>
      <c r="G546">
        <v>118.548311237297</v>
      </c>
      <c r="H546">
        <v>31.576927144400202</v>
      </c>
      <c r="I546">
        <v>58.6635654826569</v>
      </c>
      <c r="J546">
        <v>18.630008582436901</v>
      </c>
      <c r="K546">
        <v>561.987587687021</v>
      </c>
      <c r="L546">
        <v>450.17611113345998</v>
      </c>
      <c r="M546">
        <v>68.991144600506502</v>
      </c>
      <c r="N546">
        <v>1.41222215078994</v>
      </c>
      <c r="O546">
        <v>6.1654872836824604</v>
      </c>
      <c r="P546">
        <v>150.05255781359401</v>
      </c>
      <c r="Q546">
        <v>0.202209162390005</v>
      </c>
    </row>
    <row r="547" spans="1:17" x14ac:dyDescent="0.3">
      <c r="A547" t="s">
        <v>1219</v>
      </c>
      <c r="B547" t="s">
        <v>1220</v>
      </c>
      <c r="C547" t="str">
        <f>IFERROR(VLOOKUP(Table1[[#This Row],[Ticker]],[1]!Table2[[Symbol]:[Industry]],2,FALSE),"-")</f>
        <v>-</v>
      </c>
      <c r="D547" t="s">
        <v>141</v>
      </c>
      <c r="E547">
        <v>9109.2244346699899</v>
      </c>
      <c r="F547">
        <v>587.54999999999995</v>
      </c>
      <c r="G547">
        <v>-9.9661955321440594</v>
      </c>
      <c r="H547">
        <v>-5.5365266174181604</v>
      </c>
      <c r="I547">
        <v>-5.28065153837764</v>
      </c>
      <c r="J547">
        <v>-1.56836727494126</v>
      </c>
      <c r="K547">
        <v>596.74108105775395</v>
      </c>
      <c r="L547">
        <v>574.25064619827299</v>
      </c>
      <c r="M547">
        <v>52.968388633372001</v>
      </c>
      <c r="N547">
        <v>0.75362418626458805</v>
      </c>
      <c r="O547">
        <v>15.5305931410092</v>
      </c>
      <c r="P547">
        <v>23.6947368421052</v>
      </c>
      <c r="Q547">
        <v>9.7289803810648001E-2</v>
      </c>
    </row>
    <row r="548" spans="1:17" x14ac:dyDescent="0.3">
      <c r="A548" t="s">
        <v>1221</v>
      </c>
      <c r="B548" t="s">
        <v>1222</v>
      </c>
      <c r="C548" t="str">
        <f>IFERROR(VLOOKUP(Table1[[#This Row],[Ticker]],[1]!Table2[[Symbol]:[Industry]],2,FALSE),"-")</f>
        <v>-</v>
      </c>
      <c r="D548" t="s">
        <v>122</v>
      </c>
      <c r="E548">
        <v>9074.5485096729899</v>
      </c>
      <c r="F548">
        <v>84.61</v>
      </c>
      <c r="G548">
        <v>-32.463177133198997</v>
      </c>
      <c r="H548">
        <v>0.27398545246239397</v>
      </c>
      <c r="I548">
        <v>-12.2214984457258</v>
      </c>
      <c r="J548">
        <v>0.58370139572287205</v>
      </c>
      <c r="K548">
        <v>82.711208416949304</v>
      </c>
      <c r="L548">
        <v>84.837539305122803</v>
      </c>
      <c r="M548">
        <v>68.871548596479002</v>
      </c>
      <c r="N548">
        <v>1.01454477163471</v>
      </c>
      <c r="O548">
        <v>15.8255525351613</v>
      </c>
      <c r="P548">
        <v>16.864640883977899</v>
      </c>
    </row>
    <row r="549" spans="1:17" x14ac:dyDescent="0.3">
      <c r="A549" t="s">
        <v>1223</v>
      </c>
      <c r="B549" t="s">
        <v>1224</v>
      </c>
      <c r="C549" t="str">
        <f>IFERROR(VLOOKUP(Table1[[#This Row],[Ticker]],[1]!Table2[[Symbol]:[Industry]],2,FALSE),"-")</f>
        <v>-</v>
      </c>
      <c r="D549" t="s">
        <v>554</v>
      </c>
      <c r="E549">
        <v>9069.4349275889999</v>
      </c>
      <c r="F549">
        <v>152.76</v>
      </c>
      <c r="G549">
        <v>-14.8669291410295</v>
      </c>
      <c r="H549">
        <v>-6.57515224894677</v>
      </c>
      <c r="I549">
        <v>-29.978432521439899</v>
      </c>
      <c r="J549">
        <v>-1.46551752642446</v>
      </c>
      <c r="K549">
        <v>165.46200992079099</v>
      </c>
      <c r="L549">
        <v>164.95002847538501</v>
      </c>
      <c r="M549">
        <v>27.714690685648598</v>
      </c>
      <c r="N549">
        <v>0.66206391781790097</v>
      </c>
      <c r="O549">
        <v>37.010590650139797</v>
      </c>
      <c r="P549">
        <v>16.303775667036401</v>
      </c>
      <c r="Q549">
        <v>-3.6543498231514003E-2</v>
      </c>
    </row>
    <row r="550" spans="1:17" x14ac:dyDescent="0.3">
      <c r="A550" t="s">
        <v>1225</v>
      </c>
      <c r="B550" t="s">
        <v>1226</v>
      </c>
      <c r="C550" t="str">
        <f>IFERROR(VLOOKUP(Table1[[#This Row],[Ticker]],[1]!Table2[[Symbol]:[Industry]],2,FALSE),"-")</f>
        <v>-</v>
      </c>
      <c r="D550" t="s">
        <v>297</v>
      </c>
      <c r="E550">
        <v>9039.0038306850001</v>
      </c>
      <c r="F550">
        <v>555.35</v>
      </c>
      <c r="G550">
        <v>29.6481178998859</v>
      </c>
      <c r="H550">
        <v>5.8717344094615402</v>
      </c>
      <c r="I550">
        <v>39.871773877616498</v>
      </c>
      <c r="J550">
        <v>3.8795343970773501</v>
      </c>
      <c r="K550">
        <v>515.55406240509899</v>
      </c>
      <c r="L550">
        <v>436.38413370143701</v>
      </c>
      <c r="M550">
        <v>57.978303271252997</v>
      </c>
      <c r="N550">
        <v>0.51132485348870005</v>
      </c>
      <c r="O550">
        <v>7.0676150175565002</v>
      </c>
      <c r="P550">
        <v>62.716085555230002</v>
      </c>
      <c r="Q550">
        <v>0.13025607600470701</v>
      </c>
    </row>
    <row r="551" spans="1:17" hidden="1" x14ac:dyDescent="0.3">
      <c r="A551" t="s">
        <v>1227</v>
      </c>
      <c r="B551" t="s">
        <v>1228</v>
      </c>
      <c r="C551" t="str">
        <f>IFERROR(VLOOKUP(Table1[[#This Row],[Ticker]],[1]!Table2[[Symbol]:[Industry]],2,FALSE),"-")</f>
        <v>-</v>
      </c>
      <c r="D551" t="s">
        <v>141</v>
      </c>
      <c r="E551">
        <v>9027.9907487</v>
      </c>
      <c r="F551">
        <v>716.45</v>
      </c>
      <c r="G551">
        <v>-1.69815014529674</v>
      </c>
      <c r="H551">
        <v>2.79887505379885</v>
      </c>
      <c r="I551">
        <v>-3.7507061248317699</v>
      </c>
      <c r="J551">
        <v>5.6619356692745404</v>
      </c>
      <c r="K551">
        <v>695.01838656733105</v>
      </c>
      <c r="L551">
        <v>655.70316640271096</v>
      </c>
      <c r="M551">
        <v>60.906449523297503</v>
      </c>
      <c r="N551">
        <v>1.53521671061954</v>
      </c>
      <c r="O551">
        <v>4.6828110824202502</v>
      </c>
      <c r="P551">
        <v>38.3108108108108</v>
      </c>
    </row>
    <row r="552" spans="1:17" hidden="1" x14ac:dyDescent="0.3">
      <c r="A552" t="s">
        <v>1229</v>
      </c>
      <c r="B552" t="s">
        <v>1230</v>
      </c>
      <c r="C552" t="str">
        <f>IFERROR(VLOOKUP(Table1[[#This Row],[Ticker]],[1]!Table2[[Symbol]:[Industry]],2,FALSE),"-")</f>
        <v>-</v>
      </c>
      <c r="D552" t="s">
        <v>217</v>
      </c>
      <c r="E552">
        <v>8986.4635695100005</v>
      </c>
      <c r="F552">
        <v>11335.55</v>
      </c>
      <c r="G552">
        <v>15.0109026912081</v>
      </c>
      <c r="H552">
        <v>7.2278408728622301</v>
      </c>
      <c r="I552">
        <v>27.139611203628899</v>
      </c>
      <c r="J552">
        <v>3.1393194729451799</v>
      </c>
      <c r="K552">
        <v>11454.247122446999</v>
      </c>
      <c r="L552">
        <v>9777.7398265679803</v>
      </c>
      <c r="M552">
        <v>40.762468486353299</v>
      </c>
      <c r="N552">
        <v>1.00607005696316</v>
      </c>
      <c r="O552">
        <v>14.665808011080101</v>
      </c>
      <c r="P552">
        <v>75.881303335919299</v>
      </c>
      <c r="Q552">
        <v>0.13037984026444999</v>
      </c>
    </row>
    <row r="553" spans="1:17" hidden="1" x14ac:dyDescent="0.3">
      <c r="A553" t="s">
        <v>1231</v>
      </c>
      <c r="B553" t="s">
        <v>1232</v>
      </c>
      <c r="C553" t="str">
        <f>IFERROR(VLOOKUP(Table1[[#This Row],[Ticker]],[1]!Table2[[Symbol]:[Industry]],2,FALSE),"-")</f>
        <v>-</v>
      </c>
      <c r="D553" t="s">
        <v>258</v>
      </c>
      <c r="E553">
        <v>8965.9076010000008</v>
      </c>
      <c r="F553">
        <v>4475.1000000000004</v>
      </c>
      <c r="G553">
        <v>535.47261977223695</v>
      </c>
      <c r="H553">
        <v>7.4584814944878497</v>
      </c>
      <c r="I553">
        <v>198.154047732414</v>
      </c>
      <c r="J553">
        <v>-4.2439764305669501</v>
      </c>
      <c r="K553">
        <v>3888.8823878991998</v>
      </c>
      <c r="L553">
        <v>2394.9151061840598</v>
      </c>
      <c r="M553">
        <v>48.969022432349</v>
      </c>
      <c r="N553">
        <v>1.08459626213838</v>
      </c>
      <c r="O553">
        <v>13.4153426739067</v>
      </c>
      <c r="P553">
        <v>632.96208336745497</v>
      </c>
      <c r="Q553">
        <v>0.16562353521106599</v>
      </c>
    </row>
    <row r="554" spans="1:17" x14ac:dyDescent="0.3">
      <c r="A554" t="s">
        <v>1233</v>
      </c>
      <c r="B554" t="s">
        <v>1234</v>
      </c>
      <c r="C554" t="str">
        <f>IFERROR(VLOOKUP(Table1[[#This Row],[Ticker]],[1]!Table2[[Symbol]:[Industry]],2,FALSE),"-")</f>
        <v>-</v>
      </c>
      <c r="D554" t="s">
        <v>46</v>
      </c>
      <c r="E554">
        <v>8963.5349449200003</v>
      </c>
      <c r="F554">
        <v>5670.2</v>
      </c>
      <c r="G554">
        <v>22.1986974089562</v>
      </c>
      <c r="H554">
        <v>-6.0361816337823404</v>
      </c>
      <c r="I554">
        <v>-2.0285170763814802</v>
      </c>
      <c r="J554">
        <v>-3.8820388920188602</v>
      </c>
      <c r="K554">
        <v>5536.91856856302</v>
      </c>
      <c r="L554">
        <v>4879.1036015973596</v>
      </c>
      <c r="M554">
        <v>46.6352006146533</v>
      </c>
      <c r="N554">
        <v>1.1948842551743299</v>
      </c>
      <c r="O554">
        <v>14.6520404923988</v>
      </c>
      <c r="P554">
        <v>68.507704423542705</v>
      </c>
      <c r="Q554">
        <v>0.21060091631553901</v>
      </c>
    </row>
    <row r="555" spans="1:17" x14ac:dyDescent="0.3">
      <c r="A555" t="s">
        <v>1235</v>
      </c>
      <c r="B555" t="s">
        <v>1236</v>
      </c>
      <c r="C555" t="str">
        <f>IFERROR(VLOOKUP(Table1[[#This Row],[Ticker]],[1]!Table2[[Symbol]:[Industry]],2,FALSE),"-")</f>
        <v>-</v>
      </c>
      <c r="D555" t="s">
        <v>858</v>
      </c>
      <c r="E555">
        <v>8960.8964056700006</v>
      </c>
      <c r="F555">
        <v>192.55</v>
      </c>
      <c r="G555">
        <v>60.115504297993503</v>
      </c>
      <c r="H555">
        <v>-18.117413288186</v>
      </c>
      <c r="I555">
        <v>10.590670094222199</v>
      </c>
      <c r="J555">
        <v>-2.2661167893021399</v>
      </c>
      <c r="K555">
        <v>227.02444463791599</v>
      </c>
      <c r="L555">
        <v>187.84145890012601</v>
      </c>
      <c r="M555">
        <v>18.7728376671832</v>
      </c>
      <c r="N555">
        <v>1.7607724630863499</v>
      </c>
      <c r="O555">
        <v>37.107244871461901</v>
      </c>
      <c r="P555">
        <v>101.306847882906</v>
      </c>
      <c r="Q555">
        <v>0.12914153226698699</v>
      </c>
    </row>
    <row r="556" spans="1:17" x14ac:dyDescent="0.3">
      <c r="A556" t="s">
        <v>1237</v>
      </c>
      <c r="B556" t="s">
        <v>1238</v>
      </c>
      <c r="C556" t="str">
        <f>IFERROR(VLOOKUP(Table1[[#This Row],[Ticker]],[1]!Table2[[Symbol]:[Industry]],2,FALSE),"-")</f>
        <v>-</v>
      </c>
      <c r="D556" t="s">
        <v>127</v>
      </c>
      <c r="E556">
        <v>8955.4831200000008</v>
      </c>
      <c r="F556">
        <v>648</v>
      </c>
      <c r="G556">
        <v>8.6511170836313003</v>
      </c>
      <c r="H556">
        <v>-2.8269648123710298</v>
      </c>
      <c r="I556">
        <v>-7.3469060951968999</v>
      </c>
      <c r="J556">
        <v>-1.8920415447113399</v>
      </c>
      <c r="K556">
        <v>719.24216288947696</v>
      </c>
      <c r="L556">
        <v>631.46965728432997</v>
      </c>
      <c r="M556">
        <v>15.451200122168</v>
      </c>
      <c r="N556">
        <v>1.11820573302161</v>
      </c>
      <c r="O556">
        <v>25.007716049382701</v>
      </c>
      <c r="P556">
        <v>57.6450553460649</v>
      </c>
    </row>
    <row r="557" spans="1:17" x14ac:dyDescent="0.3">
      <c r="A557" t="s">
        <v>1239</v>
      </c>
      <c r="B557" t="s">
        <v>1240</v>
      </c>
      <c r="C557" t="str">
        <f>IFERROR(VLOOKUP(Table1[[#This Row],[Ticker]],[1]!Table2[[Symbol]:[Industry]],2,FALSE),"-")</f>
        <v>-</v>
      </c>
      <c r="D557" t="s">
        <v>24</v>
      </c>
      <c r="E557">
        <v>8935.6402043390008</v>
      </c>
      <c r="F557">
        <v>78.53</v>
      </c>
      <c r="G557">
        <v>-32.650898084610198</v>
      </c>
      <c r="H557">
        <v>-17.197299360630002</v>
      </c>
      <c r="I557">
        <v>-32.2138881860757</v>
      </c>
      <c r="J557">
        <v>-5.97837828797587</v>
      </c>
      <c r="K557">
        <v>88.304610575203398</v>
      </c>
      <c r="L557">
        <v>92.985350609734098</v>
      </c>
      <c r="M557">
        <v>38.607948999855097</v>
      </c>
      <c r="N557">
        <v>1.3250462296277099</v>
      </c>
      <c r="O557">
        <v>48.350948682032303</v>
      </c>
      <c r="P557">
        <v>5.2680965147453103</v>
      </c>
      <c r="Q557">
        <v>1.2726537473867001E-2</v>
      </c>
    </row>
    <row r="558" spans="1:17" x14ac:dyDescent="0.3">
      <c r="A558" t="s">
        <v>1241</v>
      </c>
      <c r="B558" t="s">
        <v>1242</v>
      </c>
      <c r="C558" t="str">
        <f>IFERROR(VLOOKUP(Table1[[#This Row],[Ticker]],[1]!Table2[[Symbol]:[Industry]],2,FALSE),"-")</f>
        <v>-</v>
      </c>
      <c r="D558" t="s">
        <v>1003</v>
      </c>
      <c r="E558">
        <v>8917.90321631999</v>
      </c>
      <c r="F558">
        <v>407.4</v>
      </c>
      <c r="G558">
        <v>17.3501606980935</v>
      </c>
      <c r="H558">
        <v>-2.9108211030470001</v>
      </c>
      <c r="I558">
        <v>11.8494235660895</v>
      </c>
      <c r="J558">
        <v>10.524795548404301</v>
      </c>
      <c r="K558">
        <v>389.28293977935402</v>
      </c>
      <c r="L558">
        <v>357.92261957266999</v>
      </c>
      <c r="M558">
        <v>58.923797556280299</v>
      </c>
      <c r="N558">
        <v>0.85949554216709301</v>
      </c>
      <c r="O558">
        <v>6.7378497790869103</v>
      </c>
      <c r="P558">
        <v>52.299065420560702</v>
      </c>
      <c r="Q558">
        <v>8.5814317115241998E-2</v>
      </c>
    </row>
    <row r="559" spans="1:17" x14ac:dyDescent="0.3">
      <c r="A559" t="s">
        <v>1243</v>
      </c>
      <c r="B559" t="s">
        <v>1244</v>
      </c>
      <c r="C559" t="str">
        <f>IFERROR(VLOOKUP(Table1[[#This Row],[Ticker]],[1]!Table2[[Symbol]:[Industry]],2,FALSE),"-")</f>
        <v>-</v>
      </c>
      <c r="D559" t="s">
        <v>222</v>
      </c>
      <c r="E559">
        <v>8868.2568068</v>
      </c>
      <c r="F559">
        <v>664.15</v>
      </c>
      <c r="G559">
        <v>-13.852146636453901</v>
      </c>
      <c r="H559">
        <v>9.9686459407070291</v>
      </c>
      <c r="I559">
        <v>-9.4982239423488508</v>
      </c>
      <c r="J559">
        <v>4.0154449981042299</v>
      </c>
      <c r="K559">
        <v>617.62672171176496</v>
      </c>
      <c r="L559">
        <v>608.26059973096005</v>
      </c>
      <c r="M559">
        <v>66.406938560790394</v>
      </c>
      <c r="N559">
        <v>2.1796778214737502</v>
      </c>
      <c r="O559">
        <v>4.1933298200707601</v>
      </c>
      <c r="P559">
        <v>20.404278462653998</v>
      </c>
      <c r="Q559">
        <v>5.3474896838987998E-2</v>
      </c>
    </row>
    <row r="560" spans="1:17" x14ac:dyDescent="0.3">
      <c r="A560" t="s">
        <v>1245</v>
      </c>
      <c r="B560" t="s">
        <v>1246</v>
      </c>
      <c r="C560" t="str">
        <f>IFERROR(VLOOKUP(Table1[[#This Row],[Ticker]],[1]!Table2[[Symbol]:[Industry]],2,FALSE),"-")</f>
        <v>-</v>
      </c>
      <c r="D560" t="s">
        <v>388</v>
      </c>
      <c r="E560">
        <v>8857.3585368399999</v>
      </c>
      <c r="F560">
        <v>222.28</v>
      </c>
      <c r="G560">
        <v>22.246686461093098</v>
      </c>
      <c r="H560">
        <v>-10.9294280818013</v>
      </c>
      <c r="I560">
        <v>-16.818345838066399</v>
      </c>
      <c r="J560">
        <v>-0.84027168552311904</v>
      </c>
      <c r="K560">
        <v>235.10792880858099</v>
      </c>
      <c r="L560">
        <v>223.88365045988999</v>
      </c>
      <c r="M560">
        <v>33.3893715789347</v>
      </c>
      <c r="N560">
        <v>0.40241359397319798</v>
      </c>
      <c r="O560">
        <v>44.974806550296897</v>
      </c>
      <c r="P560">
        <v>48.533244236551901</v>
      </c>
      <c r="Q560">
        <v>7.5017091650080997E-2</v>
      </c>
    </row>
    <row r="561" spans="1:17" x14ac:dyDescent="0.3">
      <c r="A561" t="s">
        <v>1247</v>
      </c>
      <c r="B561" t="s">
        <v>1248</v>
      </c>
      <c r="C561" t="str">
        <f>IFERROR(VLOOKUP(Table1[[#This Row],[Ticker]],[1]!Table2[[Symbol]:[Industry]],2,FALSE),"-")</f>
        <v>-</v>
      </c>
      <c r="D561" t="s">
        <v>351</v>
      </c>
      <c r="E561">
        <v>8855.7622549539992</v>
      </c>
      <c r="F561">
        <v>230.17</v>
      </c>
      <c r="G561">
        <v>65.131329291854797</v>
      </c>
      <c r="H561">
        <v>-0.52998602514156301</v>
      </c>
      <c r="I561">
        <v>-5.2311916444283</v>
      </c>
      <c r="J561">
        <v>8.0036731691034397</v>
      </c>
      <c r="K561">
        <v>221.976639038488</v>
      </c>
      <c r="L561">
        <v>201.30967131375201</v>
      </c>
      <c r="M561">
        <v>67.361259199084103</v>
      </c>
      <c r="N561">
        <v>1.78664092726818</v>
      </c>
      <c r="O561">
        <v>13.8289090672111</v>
      </c>
      <c r="P561">
        <v>96.726495726495699</v>
      </c>
    </row>
    <row r="562" spans="1:17" x14ac:dyDescent="0.3">
      <c r="A562" t="s">
        <v>1249</v>
      </c>
      <c r="B562" t="s">
        <v>1250</v>
      </c>
      <c r="C562" t="str">
        <f>IFERROR(VLOOKUP(Table1[[#This Row],[Ticker]],[1]!Table2[[Symbol]:[Industry]],2,FALSE),"-")</f>
        <v>-</v>
      </c>
      <c r="D562" t="s">
        <v>300</v>
      </c>
      <c r="E562">
        <v>8841.3928288499992</v>
      </c>
      <c r="F562">
        <v>716.5</v>
      </c>
      <c r="G562">
        <v>8.6632977570787801</v>
      </c>
      <c r="H562">
        <v>1.81611064538643</v>
      </c>
      <c r="I562">
        <v>1.9853224413528101</v>
      </c>
      <c r="J562">
        <v>-0.47461542301478798</v>
      </c>
      <c r="K562">
        <v>703.29082072359301</v>
      </c>
      <c r="L562">
        <v>656.20225039995205</v>
      </c>
      <c r="M562">
        <v>47.896280225836797</v>
      </c>
      <c r="N562">
        <v>1.11580828171404</v>
      </c>
      <c r="O562">
        <v>16.915561758548499</v>
      </c>
      <c r="P562">
        <v>42.162698412698397</v>
      </c>
    </row>
    <row r="563" spans="1:17" x14ac:dyDescent="0.3">
      <c r="A563" t="s">
        <v>1251</v>
      </c>
      <c r="B563" t="s">
        <v>1252</v>
      </c>
      <c r="C563" t="str">
        <f>IFERROR(VLOOKUP(Table1[[#This Row],[Ticker]],[1]!Table2[[Symbol]:[Industry]],2,FALSE),"-")</f>
        <v>-</v>
      </c>
      <c r="D563" t="s">
        <v>554</v>
      </c>
      <c r="E563">
        <v>8837.2908646350006</v>
      </c>
      <c r="F563">
        <v>992.65</v>
      </c>
      <c r="G563">
        <v>-7.8457992398867002</v>
      </c>
      <c r="H563">
        <v>-3.0608561247166599</v>
      </c>
      <c r="I563">
        <v>-4.4163303326072301</v>
      </c>
      <c r="J563">
        <v>-2.0453609787267699</v>
      </c>
      <c r="K563">
        <v>1011.6149717158499</v>
      </c>
      <c r="L563">
        <v>937.75945153505404</v>
      </c>
      <c r="M563">
        <v>38.077849910481604</v>
      </c>
      <c r="N563">
        <v>0.56380245486207703</v>
      </c>
      <c r="O563">
        <v>20.384828489397002</v>
      </c>
      <c r="P563">
        <v>27.811755617073299</v>
      </c>
      <c r="Q563">
        <v>4.9865368712090997E-2</v>
      </c>
    </row>
    <row r="564" spans="1:17" hidden="1" x14ac:dyDescent="0.3">
      <c r="A564" t="s">
        <v>1253</v>
      </c>
      <c r="B564" t="s">
        <v>1254</v>
      </c>
      <c r="C564" t="str">
        <f>IFERROR(VLOOKUP(Table1[[#This Row],[Ticker]],[1]!Table2[[Symbol]:[Industry]],2,FALSE),"-")</f>
        <v>-</v>
      </c>
      <c r="D564" t="s">
        <v>1255</v>
      </c>
      <c r="E564">
        <v>8830.3925135999998</v>
      </c>
      <c r="F564">
        <v>456.4</v>
      </c>
      <c r="G564">
        <v>-36.956955027212999</v>
      </c>
      <c r="H564">
        <v>-8.8404196740713896</v>
      </c>
      <c r="I564">
        <v>-14.230652753500699</v>
      </c>
      <c r="J564">
        <v>-3.4930784037496401</v>
      </c>
      <c r="K564">
        <v>474.792214806152</v>
      </c>
      <c r="L564">
        <v>475.22992050111498</v>
      </c>
      <c r="M564">
        <v>24.230136843820201</v>
      </c>
      <c r="N564">
        <v>0.71497343723379203</v>
      </c>
      <c r="O564">
        <v>28.834355828220801</v>
      </c>
      <c r="P564">
        <v>14.9187964245247</v>
      </c>
      <c r="Q564">
        <v>-1.8705413528666E-2</v>
      </c>
    </row>
    <row r="565" spans="1:17" hidden="1" x14ac:dyDescent="0.3">
      <c r="A565" t="s">
        <v>1256</v>
      </c>
      <c r="B565" t="s">
        <v>1257</v>
      </c>
      <c r="C565" t="str">
        <f>IFERROR(VLOOKUP(Table1[[#This Row],[Ticker]],[1]!Table2[[Symbol]:[Industry]],2,FALSE),"-")</f>
        <v>-</v>
      </c>
      <c r="D565" t="s">
        <v>141</v>
      </c>
      <c r="E565">
        <v>8774.1</v>
      </c>
      <c r="F565">
        <v>4387.05</v>
      </c>
      <c r="G565">
        <v>-28.2364558261044</v>
      </c>
      <c r="H565">
        <v>-3.3490980316068399</v>
      </c>
      <c r="I565">
        <v>-26.170348083588301</v>
      </c>
      <c r="J565">
        <v>-4.7670496091427799</v>
      </c>
      <c r="K565">
        <v>4655.06043169241</v>
      </c>
      <c r="L565">
        <v>4797.4493379206397</v>
      </c>
      <c r="M565">
        <v>26.604562249780098</v>
      </c>
      <c r="N565">
        <v>0.65689517508839901</v>
      </c>
      <c r="O565">
        <v>58.9678713486283</v>
      </c>
      <c r="P565">
        <v>13.010046367851601</v>
      </c>
      <c r="Q565">
        <v>5.1240498743907001E-2</v>
      </c>
    </row>
    <row r="566" spans="1:17" x14ac:dyDescent="0.3">
      <c r="A566" t="s">
        <v>1258</v>
      </c>
      <c r="B566" t="s">
        <v>1259</v>
      </c>
      <c r="C566" t="str">
        <f>IFERROR(VLOOKUP(Table1[[#This Row],[Ticker]],[1]!Table2[[Symbol]:[Industry]],2,FALSE),"-")</f>
        <v>-</v>
      </c>
      <c r="D566" t="s">
        <v>290</v>
      </c>
      <c r="E566">
        <v>8757.9813886499996</v>
      </c>
      <c r="F566">
        <v>1335.75</v>
      </c>
      <c r="G566">
        <v>1.5753786011792501</v>
      </c>
      <c r="H566">
        <v>-3.4027804955632401</v>
      </c>
      <c r="I566">
        <v>-1.16793485780131</v>
      </c>
      <c r="J566">
        <v>-1.3027027206436299</v>
      </c>
      <c r="K566">
        <v>1288.97509075572</v>
      </c>
      <c r="L566">
        <v>1197.5208139052099</v>
      </c>
      <c r="M566">
        <v>56.685110222863599</v>
      </c>
      <c r="N566">
        <v>0.52382427777848495</v>
      </c>
      <c r="O566">
        <v>23.821822945910501</v>
      </c>
      <c r="P566">
        <v>36.733544886887003</v>
      </c>
    </row>
    <row r="567" spans="1:17" x14ac:dyDescent="0.3">
      <c r="A567" t="s">
        <v>1260</v>
      </c>
      <c r="B567" t="s">
        <v>1261</v>
      </c>
      <c r="C567" t="str">
        <f>IFERROR(VLOOKUP(Table1[[#This Row],[Ticker]],[1]!Table2[[Symbol]:[Industry]],2,FALSE),"-")</f>
        <v>-</v>
      </c>
      <c r="D567" t="s">
        <v>95</v>
      </c>
      <c r="E567">
        <v>8727.88438804</v>
      </c>
      <c r="F567">
        <v>295.60000000000002</v>
      </c>
      <c r="G567">
        <v>-67.390384616377304</v>
      </c>
      <c r="H567">
        <v>-4.1746831344950897</v>
      </c>
      <c r="I567">
        <v>-22.793859513508998</v>
      </c>
      <c r="J567">
        <v>0.66673700770951405</v>
      </c>
      <c r="K567">
        <v>299.59986026827897</v>
      </c>
      <c r="L567">
        <v>346.07292467307798</v>
      </c>
      <c r="M567">
        <v>40.229178285853401</v>
      </c>
      <c r="N567">
        <v>0.356045113677736</v>
      </c>
      <c r="O567">
        <v>89.445196211096004</v>
      </c>
      <c r="P567">
        <v>13.256704980842899</v>
      </c>
      <c r="Q567">
        <v>-9.6784898978115E-2</v>
      </c>
    </row>
    <row r="568" spans="1:17" x14ac:dyDescent="0.3">
      <c r="A568" t="s">
        <v>1262</v>
      </c>
      <c r="B568" t="s">
        <v>1263</v>
      </c>
      <c r="C568" t="str">
        <f>IFERROR(VLOOKUP(Table1[[#This Row],[Ticker]],[1]!Table2[[Symbol]:[Industry]],2,FALSE),"-")</f>
        <v>-</v>
      </c>
      <c r="D568" t="s">
        <v>191</v>
      </c>
      <c r="E568">
        <v>8716.0653414320004</v>
      </c>
      <c r="F568">
        <v>220.28</v>
      </c>
      <c r="G568">
        <v>7.7126227055566501</v>
      </c>
      <c r="H568">
        <v>17.989969186674099</v>
      </c>
      <c r="I568">
        <v>-14.418879743838501</v>
      </c>
      <c r="J568">
        <v>14.9250888426318</v>
      </c>
      <c r="K568">
        <v>199.66815048532899</v>
      </c>
      <c r="L568">
        <v>196.22879000411601</v>
      </c>
      <c r="M568">
        <v>59.442054512813897</v>
      </c>
      <c r="N568">
        <v>1.9578518378357801</v>
      </c>
      <c r="O568">
        <v>39.822044670419402</v>
      </c>
      <c r="P568">
        <v>52.495673243336803</v>
      </c>
      <c r="Q568">
        <v>0.11312202915869</v>
      </c>
    </row>
    <row r="569" spans="1:17" x14ac:dyDescent="0.3">
      <c r="A569" t="s">
        <v>1264</v>
      </c>
      <c r="B569" t="s">
        <v>1265</v>
      </c>
      <c r="C569" t="str">
        <f>IFERROR(VLOOKUP(Table1[[#This Row],[Ticker]],[1]!Table2[[Symbol]:[Industry]],2,FALSE),"-")</f>
        <v>-</v>
      </c>
      <c r="D569" t="s">
        <v>465</v>
      </c>
      <c r="E569">
        <v>8707.2977158800004</v>
      </c>
      <c r="F569">
        <v>285.2</v>
      </c>
      <c r="G569">
        <v>-27.7982750404644</v>
      </c>
      <c r="H569">
        <v>-3.3706045523896102</v>
      </c>
      <c r="I569">
        <v>6.9390738989279797</v>
      </c>
      <c r="J569">
        <v>-3.8503235669726399</v>
      </c>
      <c r="K569">
        <v>290.26328411440699</v>
      </c>
      <c r="L569">
        <v>281.333217022268</v>
      </c>
      <c r="M569">
        <v>31.200314772821201</v>
      </c>
      <c r="N569">
        <v>0.392230800819931</v>
      </c>
      <c r="O569">
        <v>13.429172510518899</v>
      </c>
      <c r="P569">
        <v>33.896713615023401</v>
      </c>
      <c r="Q569">
        <v>-7.2069593517882002E-2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Row],[Ticker]],[1]!Table2[[Symbol]:[Industry]],2,FALSE),"-")</f>
        <v>-</v>
      </c>
      <c r="D570" t="s">
        <v>536</v>
      </c>
      <c r="E570">
        <v>8690.5369275060002</v>
      </c>
      <c r="F570">
        <v>90.93</v>
      </c>
      <c r="G570">
        <v>-0.51678729743824903</v>
      </c>
      <c r="H570">
        <v>0.81756749062113898</v>
      </c>
      <c r="I570">
        <v>-22.522883365117501</v>
      </c>
      <c r="J570">
        <v>-3.4121626699006198</v>
      </c>
      <c r="K570">
        <v>93.332604125794205</v>
      </c>
      <c r="L570">
        <v>88.089671958901704</v>
      </c>
      <c r="M570">
        <v>21.865725647188601</v>
      </c>
      <c r="N570">
        <v>0.67474289267072096</v>
      </c>
      <c r="O570">
        <v>26.305949631584699</v>
      </c>
      <c r="P570">
        <v>31.782608695652101</v>
      </c>
      <c r="Q570">
        <v>-2.6091966803713999E-2</v>
      </c>
    </row>
    <row r="571" spans="1:17" hidden="1" x14ac:dyDescent="0.3">
      <c r="A571" t="s">
        <v>1268</v>
      </c>
      <c r="B571" t="s">
        <v>1269</v>
      </c>
      <c r="C571" t="str">
        <f>IFERROR(VLOOKUP(Table1[[#This Row],[Ticker]],[1]!Table2[[Symbol]:[Industry]],2,FALSE),"-")</f>
        <v>-</v>
      </c>
      <c r="D571" t="s">
        <v>133</v>
      </c>
      <c r="E571">
        <v>8688.5268294500002</v>
      </c>
      <c r="F571">
        <v>360.1</v>
      </c>
      <c r="G571">
        <v>301.67076022304798</v>
      </c>
      <c r="H571">
        <v>8.1639122128963706</v>
      </c>
      <c r="I571">
        <v>66.710130833566794</v>
      </c>
      <c r="J571">
        <v>25.836738796565999</v>
      </c>
      <c r="K571">
        <v>318.007551885569</v>
      </c>
      <c r="L571">
        <v>240.19020628589001</v>
      </c>
      <c r="M571">
        <v>77.415631920227497</v>
      </c>
      <c r="N571">
        <v>2.4816719217852499</v>
      </c>
      <c r="O571">
        <v>6.6370452652041001</v>
      </c>
      <c r="P571">
        <v>357.26984126984098</v>
      </c>
      <c r="Q571">
        <v>0.15678565381021201</v>
      </c>
    </row>
    <row r="572" spans="1:17" x14ac:dyDescent="0.3">
      <c r="A572" t="s">
        <v>1270</v>
      </c>
      <c r="B572" t="s">
        <v>1271</v>
      </c>
      <c r="C572" t="str">
        <f>IFERROR(VLOOKUP(Table1[[#This Row],[Ticker]],[1]!Table2[[Symbol]:[Industry]],2,FALSE),"-")</f>
        <v>-</v>
      </c>
      <c r="D572" t="s">
        <v>358</v>
      </c>
      <c r="E572">
        <v>8676.6328385100005</v>
      </c>
      <c r="F572">
        <v>382.35</v>
      </c>
      <c r="G572">
        <v>164.44389867570499</v>
      </c>
      <c r="H572">
        <v>2.9417154554202098</v>
      </c>
      <c r="I572">
        <v>65.366370965906199</v>
      </c>
      <c r="J572">
        <v>10.667712874680999</v>
      </c>
      <c r="K572">
        <v>320.66749717372602</v>
      </c>
      <c r="L572">
        <v>251.95113221589301</v>
      </c>
      <c r="M572">
        <v>78.977694277770595</v>
      </c>
      <c r="N572">
        <v>1.1940420270797401</v>
      </c>
      <c r="O572">
        <v>0.90231463318948202</v>
      </c>
      <c r="P572">
        <v>195.25096525096501</v>
      </c>
      <c r="Q572">
        <v>0.16508020702422299</v>
      </c>
    </row>
    <row r="573" spans="1:17" hidden="1" x14ac:dyDescent="0.3">
      <c r="A573" t="s">
        <v>1272</v>
      </c>
      <c r="B573" t="s">
        <v>1273</v>
      </c>
      <c r="C573" t="str">
        <f>IFERROR(VLOOKUP(Table1[[#This Row],[Ticker]],[1]!Table2[[Symbol]:[Industry]],2,FALSE),"-")</f>
        <v>-</v>
      </c>
      <c r="D573" t="s">
        <v>315</v>
      </c>
      <c r="E573">
        <v>8673.1429283199996</v>
      </c>
      <c r="F573">
        <v>389.8</v>
      </c>
      <c r="G573">
        <v>-27.145145240864601</v>
      </c>
      <c r="H573">
        <v>-10.9988096805947</v>
      </c>
      <c r="I573">
        <v>-13.462125003745101</v>
      </c>
      <c r="J573">
        <v>1.55765128842116</v>
      </c>
      <c r="K573">
        <v>428.471663952705</v>
      </c>
      <c r="M573">
        <v>33.039392444834697</v>
      </c>
      <c r="N573">
        <v>1.0826995509695001</v>
      </c>
      <c r="O573">
        <v>38.083632632118999</v>
      </c>
      <c r="P573">
        <v>6.7945205479451998</v>
      </c>
    </row>
    <row r="574" spans="1:17" x14ac:dyDescent="0.3">
      <c r="A574" t="s">
        <v>1274</v>
      </c>
      <c r="B574" t="s">
        <v>1275</v>
      </c>
      <c r="C574" t="str">
        <f>IFERROR(VLOOKUP(Table1[[#This Row],[Ticker]],[1]!Table2[[Symbol]:[Industry]],2,FALSE),"-")</f>
        <v>-</v>
      </c>
      <c r="D574" t="s">
        <v>258</v>
      </c>
      <c r="E574">
        <v>8662.2964354399992</v>
      </c>
      <c r="F574">
        <v>75.7</v>
      </c>
      <c r="G574">
        <v>40.580430592352599</v>
      </c>
      <c r="H574">
        <v>-3.7781841522769102</v>
      </c>
      <c r="I574">
        <v>42.535870380097201</v>
      </c>
      <c r="J574">
        <v>-0.63797878928334695</v>
      </c>
      <c r="K574">
        <v>76.660522419897902</v>
      </c>
      <c r="L574">
        <v>60.089537154177599</v>
      </c>
      <c r="M574">
        <v>28.873760368516201</v>
      </c>
      <c r="N574">
        <v>0.78023891950817004</v>
      </c>
      <c r="O574">
        <v>23.381770145310401</v>
      </c>
      <c r="P574">
        <v>103.352695015365</v>
      </c>
      <c r="Q574">
        <v>0.23314211214536901</v>
      </c>
    </row>
    <row r="575" spans="1:17" x14ac:dyDescent="0.3">
      <c r="A575" t="s">
        <v>1276</v>
      </c>
      <c r="B575" t="s">
        <v>1277</v>
      </c>
      <c r="C575" t="str">
        <f>IFERROR(VLOOKUP(Table1[[#This Row],[Ticker]],[1]!Table2[[Symbol]:[Industry]],2,FALSE),"-")</f>
        <v>-</v>
      </c>
      <c r="D575" t="s">
        <v>539</v>
      </c>
      <c r="E575">
        <v>8647.2849862399999</v>
      </c>
      <c r="F575">
        <v>787.3</v>
      </c>
      <c r="G575">
        <v>-41.256946437449798</v>
      </c>
      <c r="H575">
        <v>3.4166761493647702</v>
      </c>
      <c r="I575">
        <v>-17.7553130727952</v>
      </c>
      <c r="J575">
        <v>-0.47123927086287098</v>
      </c>
      <c r="K575">
        <v>783.48515560225098</v>
      </c>
      <c r="L575">
        <v>847.82332815980601</v>
      </c>
      <c r="M575">
        <v>60.123670846125798</v>
      </c>
      <c r="N575">
        <v>1.4931701258271499</v>
      </c>
      <c r="O575">
        <v>40.518226851263798</v>
      </c>
      <c r="P575">
        <v>9.2865074958356395</v>
      </c>
      <c r="Q575">
        <v>-2.4604154253995002E-2</v>
      </c>
    </row>
    <row r="576" spans="1:17" hidden="1" x14ac:dyDescent="0.3">
      <c r="A576" t="s">
        <v>1278</v>
      </c>
      <c r="B576" t="s">
        <v>1279</v>
      </c>
      <c r="C576" t="str">
        <f>IFERROR(VLOOKUP(Table1[[#This Row],[Ticker]],[1]!Table2[[Symbol]:[Industry]],2,FALSE),"-")</f>
        <v>-</v>
      </c>
      <c r="D576" t="s">
        <v>717</v>
      </c>
      <c r="E576">
        <v>8642.3479203879997</v>
      </c>
      <c r="F576">
        <v>512.42999999999995</v>
      </c>
      <c r="G576">
        <v>-10.3298971687401</v>
      </c>
      <c r="H576">
        <v>-2.7996518873140399</v>
      </c>
      <c r="I576">
        <v>-0.942046614440194</v>
      </c>
      <c r="J576">
        <v>0.33375202411052202</v>
      </c>
      <c r="K576">
        <v>521.066310529774</v>
      </c>
      <c r="L576">
        <v>493.91450676610401</v>
      </c>
      <c r="M576">
        <v>73.886051750125603</v>
      </c>
      <c r="N576">
        <v>0.70667961712810401</v>
      </c>
      <c r="O576">
        <v>7.8000897683586201</v>
      </c>
      <c r="P576">
        <v>19.411367184769102</v>
      </c>
      <c r="Q576">
        <v>-1.0545973830429E-2</v>
      </c>
    </row>
    <row r="577" spans="1:17" hidden="1" x14ac:dyDescent="0.3">
      <c r="A577" t="s">
        <v>1280</v>
      </c>
      <c r="B577" t="s">
        <v>1281</v>
      </c>
      <c r="C577" t="str">
        <f>IFERROR(VLOOKUP(Table1[[#This Row],[Ticker]],[1]!Table2[[Symbol]:[Industry]],2,FALSE),"-")</f>
        <v>-</v>
      </c>
      <c r="D577" t="s">
        <v>111</v>
      </c>
      <c r="E577">
        <v>8610.5430840000008</v>
      </c>
      <c r="F577">
        <v>2683.2</v>
      </c>
      <c r="G577">
        <v>-14.210202177177599</v>
      </c>
      <c r="H577">
        <v>1.8883462002042799</v>
      </c>
      <c r="I577">
        <v>-4.3794143066742697</v>
      </c>
      <c r="J577">
        <v>0.98873748634688796</v>
      </c>
      <c r="K577">
        <v>2743.37968035616</v>
      </c>
      <c r="L577">
        <v>2696.21526452128</v>
      </c>
      <c r="M577">
        <v>37.330398467869401</v>
      </c>
      <c r="N577">
        <v>0.606724786643975</v>
      </c>
      <c r="O577">
        <v>30.4412641621944</v>
      </c>
      <c r="P577">
        <v>14.227330779054901</v>
      </c>
      <c r="Q577">
        <v>2.1903839240782999E-2</v>
      </c>
    </row>
    <row r="578" spans="1:17" x14ac:dyDescent="0.3">
      <c r="A578" t="s">
        <v>1282</v>
      </c>
      <c r="B578" t="s">
        <v>1283</v>
      </c>
      <c r="C578" t="str">
        <f>IFERROR(VLOOKUP(Table1[[#This Row],[Ticker]],[1]!Table2[[Symbol]:[Industry]],2,FALSE),"-")</f>
        <v>-</v>
      </c>
      <c r="D578" t="s">
        <v>95</v>
      </c>
      <c r="E578">
        <v>8543.6400964000004</v>
      </c>
      <c r="F578">
        <v>1099.25</v>
      </c>
      <c r="G578">
        <v>146.55350636997301</v>
      </c>
      <c r="H578">
        <v>12.523062542176</v>
      </c>
      <c r="I578">
        <v>33.701012247375701</v>
      </c>
      <c r="J578">
        <v>6.4912384721721903</v>
      </c>
      <c r="K578">
        <v>989.61164945394103</v>
      </c>
      <c r="L578">
        <v>825.98332161818496</v>
      </c>
      <c r="M578">
        <v>85.864159903242296</v>
      </c>
      <c r="N578">
        <v>1.04400624422835</v>
      </c>
      <c r="O578">
        <v>7.0730043211280504</v>
      </c>
      <c r="P578">
        <v>189.27631578947299</v>
      </c>
    </row>
    <row r="579" spans="1:17" x14ac:dyDescent="0.3">
      <c r="A579" t="s">
        <v>1284</v>
      </c>
      <c r="B579" t="s">
        <v>1285</v>
      </c>
      <c r="C579" t="str">
        <f>IFERROR(VLOOKUP(Table1[[#This Row],[Ticker]],[1]!Table2[[Symbol]:[Industry]],2,FALSE),"-")</f>
        <v>-</v>
      </c>
      <c r="D579" t="s">
        <v>141</v>
      </c>
      <c r="E579">
        <v>8520.3825611350003</v>
      </c>
      <c r="F579">
        <v>581.65</v>
      </c>
      <c r="G579">
        <v>36.069326602441599</v>
      </c>
      <c r="H579">
        <v>-1.9056038524036001</v>
      </c>
      <c r="I579">
        <v>18.635734010514899</v>
      </c>
      <c r="J579">
        <v>2.4380908848373899</v>
      </c>
      <c r="K579">
        <v>558.761223077095</v>
      </c>
      <c r="L579">
        <v>486.140381543047</v>
      </c>
      <c r="M579">
        <v>52.620445426744801</v>
      </c>
      <c r="N579">
        <v>0.38123823646425498</v>
      </c>
      <c r="O579">
        <v>20.175363190922301</v>
      </c>
      <c r="P579">
        <v>65.594306049821995</v>
      </c>
      <c r="Q579">
        <v>4.1103857879664002E-2</v>
      </c>
    </row>
    <row r="580" spans="1:17" x14ac:dyDescent="0.3">
      <c r="A580" t="s">
        <v>1286</v>
      </c>
      <c r="B580" t="s">
        <v>1287</v>
      </c>
      <c r="C580" t="str">
        <f>IFERROR(VLOOKUP(Table1[[#This Row],[Ticker]],[1]!Table2[[Symbol]:[Industry]],2,FALSE),"-")</f>
        <v>-</v>
      </c>
      <c r="D580" t="s">
        <v>116</v>
      </c>
      <c r="E580">
        <v>8510.8851184499999</v>
      </c>
      <c r="F580">
        <v>507.65</v>
      </c>
      <c r="G580">
        <v>119.968397845327</v>
      </c>
      <c r="H580">
        <v>-4.9931928575246696</v>
      </c>
      <c r="I580">
        <v>-16.9806396329585</v>
      </c>
      <c r="J580">
        <v>-3.8672188496758899</v>
      </c>
      <c r="K580">
        <v>544.94678466689697</v>
      </c>
      <c r="L580">
        <v>456.15792583104701</v>
      </c>
      <c r="M580">
        <v>31.409389879387899</v>
      </c>
      <c r="N580">
        <v>0.88341570544298198</v>
      </c>
      <c r="O580">
        <v>25.046784201713699</v>
      </c>
      <c r="P580">
        <v>148.84803921568599</v>
      </c>
    </row>
    <row r="581" spans="1:17" hidden="1" x14ac:dyDescent="0.3">
      <c r="A581" t="s">
        <v>1288</v>
      </c>
      <c r="B581" t="s">
        <v>1289</v>
      </c>
      <c r="C581" t="str">
        <f>IFERROR(VLOOKUP(Table1[[#This Row],[Ticker]],[1]!Table2[[Symbol]:[Industry]],2,FALSE),"-")</f>
        <v>-</v>
      </c>
      <c r="D581" t="s">
        <v>297</v>
      </c>
      <c r="E581">
        <v>8502.0784276499999</v>
      </c>
      <c r="F581">
        <v>505.85</v>
      </c>
      <c r="G581">
        <v>119.728415775351</v>
      </c>
      <c r="H581">
        <v>34.515914932473997</v>
      </c>
      <c r="I581">
        <v>77.500274362941994</v>
      </c>
      <c r="J581">
        <v>-5.4999622125077403</v>
      </c>
      <c r="K581">
        <v>414.99528612115398</v>
      </c>
      <c r="L581">
        <v>300.95075274427398</v>
      </c>
      <c r="M581">
        <v>47.271692263066903</v>
      </c>
      <c r="N581">
        <v>0.49245617809504899</v>
      </c>
      <c r="O581">
        <v>15.4492438469902</v>
      </c>
      <c r="P581">
        <v>186.35720350976499</v>
      </c>
      <c r="Q581">
        <v>7.5638378297532005E-2</v>
      </c>
    </row>
    <row r="582" spans="1:17" x14ac:dyDescent="0.3">
      <c r="A582" t="s">
        <v>1290</v>
      </c>
      <c r="B582" t="s">
        <v>1291</v>
      </c>
      <c r="C582" t="str">
        <f>IFERROR(VLOOKUP(Table1[[#This Row],[Ticker]],[1]!Table2[[Symbol]:[Industry]],2,FALSE),"-")</f>
        <v>-</v>
      </c>
      <c r="D582" t="s">
        <v>46</v>
      </c>
      <c r="E582">
        <v>8494.3575457999996</v>
      </c>
      <c r="F582">
        <v>1268.05</v>
      </c>
      <c r="G582">
        <v>48.952483393629699</v>
      </c>
      <c r="H582">
        <v>-8.4525254563444108</v>
      </c>
      <c r="I582">
        <v>16.275970828936</v>
      </c>
      <c r="J582">
        <v>1.9055984972240001</v>
      </c>
      <c r="K582">
        <v>1308.7387505633999</v>
      </c>
      <c r="L582">
        <v>1085.55248357087</v>
      </c>
      <c r="M582">
        <v>31.026865319871</v>
      </c>
      <c r="N582">
        <v>0.47264854940515999</v>
      </c>
      <c r="O582">
        <v>21.639525255313199</v>
      </c>
      <c r="P582">
        <v>95.084615384615304</v>
      </c>
      <c r="Q582">
        <v>0.13852320214483799</v>
      </c>
    </row>
    <row r="583" spans="1:17" x14ac:dyDescent="0.3">
      <c r="A583" t="s">
        <v>1292</v>
      </c>
      <c r="B583" t="s">
        <v>1293</v>
      </c>
      <c r="C583" t="str">
        <f>IFERROR(VLOOKUP(Table1[[#This Row],[Ticker]],[1]!Table2[[Symbol]:[Industry]],2,FALSE),"-")</f>
        <v>-</v>
      </c>
      <c r="D583" t="s">
        <v>21</v>
      </c>
      <c r="E583">
        <v>8483.5619647439999</v>
      </c>
      <c r="F583">
        <v>30.63</v>
      </c>
      <c r="G583">
        <v>93.776044425998407</v>
      </c>
      <c r="H583">
        <v>4.3814684161012698</v>
      </c>
      <c r="I583">
        <v>-23.531007320059</v>
      </c>
      <c r="J583">
        <v>-0.765375824572612</v>
      </c>
      <c r="K583">
        <v>31.145930716151501</v>
      </c>
      <c r="L583">
        <v>29.0605503412134</v>
      </c>
      <c r="M583">
        <v>41.528747008491997</v>
      </c>
      <c r="N583">
        <v>1.861616809237</v>
      </c>
      <c r="O583">
        <v>38.752856676461001</v>
      </c>
      <c r="P583">
        <v>123.576642335766</v>
      </c>
      <c r="Q583">
        <v>3.4103856199973998E-2</v>
      </c>
    </row>
    <row r="584" spans="1:17" x14ac:dyDescent="0.3">
      <c r="A584" t="s">
        <v>1294</v>
      </c>
      <c r="B584" t="s">
        <v>1295</v>
      </c>
      <c r="C584" t="str">
        <f>IFERROR(VLOOKUP(Table1[[#This Row],[Ticker]],[1]!Table2[[Symbol]:[Industry]],2,FALSE),"-")</f>
        <v>-</v>
      </c>
      <c r="D584" t="s">
        <v>119</v>
      </c>
      <c r="E584">
        <v>8470.0103433700006</v>
      </c>
      <c r="F584">
        <v>1440.05</v>
      </c>
      <c r="G584">
        <v>6.4508998545585197</v>
      </c>
      <c r="H584">
        <v>1.0542924582790201</v>
      </c>
      <c r="I584">
        <v>29.276202007413101</v>
      </c>
      <c r="J584">
        <v>6.17776417207864</v>
      </c>
      <c r="K584">
        <v>1376.9593265828701</v>
      </c>
      <c r="L584">
        <v>1210.89634741439</v>
      </c>
      <c r="M584">
        <v>59.760532203711897</v>
      </c>
      <c r="N584">
        <v>0.86484340876016597</v>
      </c>
      <c r="O584">
        <v>8.7427519877782007</v>
      </c>
      <c r="P584">
        <v>56.868191721132803</v>
      </c>
      <c r="Q584">
        <v>0.140980755136837</v>
      </c>
    </row>
    <row r="585" spans="1:17" x14ac:dyDescent="0.3">
      <c r="A585" t="s">
        <v>1296</v>
      </c>
      <c r="B585" t="s">
        <v>1297</v>
      </c>
      <c r="C585" t="str">
        <f>IFERROR(VLOOKUP(Table1[[#This Row],[Ticker]],[1]!Table2[[Symbol]:[Industry]],2,FALSE),"-")</f>
        <v>-</v>
      </c>
      <c r="D585" t="s">
        <v>80</v>
      </c>
      <c r="E585">
        <v>8461.5170298949997</v>
      </c>
      <c r="F585">
        <v>209.35</v>
      </c>
      <c r="G585">
        <v>4.7982027972128396</v>
      </c>
      <c r="H585">
        <v>4.0776839741271997</v>
      </c>
      <c r="I585">
        <v>-6.3419801016328297</v>
      </c>
      <c r="J585">
        <v>4.0376664204943502</v>
      </c>
      <c r="K585">
        <v>210.208353817172</v>
      </c>
      <c r="L585">
        <v>198.357680078106</v>
      </c>
      <c r="M585">
        <v>56.152006942586198</v>
      </c>
      <c r="N585">
        <v>0.71000059800013904</v>
      </c>
      <c r="O585">
        <v>22.2832577024122</v>
      </c>
      <c r="P585">
        <v>42.414965986394499</v>
      </c>
      <c r="Q585">
        <v>5.5523952553061001E-2</v>
      </c>
    </row>
    <row r="586" spans="1:17" x14ac:dyDescent="0.3">
      <c r="A586" t="s">
        <v>1298</v>
      </c>
      <c r="B586" t="s">
        <v>1299</v>
      </c>
      <c r="C586" t="str">
        <f>IFERROR(VLOOKUP(Table1[[#This Row],[Ticker]],[1]!Table2[[Symbol]:[Industry]],2,FALSE),"-")</f>
        <v>-</v>
      </c>
      <c r="D586" t="s">
        <v>297</v>
      </c>
      <c r="E586">
        <v>8460.9781996000002</v>
      </c>
      <c r="F586">
        <v>718</v>
      </c>
      <c r="G586">
        <v>1.86657363386788</v>
      </c>
      <c r="H586">
        <v>-10.281450269654901</v>
      </c>
      <c r="I586">
        <v>-24.626913541672</v>
      </c>
      <c r="J586">
        <v>-6.3842066792904797</v>
      </c>
      <c r="K586">
        <v>771.99898074731004</v>
      </c>
      <c r="L586">
        <v>711.45599369324702</v>
      </c>
      <c r="M586">
        <v>26.566107711215899</v>
      </c>
      <c r="N586">
        <v>0.78833015595563605</v>
      </c>
      <c r="O586">
        <v>28.370473537604401</v>
      </c>
      <c r="P586">
        <v>35.971972351103098</v>
      </c>
      <c r="Q586">
        <v>8.3999790990751999E-2</v>
      </c>
    </row>
    <row r="587" spans="1:17" x14ac:dyDescent="0.3">
      <c r="A587" t="s">
        <v>1300</v>
      </c>
      <c r="B587" t="s">
        <v>1301</v>
      </c>
      <c r="C587" t="str">
        <f>IFERROR(VLOOKUP(Table1[[#This Row],[Ticker]],[1]!Table2[[Symbol]:[Industry]],2,FALSE),"-")</f>
        <v>-</v>
      </c>
      <c r="D587" t="s">
        <v>290</v>
      </c>
      <c r="E587">
        <v>8455.0488253000003</v>
      </c>
      <c r="F587">
        <v>823.9</v>
      </c>
      <c r="G587">
        <v>50.546186216107998</v>
      </c>
      <c r="H587">
        <v>7.7639941208050898</v>
      </c>
      <c r="I587">
        <v>20.729831227944899</v>
      </c>
      <c r="J587">
        <v>3.5761309040186799</v>
      </c>
      <c r="K587">
        <v>784.96505904419405</v>
      </c>
      <c r="L587">
        <v>690.24961565900799</v>
      </c>
      <c r="M587">
        <v>60.511245579564303</v>
      </c>
      <c r="N587">
        <v>0.75692963034022298</v>
      </c>
      <c r="O587">
        <v>6.8090787716955798</v>
      </c>
      <c r="P587">
        <v>81.876379690949193</v>
      </c>
      <c r="Q587">
        <v>1.8176831344321999E-2</v>
      </c>
    </row>
    <row r="588" spans="1:17" hidden="1" x14ac:dyDescent="0.3">
      <c r="A588" t="s">
        <v>1302</v>
      </c>
      <c r="B588" t="s">
        <v>1303</v>
      </c>
      <c r="C588" t="str">
        <f>IFERROR(VLOOKUP(Table1[[#This Row],[Ticker]],[1]!Table2[[Symbol]:[Industry]],2,FALSE),"-")</f>
        <v>-</v>
      </c>
      <c r="D588" t="s">
        <v>51</v>
      </c>
      <c r="E588">
        <v>8452.2393205799999</v>
      </c>
      <c r="F588">
        <v>5091.8999999999996</v>
      </c>
      <c r="G588">
        <v>-27.7926597691743</v>
      </c>
      <c r="H588">
        <v>3.0635141085361099</v>
      </c>
      <c r="I588">
        <v>-13.813754359011099</v>
      </c>
      <c r="J588">
        <v>1.99023843890013</v>
      </c>
      <c r="K588">
        <v>5110.6010509955404</v>
      </c>
      <c r="L588">
        <v>5009.7941571244501</v>
      </c>
      <c r="M588">
        <v>36.179338096834201</v>
      </c>
      <c r="N588">
        <v>0.85145251179028203</v>
      </c>
      <c r="O588">
        <v>10.8201260826017</v>
      </c>
      <c r="P588">
        <v>9.8208797489512492</v>
      </c>
      <c r="Q588">
        <v>-6.8811960746507E-2</v>
      </c>
    </row>
    <row r="589" spans="1:17" hidden="1" x14ac:dyDescent="0.3">
      <c r="A589" t="s">
        <v>1304</v>
      </c>
      <c r="B589" t="s">
        <v>1305</v>
      </c>
      <c r="C589" t="str">
        <f>IFERROR(VLOOKUP(Table1[[#This Row],[Ticker]],[1]!Table2[[Symbol]:[Industry]],2,FALSE),"-")</f>
        <v>-</v>
      </c>
      <c r="D589" t="s">
        <v>203</v>
      </c>
      <c r="E589">
        <v>8435.9817942399895</v>
      </c>
      <c r="F589">
        <v>1915.1</v>
      </c>
      <c r="G589">
        <v>29.976190052934999</v>
      </c>
      <c r="H589">
        <v>2.5020695571265898</v>
      </c>
      <c r="I589">
        <v>-2.1175239556711598</v>
      </c>
      <c r="J589">
        <v>4.6528128946183402</v>
      </c>
      <c r="K589">
        <v>1911.92057005831</v>
      </c>
      <c r="L589">
        <v>1690.744292349</v>
      </c>
      <c r="M589">
        <v>52.922649783502301</v>
      </c>
      <c r="N589">
        <v>1.3169999200431499</v>
      </c>
      <c r="O589">
        <v>15.1898073207665</v>
      </c>
      <c r="P589">
        <v>101.823163663188</v>
      </c>
      <c r="Q589">
        <v>0.13586016108658699</v>
      </c>
    </row>
    <row r="590" spans="1:17" hidden="1" x14ac:dyDescent="0.3">
      <c r="A590" t="s">
        <v>1306</v>
      </c>
      <c r="B590" t="s">
        <v>1307</v>
      </c>
      <c r="C590" t="str">
        <f>IFERROR(VLOOKUP(Table1[[#This Row],[Ticker]],[1]!Table2[[Symbol]:[Industry]],2,FALSE),"-")</f>
        <v>-</v>
      </c>
      <c r="D590" t="s">
        <v>261</v>
      </c>
      <c r="E590">
        <v>8419.2755450999994</v>
      </c>
      <c r="F590">
        <v>301</v>
      </c>
      <c r="G590">
        <v>-29.547210161771101</v>
      </c>
      <c r="H590">
        <v>-7.3240082198098504</v>
      </c>
      <c r="I590">
        <v>-15.864189924651599</v>
      </c>
      <c r="J590">
        <v>3.3308975596232901</v>
      </c>
      <c r="M590">
        <v>49.196282806514098</v>
      </c>
      <c r="O590">
        <v>15.398671096345501</v>
      </c>
      <c r="P590">
        <v>6.7186669030313704</v>
      </c>
    </row>
    <row r="591" spans="1:17" hidden="1" x14ac:dyDescent="0.3">
      <c r="A591" t="s">
        <v>1308</v>
      </c>
      <c r="B591" t="s">
        <v>1309</v>
      </c>
      <c r="C591" t="str">
        <f>IFERROR(VLOOKUP(Table1[[#This Row],[Ticker]],[1]!Table2[[Symbol]:[Industry]],2,FALSE),"-")</f>
        <v>-</v>
      </c>
      <c r="D591" t="s">
        <v>717</v>
      </c>
      <c r="E591">
        <v>8375.5088797930002</v>
      </c>
      <c r="F591">
        <v>254.76</v>
      </c>
      <c r="G591">
        <v>1.3964234131490501</v>
      </c>
      <c r="H591">
        <v>0.27017834922498102</v>
      </c>
      <c r="I591">
        <v>0.97357215973278199</v>
      </c>
      <c r="J591">
        <v>0.21135062782830799</v>
      </c>
      <c r="K591">
        <v>252.83991689048401</v>
      </c>
      <c r="L591">
        <v>234.547277472611</v>
      </c>
      <c r="M591">
        <v>59.785019392106697</v>
      </c>
      <c r="N591">
        <v>2.2173278330691799</v>
      </c>
      <c r="O591">
        <v>3.9488145705762299</v>
      </c>
      <c r="P591">
        <v>29.385474860335101</v>
      </c>
      <c r="Q591">
        <v>1.1816369177710001E-3</v>
      </c>
    </row>
    <row r="592" spans="1:17" hidden="1" x14ac:dyDescent="0.3">
      <c r="A592" t="s">
        <v>1310</v>
      </c>
      <c r="B592" t="s">
        <v>1311</v>
      </c>
      <c r="C592" t="str">
        <f>IFERROR(VLOOKUP(Table1[[#This Row],[Ticker]],[1]!Table2[[Symbol]:[Industry]],2,FALSE),"-")</f>
        <v>-</v>
      </c>
      <c r="D592" t="s">
        <v>1312</v>
      </c>
      <c r="E592">
        <v>8369.7008711939998</v>
      </c>
      <c r="F592">
        <v>1230.3900000000001</v>
      </c>
      <c r="K592">
        <v>1221.0284065276701</v>
      </c>
      <c r="L592">
        <v>1201.49851616978</v>
      </c>
      <c r="M592">
        <v>68.273684852772604</v>
      </c>
      <c r="N592">
        <v>1</v>
      </c>
      <c r="Q592">
        <v>-6.1080809493942997E-2</v>
      </c>
    </row>
    <row r="593" spans="1:17" x14ac:dyDescent="0.3">
      <c r="A593" t="s">
        <v>1313</v>
      </c>
      <c r="B593" t="s">
        <v>1314</v>
      </c>
      <c r="C593" t="str">
        <f>IFERROR(VLOOKUP(Table1[[#This Row],[Ticker]],[1]!Table2[[Symbol]:[Industry]],2,FALSE),"-")</f>
        <v>-</v>
      </c>
      <c r="D593" t="s">
        <v>1315</v>
      </c>
      <c r="E593">
        <v>8322.5451298999997</v>
      </c>
      <c r="F593">
        <v>409</v>
      </c>
      <c r="G593">
        <v>62.313966897055899</v>
      </c>
      <c r="H593">
        <v>-18.531607101242599</v>
      </c>
      <c r="I593">
        <v>24.904836776645698</v>
      </c>
      <c r="J593">
        <v>-4.3560080873440503</v>
      </c>
      <c r="K593">
        <v>474.46459322598901</v>
      </c>
      <c r="L593">
        <v>386.83075843176499</v>
      </c>
      <c r="M593">
        <v>15.290349144175799</v>
      </c>
      <c r="N593">
        <v>0.45797017571488802</v>
      </c>
      <c r="O593">
        <v>43.765281173594097</v>
      </c>
      <c r="P593">
        <v>103.17933432687499</v>
      </c>
      <c r="Q593">
        <v>8.8261352149265004E-2</v>
      </c>
    </row>
    <row r="594" spans="1:17" x14ac:dyDescent="0.3">
      <c r="A594" t="s">
        <v>1316</v>
      </c>
      <c r="B594" t="s">
        <v>1317</v>
      </c>
      <c r="C594" t="str">
        <f>IFERROR(VLOOKUP(Table1[[#This Row],[Ticker]],[1]!Table2[[Symbol]:[Industry]],2,FALSE),"-")</f>
        <v>-</v>
      </c>
      <c r="D594" t="s">
        <v>388</v>
      </c>
      <c r="E594">
        <v>8297.9896674399897</v>
      </c>
      <c r="F594">
        <v>1820.6</v>
      </c>
      <c r="G594">
        <v>109.523822025831</v>
      </c>
      <c r="H594">
        <v>8.95653863148517</v>
      </c>
      <c r="I594">
        <v>63.497164949213698</v>
      </c>
      <c r="J594">
        <v>-0.64396615782131805</v>
      </c>
      <c r="K594">
        <v>1656.0167727522901</v>
      </c>
      <c r="L594">
        <v>1307.2254581079501</v>
      </c>
      <c r="M594">
        <v>60.867838768952097</v>
      </c>
      <c r="N594">
        <v>1.7681436458014801</v>
      </c>
      <c r="O594">
        <v>5.7783148412611203</v>
      </c>
      <c r="P594">
        <v>142.74666666666599</v>
      </c>
      <c r="Q594">
        <v>7.7111647395623997E-2</v>
      </c>
    </row>
    <row r="595" spans="1:17" hidden="1" x14ac:dyDescent="0.3">
      <c r="A595" t="s">
        <v>1318</v>
      </c>
      <c r="B595" t="s">
        <v>1319</v>
      </c>
      <c r="C595" t="str">
        <f>IFERROR(VLOOKUP(Table1[[#This Row],[Ticker]],[1]!Table2[[Symbol]:[Industry]],2,FALSE),"-")</f>
        <v>-</v>
      </c>
      <c r="D595" t="s">
        <v>141</v>
      </c>
      <c r="E595">
        <v>8283.6438098399994</v>
      </c>
      <c r="F595">
        <v>561.95000000000005</v>
      </c>
      <c r="G595">
        <v>74.302754933868698</v>
      </c>
      <c r="H595">
        <v>16.454443373009202</v>
      </c>
      <c r="I595">
        <v>95.937341309540301</v>
      </c>
      <c r="J595">
        <v>11.298822426121401</v>
      </c>
      <c r="K595">
        <v>492.15618933203399</v>
      </c>
      <c r="L595">
        <v>348.45146393034798</v>
      </c>
      <c r="M595">
        <v>58.130241222341603</v>
      </c>
      <c r="N595">
        <v>1.08299104415049</v>
      </c>
      <c r="O595">
        <v>6.7354746863599697</v>
      </c>
      <c r="P595">
        <v>131.49330587023599</v>
      </c>
    </row>
    <row r="596" spans="1:17" hidden="1" x14ac:dyDescent="0.3">
      <c r="A596" t="s">
        <v>1320</v>
      </c>
      <c r="B596" t="s">
        <v>1321</v>
      </c>
      <c r="C596" t="str">
        <f>IFERROR(VLOOKUP(Table1[[#This Row],[Ticker]],[1]!Table2[[Symbol]:[Industry]],2,FALSE),"-")</f>
        <v>-</v>
      </c>
      <c r="D596" t="s">
        <v>258</v>
      </c>
      <c r="E596">
        <v>8271.9477417500002</v>
      </c>
      <c r="F596">
        <v>3602.5</v>
      </c>
      <c r="G596">
        <v>63.286819916990602</v>
      </c>
      <c r="H596">
        <v>13.974377557390699</v>
      </c>
      <c r="I596">
        <v>55.979936870844597</v>
      </c>
      <c r="J596">
        <v>4.5291333996906502</v>
      </c>
      <c r="K596">
        <v>2980.2830155247598</v>
      </c>
      <c r="L596">
        <v>2444.5584554828501</v>
      </c>
      <c r="M596">
        <v>67.684137766860502</v>
      </c>
      <c r="N596">
        <v>1.73098835034063</v>
      </c>
      <c r="O596">
        <v>7.2866065232477499</v>
      </c>
      <c r="P596">
        <v>135.073409461663</v>
      </c>
      <c r="Q596">
        <v>0.154672990469816</v>
      </c>
    </row>
    <row r="597" spans="1:17" x14ac:dyDescent="0.3">
      <c r="A597" t="s">
        <v>1322</v>
      </c>
      <c r="B597" t="s">
        <v>1323</v>
      </c>
      <c r="C597" t="str">
        <f>IFERROR(VLOOKUP(Table1[[#This Row],[Ticker]],[1]!Table2[[Symbol]:[Industry]],2,FALSE),"-")</f>
        <v>-</v>
      </c>
      <c r="D597" t="s">
        <v>397</v>
      </c>
      <c r="E597">
        <v>8270.6858957999993</v>
      </c>
      <c r="F597">
        <v>187.8</v>
      </c>
      <c r="G597">
        <v>-30.798237190828399</v>
      </c>
      <c r="H597">
        <v>0.59399776777951496</v>
      </c>
      <c r="I597">
        <v>-5.8073946597132098</v>
      </c>
      <c r="J597">
        <v>3.96611448365744</v>
      </c>
      <c r="K597">
        <v>184.79783854466601</v>
      </c>
      <c r="L597">
        <v>190.73315837003199</v>
      </c>
      <c r="M597">
        <v>49.662076876403702</v>
      </c>
      <c r="N597">
        <v>0.84796899269171799</v>
      </c>
      <c r="O597">
        <v>37.380191693290698</v>
      </c>
      <c r="P597">
        <v>29.517241379310299</v>
      </c>
    </row>
    <row r="598" spans="1:17" x14ac:dyDescent="0.3">
      <c r="A598" t="s">
        <v>1324</v>
      </c>
      <c r="B598" t="s">
        <v>1325</v>
      </c>
      <c r="C598" t="str">
        <f>IFERROR(VLOOKUP(Table1[[#This Row],[Ticker]],[1]!Table2[[Symbol]:[Industry]],2,FALSE),"-")</f>
        <v>-</v>
      </c>
      <c r="D598" t="s">
        <v>21</v>
      </c>
      <c r="E598">
        <v>8260.9253925449993</v>
      </c>
      <c r="F598">
        <v>2677.15</v>
      </c>
      <c r="G598">
        <v>1.1359456494481599</v>
      </c>
      <c r="H598">
        <v>-6.4616409669554402</v>
      </c>
      <c r="I598">
        <v>-15.463611013669601</v>
      </c>
      <c r="J598">
        <v>-5.4897727411731996</v>
      </c>
      <c r="K598">
        <v>2746.5076306422902</v>
      </c>
      <c r="L598">
        <v>2607.8032971603202</v>
      </c>
      <c r="M598">
        <v>34.8830410311596</v>
      </c>
      <c r="N598">
        <v>0.66858124603278002</v>
      </c>
      <c r="O598">
        <v>17.475673757540601</v>
      </c>
      <c r="P598">
        <v>31.587613664290899</v>
      </c>
      <c r="Q598">
        <v>-1.6584058853489E-2</v>
      </c>
    </row>
    <row r="599" spans="1:17" x14ac:dyDescent="0.3">
      <c r="A599" t="s">
        <v>1326</v>
      </c>
      <c r="B599" t="s">
        <v>1327</v>
      </c>
      <c r="C599" t="str">
        <f>IFERROR(VLOOKUP(Table1[[#This Row],[Ticker]],[1]!Table2[[Symbol]:[Industry]],2,FALSE),"-")</f>
        <v>-</v>
      </c>
      <c r="D599" t="s">
        <v>710</v>
      </c>
      <c r="E599">
        <v>8256.6702465599992</v>
      </c>
      <c r="F599">
        <v>487.4</v>
      </c>
      <c r="G599">
        <v>22.047438392837801</v>
      </c>
      <c r="H599">
        <v>-13.541692085546099</v>
      </c>
      <c r="I599">
        <v>16.926773954831901</v>
      </c>
      <c r="J599">
        <v>2.0999544667691099</v>
      </c>
      <c r="K599">
        <v>495.120073533381</v>
      </c>
      <c r="L599">
        <v>428.25519645371702</v>
      </c>
      <c r="M599">
        <v>43.730187211887397</v>
      </c>
      <c r="N599">
        <v>0.33083831271619002</v>
      </c>
      <c r="O599">
        <v>31.052523594583501</v>
      </c>
      <c r="P599">
        <v>52.742087120024998</v>
      </c>
      <c r="Q599">
        <v>7.1821110162890001E-2</v>
      </c>
    </row>
    <row r="600" spans="1:17" x14ac:dyDescent="0.3">
      <c r="A600" t="s">
        <v>1328</v>
      </c>
      <c r="B600" t="s">
        <v>1329</v>
      </c>
      <c r="C600" t="str">
        <f>IFERROR(VLOOKUP(Table1[[#This Row],[Ticker]],[1]!Table2[[Symbol]:[Industry]],2,FALSE),"-")</f>
        <v>-</v>
      </c>
      <c r="D600" t="s">
        <v>141</v>
      </c>
      <c r="E600">
        <v>8228.1699247800007</v>
      </c>
      <c r="F600">
        <v>129.4</v>
      </c>
      <c r="G600">
        <v>75.152594168553307</v>
      </c>
      <c r="H600">
        <v>-3.3789978377613101</v>
      </c>
      <c r="I600">
        <v>-1.53373095489089</v>
      </c>
      <c r="J600">
        <v>9.1898655758097993E-3</v>
      </c>
      <c r="K600">
        <v>134.46722653347501</v>
      </c>
      <c r="L600">
        <v>118.06921321089899</v>
      </c>
      <c r="M600">
        <v>47.079562442203603</v>
      </c>
      <c r="N600">
        <v>0.50106260126594804</v>
      </c>
      <c r="O600">
        <v>27.017001545595001</v>
      </c>
      <c r="P600">
        <v>107.704654895666</v>
      </c>
      <c r="Q600">
        <v>-2.5226630982730001E-3</v>
      </c>
    </row>
    <row r="601" spans="1:17" x14ac:dyDescent="0.3">
      <c r="A601" t="s">
        <v>1330</v>
      </c>
      <c r="B601" t="s">
        <v>1331</v>
      </c>
      <c r="C601" t="str">
        <f>IFERROR(VLOOKUP(Table1[[#This Row],[Ticker]],[1]!Table2[[Symbol]:[Industry]],2,FALSE),"-")</f>
        <v>-</v>
      </c>
      <c r="D601" t="s">
        <v>77</v>
      </c>
      <c r="E601">
        <v>8169.1801760399903</v>
      </c>
      <c r="F601">
        <v>742.8</v>
      </c>
      <c r="G601">
        <v>-33.190504314579698</v>
      </c>
      <c r="H601">
        <v>-8.8877385087759002</v>
      </c>
      <c r="I601">
        <v>-9.9998294243506507</v>
      </c>
      <c r="J601">
        <v>8.8621020726850102</v>
      </c>
      <c r="K601">
        <v>758.43561044772605</v>
      </c>
      <c r="L601">
        <v>737.39017418673495</v>
      </c>
      <c r="M601">
        <v>46.245329036393699</v>
      </c>
      <c r="N601">
        <v>0.84986928142013995</v>
      </c>
      <c r="O601">
        <v>23.855681206246601</v>
      </c>
      <c r="P601">
        <v>20.584415584415499</v>
      </c>
      <c r="Q601">
        <v>0.136855653944877</v>
      </c>
    </row>
    <row r="602" spans="1:17" x14ac:dyDescent="0.3">
      <c r="A602" t="s">
        <v>1332</v>
      </c>
      <c r="B602" t="s">
        <v>1333</v>
      </c>
      <c r="C602" t="str">
        <f>IFERROR(VLOOKUP(Table1[[#This Row],[Ticker]],[1]!Table2[[Symbol]:[Industry]],2,FALSE),"-")</f>
        <v>-</v>
      </c>
      <c r="D602" t="s">
        <v>315</v>
      </c>
      <c r="E602">
        <v>8164.0747910500004</v>
      </c>
      <c r="F602">
        <v>405.05</v>
      </c>
      <c r="G602">
        <v>-5.4654961168405203</v>
      </c>
      <c r="H602">
        <v>-3.6911088287419398</v>
      </c>
      <c r="I602">
        <v>-10.163913988978599</v>
      </c>
      <c r="J602">
        <v>2.7739294756829498</v>
      </c>
      <c r="K602">
        <v>436.829251913794</v>
      </c>
      <c r="L602">
        <v>409.37784091328501</v>
      </c>
      <c r="M602">
        <v>28.202403475656698</v>
      </c>
      <c r="N602">
        <v>0.65774089856764095</v>
      </c>
      <c r="O602">
        <v>24.675965930132001</v>
      </c>
      <c r="P602">
        <v>22.2054608538241</v>
      </c>
      <c r="Q602">
        <v>7.3616898005722006E-2</v>
      </c>
    </row>
    <row r="603" spans="1:17" x14ac:dyDescent="0.3">
      <c r="A603" t="s">
        <v>1334</v>
      </c>
      <c r="B603" t="s">
        <v>1335</v>
      </c>
      <c r="C603" t="str">
        <f>IFERROR(VLOOKUP(Table1[[#This Row],[Ticker]],[1]!Table2[[Symbol]:[Industry]],2,FALSE),"-")</f>
        <v>-</v>
      </c>
      <c r="D603" t="s">
        <v>63</v>
      </c>
      <c r="E603">
        <v>8151.8206954799998</v>
      </c>
      <c r="F603">
        <v>15.18</v>
      </c>
      <c r="G603">
        <v>195.34787435669699</v>
      </c>
      <c r="H603">
        <v>-3.3225472926759201</v>
      </c>
      <c r="I603">
        <v>31.9871584930011</v>
      </c>
      <c r="J603">
        <v>-2.9097918764005599</v>
      </c>
      <c r="K603">
        <v>15.988517842580499</v>
      </c>
      <c r="L603">
        <v>12.3071829913643</v>
      </c>
      <c r="M603">
        <v>33.992510257793903</v>
      </c>
      <c r="N603">
        <v>0.40222710337608603</v>
      </c>
      <c r="O603">
        <v>38.998682476943301</v>
      </c>
      <c r="P603">
        <v>226.451612903225</v>
      </c>
      <c r="Q603">
        <v>9.1834543275776004E-2</v>
      </c>
    </row>
    <row r="604" spans="1:17" hidden="1" x14ac:dyDescent="0.3">
      <c r="A604" t="s">
        <v>1336</v>
      </c>
      <c r="B604" t="s">
        <v>1337</v>
      </c>
      <c r="C604" t="str">
        <f>IFERROR(VLOOKUP(Table1[[#This Row],[Ticker]],[1]!Table2[[Symbol]:[Industry]],2,FALSE),"-")</f>
        <v>-</v>
      </c>
      <c r="D604" t="s">
        <v>258</v>
      </c>
      <c r="E604">
        <v>8149.7304924999999</v>
      </c>
      <c r="F604">
        <v>1251</v>
      </c>
      <c r="G604">
        <v>69.437167564171901</v>
      </c>
      <c r="H604">
        <v>-5.3477054861379498</v>
      </c>
      <c r="I604">
        <v>74.306029235000196</v>
      </c>
      <c r="J604">
        <v>1.52334597702499</v>
      </c>
      <c r="K604">
        <v>1267.92526068181</v>
      </c>
      <c r="L604">
        <v>976.97777563991201</v>
      </c>
      <c r="M604">
        <v>38.477201186898398</v>
      </c>
      <c r="N604">
        <v>0.47792662728192697</v>
      </c>
      <c r="O604">
        <v>16.286970423661</v>
      </c>
      <c r="P604">
        <v>131.21707790407501</v>
      </c>
    </row>
    <row r="605" spans="1:17" x14ac:dyDescent="0.3">
      <c r="A605" t="s">
        <v>1338</v>
      </c>
      <c r="B605" t="s">
        <v>1339</v>
      </c>
      <c r="C605" t="str">
        <f>IFERROR(VLOOKUP(Table1[[#This Row],[Ticker]],[1]!Table2[[Symbol]:[Industry]],2,FALSE),"-")</f>
        <v>-</v>
      </c>
      <c r="D605" t="s">
        <v>203</v>
      </c>
      <c r="E605">
        <v>8149.3428455000003</v>
      </c>
      <c r="F605">
        <v>2011.25</v>
      </c>
      <c r="G605">
        <v>115.760574264691</v>
      </c>
      <c r="H605">
        <v>22.2700872945728</v>
      </c>
      <c r="I605">
        <v>38.870616665609496</v>
      </c>
      <c r="J605">
        <v>1.3358404773231201</v>
      </c>
      <c r="K605">
        <v>1733.1134587986401</v>
      </c>
      <c r="L605">
        <v>1405.01954050002</v>
      </c>
      <c r="M605">
        <v>59.033215239424202</v>
      </c>
      <c r="N605">
        <v>1.4905411173191301</v>
      </c>
      <c r="O605">
        <v>7.9925419515226803</v>
      </c>
      <c r="P605">
        <v>145.39409468033099</v>
      </c>
      <c r="Q605">
        <v>7.6391469324250005E-2</v>
      </c>
    </row>
    <row r="606" spans="1:17" x14ac:dyDescent="0.3">
      <c r="A606" t="s">
        <v>1340</v>
      </c>
      <c r="B606" t="s">
        <v>1341</v>
      </c>
      <c r="C606" t="str">
        <f>IFERROR(VLOOKUP(Table1[[#This Row],[Ticker]],[1]!Table2[[Symbol]:[Industry]],2,FALSE),"-")</f>
        <v>-</v>
      </c>
      <c r="D606" t="s">
        <v>24</v>
      </c>
      <c r="E606">
        <v>8128.2842975249996</v>
      </c>
      <c r="F606">
        <v>215.25</v>
      </c>
      <c r="G606">
        <v>-28.924453574044001</v>
      </c>
      <c r="H606">
        <v>-0.92671970363100997</v>
      </c>
      <c r="I606">
        <v>-22.131540143673998</v>
      </c>
      <c r="J606">
        <v>-1.4470593499251101</v>
      </c>
      <c r="K606">
        <v>224.26705274041001</v>
      </c>
      <c r="L606">
        <v>222.07395517774799</v>
      </c>
      <c r="M606">
        <v>37.090891242991603</v>
      </c>
      <c r="N606">
        <v>1.00742008319865</v>
      </c>
      <c r="O606">
        <v>33.124274099883799</v>
      </c>
      <c r="P606">
        <v>12.109375</v>
      </c>
      <c r="Q606">
        <v>0.14029459837754801</v>
      </c>
    </row>
    <row r="607" spans="1:17" x14ac:dyDescent="0.3">
      <c r="A607" t="s">
        <v>1342</v>
      </c>
      <c r="B607" t="s">
        <v>1343</v>
      </c>
      <c r="C607" t="str">
        <f>IFERROR(VLOOKUP(Table1[[#This Row],[Ticker]],[1]!Table2[[Symbol]:[Industry]],2,FALSE),"-")</f>
        <v>-</v>
      </c>
      <c r="D607" t="s">
        <v>24</v>
      </c>
      <c r="E607">
        <v>8107.2830282240002</v>
      </c>
      <c r="F607">
        <v>41.92</v>
      </c>
      <c r="G607">
        <v>-39.969766479060603</v>
      </c>
      <c r="H607">
        <v>-4.8433753483201896</v>
      </c>
      <c r="I607">
        <v>-34.468197965167001</v>
      </c>
      <c r="J607">
        <v>-2.7460663386830602</v>
      </c>
      <c r="K607">
        <v>45.426548910342802</v>
      </c>
      <c r="L607">
        <v>48.472991434214997</v>
      </c>
      <c r="M607">
        <v>29.207087717563098</v>
      </c>
      <c r="N607">
        <v>0.71624269932210805</v>
      </c>
      <c r="O607">
        <v>50.286259541984698</v>
      </c>
      <c r="P607">
        <v>4.8</v>
      </c>
      <c r="Q607">
        <v>7.5328026554872002E-2</v>
      </c>
    </row>
    <row r="608" spans="1:17" x14ac:dyDescent="0.3">
      <c r="A608" t="s">
        <v>1344</v>
      </c>
      <c r="B608" t="s">
        <v>1345</v>
      </c>
      <c r="C608" t="str">
        <f>IFERROR(VLOOKUP(Table1[[#This Row],[Ticker]],[1]!Table2[[Symbol]:[Industry]],2,FALSE),"-")</f>
        <v>-</v>
      </c>
      <c r="D608" t="s">
        <v>1346</v>
      </c>
      <c r="E608">
        <v>8081.9570707399998</v>
      </c>
      <c r="F608">
        <v>1299.55</v>
      </c>
      <c r="G608">
        <v>131.46537837921201</v>
      </c>
      <c r="H608">
        <v>2.4723591009188599</v>
      </c>
      <c r="I608">
        <v>69.308012549594494</v>
      </c>
      <c r="J608">
        <v>5.5156487766294902</v>
      </c>
      <c r="K608">
        <v>1218.6031211325601</v>
      </c>
      <c r="L608">
        <v>912.36363984608897</v>
      </c>
      <c r="M608">
        <v>52.1971620984541</v>
      </c>
      <c r="N608">
        <v>0.63671327988221804</v>
      </c>
      <c r="O608">
        <v>8.1143472740563993</v>
      </c>
      <c r="P608">
        <v>198.43839706051199</v>
      </c>
      <c r="Q608">
        <v>0.15901530907450501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Row],[Ticker]],[1]!Table2[[Symbol]:[Industry]],2,FALSE),"-")</f>
        <v>-</v>
      </c>
      <c r="D609" t="s">
        <v>203</v>
      </c>
      <c r="E609">
        <v>8026.6335239999999</v>
      </c>
      <c r="F609">
        <v>525.35</v>
      </c>
      <c r="G609">
        <v>16.716002197189599</v>
      </c>
      <c r="H609">
        <v>-17.866150660295201</v>
      </c>
      <c r="I609">
        <v>-4.7693353679800596</v>
      </c>
      <c r="J609">
        <v>-12.822178940895901</v>
      </c>
      <c r="K609">
        <v>607.66006540693104</v>
      </c>
      <c r="L609">
        <v>545.23532135772496</v>
      </c>
      <c r="M609">
        <v>11.7307882866632</v>
      </c>
      <c r="N609">
        <v>0.58294272868069497</v>
      </c>
      <c r="O609">
        <v>34.729228133625099</v>
      </c>
      <c r="P609">
        <v>42.758152173912997</v>
      </c>
      <c r="Q609">
        <v>6.3055420795158995E-2</v>
      </c>
    </row>
    <row r="610" spans="1:17" x14ac:dyDescent="0.3">
      <c r="A610" t="s">
        <v>1349</v>
      </c>
      <c r="B610" t="s">
        <v>1350</v>
      </c>
      <c r="C610" t="str">
        <f>IFERROR(VLOOKUP(Table1[[#This Row],[Ticker]],[1]!Table2[[Symbol]:[Industry]],2,FALSE),"-")</f>
        <v>-</v>
      </c>
      <c r="D610" t="s">
        <v>1351</v>
      </c>
      <c r="E610">
        <v>8022.441167</v>
      </c>
      <c r="F610">
        <v>652.6</v>
      </c>
      <c r="G610">
        <v>3.0806710382175</v>
      </c>
      <c r="H610">
        <v>0.58959445258550602</v>
      </c>
      <c r="I610">
        <v>22.269694248902201</v>
      </c>
      <c r="J610">
        <v>-2.11998259519167</v>
      </c>
      <c r="K610">
        <v>630.02055862045199</v>
      </c>
      <c r="L610">
        <v>552.91874739651996</v>
      </c>
      <c r="M610">
        <v>40.4723128029474</v>
      </c>
      <c r="N610">
        <v>0.72846934354992998</v>
      </c>
      <c r="O610">
        <v>17.7444069874348</v>
      </c>
      <c r="P610">
        <v>60.363681041897003</v>
      </c>
      <c r="Q610">
        <v>0.14536007168326201</v>
      </c>
    </row>
    <row r="611" spans="1:17" hidden="1" x14ac:dyDescent="0.3">
      <c r="A611" t="s">
        <v>1352</v>
      </c>
      <c r="B611" t="s">
        <v>1353</v>
      </c>
      <c r="C611" t="str">
        <f>IFERROR(VLOOKUP(Table1[[#This Row],[Ticker]],[1]!Table2[[Symbol]:[Industry]],2,FALSE),"-")</f>
        <v>-</v>
      </c>
      <c r="D611" t="s">
        <v>51</v>
      </c>
      <c r="E611">
        <v>7993.2867839999999</v>
      </c>
      <c r="F611">
        <v>460.8</v>
      </c>
      <c r="G611">
        <v>-12.7651804137558</v>
      </c>
      <c r="H611">
        <v>9.2078154189248806</v>
      </c>
      <c r="I611">
        <v>24.941509118956201</v>
      </c>
      <c r="J611">
        <v>1.8232573408002899</v>
      </c>
      <c r="K611">
        <v>437.01501978118802</v>
      </c>
      <c r="M611">
        <v>44.560994698150502</v>
      </c>
      <c r="N611">
        <v>2.2185959163592601</v>
      </c>
      <c r="O611">
        <v>16.8619791666666</v>
      </c>
      <c r="P611">
        <v>44.225352112675999</v>
      </c>
    </row>
    <row r="612" spans="1:17" hidden="1" x14ac:dyDescent="0.3">
      <c r="A612" t="s">
        <v>1354</v>
      </c>
      <c r="B612" t="s">
        <v>1355</v>
      </c>
      <c r="C612" t="str">
        <f>IFERROR(VLOOKUP(Table1[[#This Row],[Ticker]],[1]!Table2[[Symbol]:[Industry]],2,FALSE),"-")</f>
        <v>-</v>
      </c>
      <c r="D612" t="s">
        <v>397</v>
      </c>
      <c r="E612">
        <v>7931.6914792500002</v>
      </c>
      <c r="F612">
        <v>1018.5</v>
      </c>
      <c r="G612">
        <v>5.0940492027386099</v>
      </c>
      <c r="H612">
        <v>12.3306533092456</v>
      </c>
      <c r="I612">
        <v>8.9871857677346103</v>
      </c>
      <c r="J612">
        <v>4.8382939188688896</v>
      </c>
      <c r="K612">
        <v>956.62475165415594</v>
      </c>
      <c r="L612">
        <v>877.82126214700804</v>
      </c>
      <c r="M612">
        <v>60.474204147719298</v>
      </c>
      <c r="N612">
        <v>1.0120629598261</v>
      </c>
      <c r="O612">
        <v>7.9037800687285102</v>
      </c>
      <c r="P612">
        <v>34.428825975054401</v>
      </c>
      <c r="Q612">
        <v>9.5851245207942998E-2</v>
      </c>
    </row>
    <row r="613" spans="1:17" hidden="1" x14ac:dyDescent="0.3">
      <c r="A613" t="s">
        <v>1356</v>
      </c>
      <c r="B613" t="s">
        <v>1357</v>
      </c>
      <c r="C613" t="str">
        <f>IFERROR(VLOOKUP(Table1[[#This Row],[Ticker]],[1]!Table2[[Symbol]:[Industry]],2,FALSE),"-")</f>
        <v>-</v>
      </c>
      <c r="D613" t="s">
        <v>203</v>
      </c>
      <c r="E613">
        <v>7895.56113</v>
      </c>
      <c r="F613">
        <v>400.5</v>
      </c>
      <c r="G613">
        <v>4.9208134765056197</v>
      </c>
      <c r="H613">
        <v>5.5933599930258104</v>
      </c>
      <c r="I613">
        <v>20.763422635231599</v>
      </c>
      <c r="J613">
        <v>5.7813734339528802</v>
      </c>
      <c r="K613">
        <v>373.957359572889</v>
      </c>
      <c r="M613">
        <v>53.1931113977829</v>
      </c>
      <c r="N613">
        <v>0.87977785660006502</v>
      </c>
      <c r="O613">
        <v>8.3146067415730194</v>
      </c>
      <c r="P613">
        <v>66.805497709287806</v>
      </c>
    </row>
    <row r="614" spans="1:17" x14ac:dyDescent="0.3">
      <c r="A614" t="s">
        <v>1358</v>
      </c>
      <c r="B614" t="s">
        <v>1359</v>
      </c>
      <c r="C614" t="str">
        <f>IFERROR(VLOOKUP(Table1[[#This Row],[Ticker]],[1]!Table2[[Symbol]:[Industry]],2,FALSE),"-")</f>
        <v>-</v>
      </c>
      <c r="D614" t="s">
        <v>707</v>
      </c>
      <c r="E614">
        <v>7895.4685243499998</v>
      </c>
      <c r="F614">
        <v>245.3</v>
      </c>
      <c r="G614">
        <v>88.149879369228401</v>
      </c>
      <c r="H614">
        <v>-10.649125739557199</v>
      </c>
      <c r="I614">
        <v>17.982206591389701</v>
      </c>
      <c r="J614">
        <v>4.6742108822493602</v>
      </c>
      <c r="K614">
        <v>244.187847704901</v>
      </c>
      <c r="L614">
        <v>193.20142469678399</v>
      </c>
      <c r="M614">
        <v>40.061829010723301</v>
      </c>
      <c r="N614">
        <v>0.49556209312175198</v>
      </c>
      <c r="O614">
        <v>20.868324500611401</v>
      </c>
      <c r="P614">
        <v>121.589882565492</v>
      </c>
      <c r="Q614">
        <v>0.186690829294058</v>
      </c>
    </row>
    <row r="615" spans="1:17" x14ac:dyDescent="0.3">
      <c r="A615" t="s">
        <v>1360</v>
      </c>
      <c r="B615" t="s">
        <v>1361</v>
      </c>
      <c r="C615" t="str">
        <f>IFERROR(VLOOKUP(Table1[[#This Row],[Ticker]],[1]!Table2[[Symbol]:[Industry]],2,FALSE),"-")</f>
        <v>-</v>
      </c>
      <c r="D615" t="s">
        <v>961</v>
      </c>
      <c r="E615">
        <v>7882.8092892000004</v>
      </c>
      <c r="F615">
        <v>830.25</v>
      </c>
      <c r="G615">
        <v>113.322575056945</v>
      </c>
      <c r="H615">
        <v>-10.6140993750732</v>
      </c>
      <c r="I615">
        <v>19.6463960257718</v>
      </c>
      <c r="J615">
        <v>-2.73416265532481</v>
      </c>
      <c r="K615">
        <v>864.943130027596</v>
      </c>
      <c r="L615">
        <v>707.22951443793102</v>
      </c>
      <c r="M615">
        <v>38.514980729108402</v>
      </c>
      <c r="N615">
        <v>0.447207681629958</v>
      </c>
      <c r="O615">
        <v>27.5519421860885</v>
      </c>
      <c r="P615">
        <v>143.08300395256899</v>
      </c>
      <c r="Q615">
        <v>0.17313394539660701</v>
      </c>
    </row>
    <row r="616" spans="1:17" x14ac:dyDescent="0.3">
      <c r="A616" t="s">
        <v>1362</v>
      </c>
      <c r="B616" t="s">
        <v>1363</v>
      </c>
      <c r="C616" t="str">
        <f>IFERROR(VLOOKUP(Table1[[#This Row],[Ticker]],[1]!Table2[[Symbol]:[Industry]],2,FALSE),"-")</f>
        <v>-</v>
      </c>
      <c r="D616" t="s">
        <v>536</v>
      </c>
      <c r="E616">
        <v>7870.9337342899898</v>
      </c>
      <c r="F616">
        <v>238.3</v>
      </c>
      <c r="G616">
        <v>-15.962104361110599</v>
      </c>
      <c r="H616">
        <v>-3.34076466883793</v>
      </c>
      <c r="I616">
        <v>-9.1222174905014395</v>
      </c>
      <c r="J616">
        <v>1.77154116719463</v>
      </c>
      <c r="K616">
        <v>238.559780084247</v>
      </c>
      <c r="L616">
        <v>224.81673296122099</v>
      </c>
      <c r="M616">
        <v>40.238165297520801</v>
      </c>
      <c r="N616">
        <v>0.66051742019279003</v>
      </c>
      <c r="O616">
        <v>17.750734368443101</v>
      </c>
      <c r="P616">
        <v>18.204365079365001</v>
      </c>
      <c r="Q616">
        <v>4.9023022170870997E-2</v>
      </c>
    </row>
    <row r="617" spans="1:17" hidden="1" x14ac:dyDescent="0.3">
      <c r="A617" t="s">
        <v>1364</v>
      </c>
      <c r="B617" t="s">
        <v>1365</v>
      </c>
      <c r="C617" t="str">
        <f>IFERROR(VLOOKUP(Table1[[#This Row],[Ticker]],[1]!Table2[[Symbol]:[Industry]],2,FALSE),"-")</f>
        <v>-</v>
      </c>
      <c r="D617" t="s">
        <v>554</v>
      </c>
      <c r="E617">
        <v>7859.1254394750003</v>
      </c>
      <c r="F617">
        <v>732.75</v>
      </c>
      <c r="G617">
        <v>10.292517955780999</v>
      </c>
      <c r="H617">
        <v>4.9016238702294403</v>
      </c>
      <c r="I617">
        <v>1.6390405423977601</v>
      </c>
      <c r="J617">
        <v>1.02544244610639</v>
      </c>
      <c r="K617">
        <v>704.32479503918103</v>
      </c>
      <c r="M617">
        <v>51.380340112786499</v>
      </c>
      <c r="N617">
        <v>1.0140582769514099</v>
      </c>
      <c r="O617">
        <v>6.1207778915046003</v>
      </c>
      <c r="P617">
        <v>41.144177983241804</v>
      </c>
    </row>
    <row r="618" spans="1:17" x14ac:dyDescent="0.3">
      <c r="A618" t="s">
        <v>1366</v>
      </c>
      <c r="B618" t="s">
        <v>1367</v>
      </c>
      <c r="C618" t="str">
        <f>IFERROR(VLOOKUP(Table1[[#This Row],[Ticker]],[1]!Table2[[Symbol]:[Industry]],2,FALSE),"-")</f>
        <v>-</v>
      </c>
      <c r="D618" t="s">
        <v>80</v>
      </c>
      <c r="E618">
        <v>7833.73845453999</v>
      </c>
      <c r="F618">
        <v>155.63</v>
      </c>
      <c r="G618">
        <v>-5.29335807095209</v>
      </c>
      <c r="H618">
        <v>-6.1627087919850903</v>
      </c>
      <c r="I618">
        <v>-20.536485394616001</v>
      </c>
      <c r="J618">
        <v>1.4734919330768099</v>
      </c>
      <c r="K618">
        <v>162.61990383920801</v>
      </c>
      <c r="L618">
        <v>160.01343342426199</v>
      </c>
      <c r="M618">
        <v>37.755382996395099</v>
      </c>
      <c r="N618">
        <v>0.436768543838912</v>
      </c>
      <c r="O618">
        <v>27.8673777549315</v>
      </c>
      <c r="P618">
        <v>29.691666666666599</v>
      </c>
      <c r="Q618">
        <v>-3.3855623817399998E-3</v>
      </c>
    </row>
    <row r="619" spans="1:17" x14ac:dyDescent="0.3">
      <c r="A619" t="s">
        <v>1368</v>
      </c>
      <c r="B619" t="s">
        <v>1369</v>
      </c>
      <c r="C619" t="str">
        <f>IFERROR(VLOOKUP(Table1[[#This Row],[Ticker]],[1]!Table2[[Symbol]:[Industry]],2,FALSE),"-")</f>
        <v>-</v>
      </c>
      <c r="D619" t="s">
        <v>440</v>
      </c>
      <c r="E619">
        <v>7828.0050087399904</v>
      </c>
      <c r="F619">
        <v>495.1</v>
      </c>
      <c r="G619">
        <v>-12.4829633175585</v>
      </c>
      <c r="H619">
        <v>-4.2220742209324502</v>
      </c>
      <c r="I619">
        <v>-1.3749546489153599</v>
      </c>
      <c r="J619">
        <v>-7.2891897261297798</v>
      </c>
      <c r="K619">
        <v>525.98632169807502</v>
      </c>
      <c r="L619">
        <v>495.59263509781601</v>
      </c>
      <c r="M619">
        <v>29.167747570803101</v>
      </c>
      <c r="N619">
        <v>1.6128960223823401</v>
      </c>
      <c r="O619">
        <v>28.034740456473401</v>
      </c>
      <c r="P619">
        <v>22.9145978152929</v>
      </c>
      <c r="Q619">
        <v>-1.6897213517217E-2</v>
      </c>
    </row>
    <row r="620" spans="1:17" x14ac:dyDescent="0.3">
      <c r="A620" t="s">
        <v>1370</v>
      </c>
      <c r="B620" t="s">
        <v>1371</v>
      </c>
      <c r="C620" t="str">
        <f>IFERROR(VLOOKUP(Table1[[#This Row],[Ticker]],[1]!Table2[[Symbol]:[Industry]],2,FALSE),"-")</f>
        <v>-</v>
      </c>
      <c r="D620" t="s">
        <v>590</v>
      </c>
      <c r="E620">
        <v>7815.7679694399903</v>
      </c>
      <c r="F620">
        <v>45.59</v>
      </c>
      <c r="G620">
        <v>-19.906130219961899</v>
      </c>
      <c r="H620">
        <v>5.4088966641553897</v>
      </c>
      <c r="I620">
        <v>-31.944604498742301</v>
      </c>
      <c r="J620">
        <v>2.4651833849609699</v>
      </c>
      <c r="K620">
        <v>44.504810370100301</v>
      </c>
      <c r="L620">
        <v>46.240008220923798</v>
      </c>
      <c r="M620">
        <v>52.460313731683797</v>
      </c>
      <c r="N620">
        <v>1.5021918894166399</v>
      </c>
      <c r="O620">
        <v>50.690940995832399</v>
      </c>
      <c r="P620">
        <v>17.956015523932699</v>
      </c>
      <c r="Q620">
        <v>2.3821654821028999E-2</v>
      </c>
    </row>
    <row r="621" spans="1:17" x14ac:dyDescent="0.3">
      <c r="A621" t="s">
        <v>1372</v>
      </c>
      <c r="B621" t="s">
        <v>1373</v>
      </c>
      <c r="C621" t="str">
        <f>IFERROR(VLOOKUP(Table1[[#This Row],[Ticker]],[1]!Table2[[Symbol]:[Industry]],2,FALSE),"-")</f>
        <v>-</v>
      </c>
      <c r="D621" t="s">
        <v>536</v>
      </c>
      <c r="E621">
        <v>7777.7747900000004</v>
      </c>
      <c r="F621">
        <v>390.1</v>
      </c>
      <c r="G621">
        <v>91.890810644785702</v>
      </c>
      <c r="H621">
        <v>2.6434269328944202</v>
      </c>
      <c r="I621">
        <v>33.426850344052099</v>
      </c>
      <c r="J621">
        <v>2.3224496657374898</v>
      </c>
      <c r="K621">
        <v>377.87459779782603</v>
      </c>
      <c r="L621">
        <v>308.86649617519203</v>
      </c>
      <c r="M621">
        <v>48.625195698966998</v>
      </c>
      <c r="N621">
        <v>0.86293675555633897</v>
      </c>
      <c r="O621">
        <v>15.662650602409601</v>
      </c>
      <c r="P621">
        <v>121.647727272727</v>
      </c>
      <c r="Q621">
        <v>0.326418608476367</v>
      </c>
    </row>
    <row r="622" spans="1:17" x14ac:dyDescent="0.3">
      <c r="A622" t="s">
        <v>1374</v>
      </c>
      <c r="B622" t="s">
        <v>1375</v>
      </c>
      <c r="C622" t="str">
        <f>IFERROR(VLOOKUP(Table1[[#This Row],[Ticker]],[1]!Table2[[Symbol]:[Industry]],2,FALSE),"-")</f>
        <v>-</v>
      </c>
      <c r="D622" t="s">
        <v>1376</v>
      </c>
      <c r="E622">
        <v>7762.9769845110004</v>
      </c>
      <c r="F622">
        <v>243.81</v>
      </c>
      <c r="G622">
        <v>-2.02054669593449</v>
      </c>
      <c r="H622">
        <v>-5.4183386612151097</v>
      </c>
      <c r="I622">
        <v>15.942219598936299</v>
      </c>
      <c r="J622">
        <v>2.05815845608151</v>
      </c>
      <c r="K622">
        <v>213.65978226978399</v>
      </c>
      <c r="L622">
        <v>199.337451329901</v>
      </c>
      <c r="M622">
        <v>71.136873564536003</v>
      </c>
      <c r="N622">
        <v>2.1991292908443101</v>
      </c>
      <c r="O622">
        <v>3.7283130306386001</v>
      </c>
      <c r="P622">
        <v>43.755896226414997</v>
      </c>
      <c r="Q622">
        <v>-2.2020900445372998E-2</v>
      </c>
    </row>
    <row r="623" spans="1:17" x14ac:dyDescent="0.3">
      <c r="A623" t="s">
        <v>1377</v>
      </c>
      <c r="B623" t="s">
        <v>1378</v>
      </c>
      <c r="C623" t="str">
        <f>IFERROR(VLOOKUP(Table1[[#This Row],[Ticker]],[1]!Table2[[Symbol]:[Industry]],2,FALSE),"-")</f>
        <v>-</v>
      </c>
      <c r="D623" t="s">
        <v>217</v>
      </c>
      <c r="E623">
        <v>7745.1531665499997</v>
      </c>
      <c r="F623">
        <v>2006.75</v>
      </c>
      <c r="G623">
        <v>-8.0694568501077999</v>
      </c>
      <c r="H623">
        <v>3.8094268941512599</v>
      </c>
      <c r="I623">
        <v>12.7507706102377</v>
      </c>
      <c r="J623">
        <v>7.3068224482592097</v>
      </c>
      <c r="K623">
        <v>2145.0487358891501</v>
      </c>
      <c r="L623">
        <v>1995.0126492101999</v>
      </c>
      <c r="M623">
        <v>38.651960045348901</v>
      </c>
      <c r="N623">
        <v>0.67287366752649502</v>
      </c>
      <c r="O623">
        <v>36.688675719446799</v>
      </c>
      <c r="P623">
        <v>37.269991107462801</v>
      </c>
      <c r="Q623">
        <v>-2.9356384145344E-2</v>
      </c>
    </row>
    <row r="624" spans="1:17" x14ac:dyDescent="0.3">
      <c r="A624" t="s">
        <v>1379</v>
      </c>
      <c r="B624" t="s">
        <v>1380</v>
      </c>
      <c r="C624" t="str">
        <f>IFERROR(VLOOKUP(Table1[[#This Row],[Ticker]],[1]!Table2[[Symbol]:[Industry]],2,FALSE),"-")</f>
        <v>-</v>
      </c>
      <c r="D624" t="s">
        <v>51</v>
      </c>
      <c r="E624">
        <v>7738.36329252</v>
      </c>
      <c r="F624">
        <v>475.3</v>
      </c>
      <c r="G624">
        <v>-5.2275677538371301</v>
      </c>
      <c r="H624">
        <v>-3.1487491266235699</v>
      </c>
      <c r="I624">
        <v>-3.9665974545012999</v>
      </c>
      <c r="J624">
        <v>-5.9337296446216596</v>
      </c>
      <c r="K624">
        <v>485.23864450610699</v>
      </c>
      <c r="L624">
        <v>441.01694234757502</v>
      </c>
      <c r="M624">
        <v>37.215677173201698</v>
      </c>
      <c r="N624">
        <v>0.89194452264931101</v>
      </c>
      <c r="O624">
        <v>15.127288028613499</v>
      </c>
      <c r="P624">
        <v>38.450334983978998</v>
      </c>
      <c r="Q624">
        <v>1.3234829498992001E-2</v>
      </c>
    </row>
    <row r="625" spans="1:17" x14ac:dyDescent="0.3">
      <c r="A625" t="s">
        <v>1381</v>
      </c>
      <c r="B625" t="s">
        <v>1382</v>
      </c>
      <c r="C625" t="str">
        <f>IFERROR(VLOOKUP(Table1[[#This Row],[Ticker]],[1]!Table2[[Symbol]:[Industry]],2,FALSE),"-")</f>
        <v>-</v>
      </c>
      <c r="D625" t="s">
        <v>46</v>
      </c>
      <c r="E625">
        <v>7730.7770602999999</v>
      </c>
      <c r="F625">
        <v>566.29999999999995</v>
      </c>
      <c r="G625">
        <v>77.485133640788305</v>
      </c>
      <c r="H625">
        <v>15.4955353422559</v>
      </c>
      <c r="I625">
        <v>51.9950011863599</v>
      </c>
      <c r="J625">
        <v>6.7182003370738803</v>
      </c>
      <c r="K625">
        <v>496.26426251767202</v>
      </c>
      <c r="L625">
        <v>387.09010267182299</v>
      </c>
      <c r="M625">
        <v>64.685094791064003</v>
      </c>
      <c r="N625">
        <v>1.07992291175363</v>
      </c>
      <c r="O625">
        <v>4.0173053152039397</v>
      </c>
      <c r="P625">
        <v>134.735751295336</v>
      </c>
      <c r="Q625">
        <v>0.20950296233368501</v>
      </c>
    </row>
    <row r="626" spans="1:17" x14ac:dyDescent="0.3">
      <c r="A626" t="s">
        <v>1383</v>
      </c>
      <c r="B626" t="s">
        <v>1384</v>
      </c>
      <c r="C626" t="str">
        <f>IFERROR(VLOOKUP(Table1[[#This Row],[Ticker]],[1]!Table2[[Symbol]:[Industry]],2,FALSE),"-")</f>
        <v>-</v>
      </c>
      <c r="D626" t="s">
        <v>440</v>
      </c>
      <c r="E626">
        <v>7723.7168852799996</v>
      </c>
      <c r="F626">
        <v>576.4</v>
      </c>
      <c r="G626">
        <v>-3.84677894321938</v>
      </c>
      <c r="H626">
        <v>-7.0125034171986904</v>
      </c>
      <c r="I626">
        <v>-46.688092659381702</v>
      </c>
      <c r="J626">
        <v>-2.52830311795858</v>
      </c>
      <c r="K626">
        <v>658.42450914871404</v>
      </c>
      <c r="L626">
        <v>733.45800365190303</v>
      </c>
      <c r="M626">
        <v>27.048806262509501</v>
      </c>
      <c r="N626">
        <v>1.09597957129557</v>
      </c>
      <c r="O626">
        <v>90.319222761970806</v>
      </c>
      <c r="P626">
        <v>22.625252632698601</v>
      </c>
      <c r="Q626">
        <v>0.13430214168361701</v>
      </c>
    </row>
    <row r="627" spans="1:17" x14ac:dyDescent="0.3">
      <c r="A627" t="s">
        <v>1385</v>
      </c>
      <c r="B627" t="s">
        <v>1386</v>
      </c>
      <c r="C627" t="str">
        <f>IFERROR(VLOOKUP(Table1[[#This Row],[Ticker]],[1]!Table2[[Symbol]:[Industry]],2,FALSE),"-")</f>
        <v>-</v>
      </c>
      <c r="D627" t="s">
        <v>423</v>
      </c>
      <c r="E627">
        <v>7711.2907373609996</v>
      </c>
      <c r="F627">
        <v>85.77</v>
      </c>
      <c r="G627">
        <v>35.936994215166699</v>
      </c>
      <c r="H627">
        <v>17.919002545202201</v>
      </c>
      <c r="I627">
        <v>11.6314344048827</v>
      </c>
      <c r="J627">
        <v>20.5169208090057</v>
      </c>
      <c r="K627">
        <v>69.7584389808938</v>
      </c>
      <c r="L627">
        <v>67.930540320982502</v>
      </c>
      <c r="M627">
        <v>75.516164876886194</v>
      </c>
      <c r="N627">
        <v>2.3245142644684398</v>
      </c>
      <c r="O627">
        <v>4.8268625393494302</v>
      </c>
      <c r="P627">
        <v>76.663233779608603</v>
      </c>
      <c r="Q627">
        <v>6.6020682915419002E-2</v>
      </c>
    </row>
    <row r="628" spans="1:17" hidden="1" x14ac:dyDescent="0.3">
      <c r="A628" t="s">
        <v>1387</v>
      </c>
      <c r="B628" t="s">
        <v>1388</v>
      </c>
      <c r="C628" t="str">
        <f>IFERROR(VLOOKUP(Table1[[#This Row],[Ticker]],[1]!Table2[[Symbol]:[Industry]],2,FALSE),"-")</f>
        <v>-</v>
      </c>
      <c r="D628" t="s">
        <v>217</v>
      </c>
      <c r="E628">
        <v>7692.7235338800001</v>
      </c>
      <c r="F628">
        <v>1459.8</v>
      </c>
      <c r="G628">
        <v>6141.0049784904204</v>
      </c>
      <c r="H628">
        <v>12.474135625050099</v>
      </c>
      <c r="I628">
        <v>375.08068974036502</v>
      </c>
      <c r="J628">
        <v>-5.9101125756682098</v>
      </c>
      <c r="K628">
        <v>1277.0052861177801</v>
      </c>
      <c r="L628">
        <v>655.95832465871604</v>
      </c>
      <c r="M628">
        <v>48.577888279291201</v>
      </c>
      <c r="N628">
        <v>1.09484532866016</v>
      </c>
      <c r="O628">
        <v>12.686669406768001</v>
      </c>
    </row>
    <row r="629" spans="1:17" x14ac:dyDescent="0.3">
      <c r="A629" t="s">
        <v>1389</v>
      </c>
      <c r="B629" t="s">
        <v>1390</v>
      </c>
      <c r="C629" t="str">
        <f>IFERROR(VLOOKUP(Table1[[#This Row],[Ticker]],[1]!Table2[[Symbol]:[Industry]],2,FALSE),"-")</f>
        <v>-</v>
      </c>
      <c r="D629" t="s">
        <v>95</v>
      </c>
      <c r="E629">
        <v>7685.1454709899899</v>
      </c>
      <c r="F629">
        <v>3139.3</v>
      </c>
      <c r="G629">
        <v>67.534603051927107</v>
      </c>
      <c r="H629">
        <v>9.6330784549764008</v>
      </c>
      <c r="I629">
        <v>21.380252997495301</v>
      </c>
      <c r="J629">
        <v>7.8859712107673499</v>
      </c>
      <c r="K629">
        <v>2893.1319552093501</v>
      </c>
      <c r="L629">
        <v>2437.6927527346502</v>
      </c>
      <c r="M629">
        <v>54.906303345919703</v>
      </c>
      <c r="N629">
        <v>0.82170299243095302</v>
      </c>
      <c r="O629">
        <v>7.6561653871882296</v>
      </c>
      <c r="P629">
        <v>102.398375294155</v>
      </c>
      <c r="Q629">
        <v>0.19693110142716</v>
      </c>
    </row>
    <row r="630" spans="1:17" x14ac:dyDescent="0.3">
      <c r="A630" t="s">
        <v>1391</v>
      </c>
      <c r="B630" t="s">
        <v>1392</v>
      </c>
      <c r="C630" t="str">
        <f>IFERROR(VLOOKUP(Table1[[#This Row],[Ticker]],[1]!Table2[[Symbol]:[Industry]],2,FALSE),"-")</f>
        <v>-</v>
      </c>
      <c r="D630" t="s">
        <v>46</v>
      </c>
      <c r="E630">
        <v>7683.774706016</v>
      </c>
      <c r="F630">
        <v>45.74</v>
      </c>
      <c r="G630">
        <v>60.449040901451298</v>
      </c>
      <c r="H630">
        <v>-4.9480349705402498</v>
      </c>
      <c r="I630">
        <v>0.66031095017064301</v>
      </c>
      <c r="J630">
        <v>0.71741932213959403</v>
      </c>
      <c r="K630">
        <v>47.564406181040397</v>
      </c>
      <c r="L630">
        <v>38.604993695941602</v>
      </c>
      <c r="M630">
        <v>35.019240484614301</v>
      </c>
      <c r="N630">
        <v>0.73796751502066105</v>
      </c>
      <c r="O630">
        <v>25.710537822474802</v>
      </c>
      <c r="P630">
        <v>104.05768475203099</v>
      </c>
      <c r="Q630">
        <v>0.13543626246321799</v>
      </c>
    </row>
    <row r="631" spans="1:17" x14ac:dyDescent="0.3">
      <c r="A631" t="s">
        <v>1393</v>
      </c>
      <c r="B631" t="s">
        <v>1394</v>
      </c>
      <c r="C631" t="str">
        <f>IFERROR(VLOOKUP(Table1[[#This Row],[Ticker]],[1]!Table2[[Symbol]:[Industry]],2,FALSE),"-")</f>
        <v>-</v>
      </c>
      <c r="D631" t="s">
        <v>300</v>
      </c>
      <c r="E631">
        <v>7664.75764626</v>
      </c>
      <c r="F631">
        <v>1844.7</v>
      </c>
      <c r="G631">
        <v>81.112056058237599</v>
      </c>
      <c r="H631">
        <v>26.893690273814599</v>
      </c>
      <c r="I631">
        <v>74.755814628710397</v>
      </c>
      <c r="J631">
        <v>7.2418772930989999</v>
      </c>
      <c r="K631">
        <v>1579.29046364347</v>
      </c>
      <c r="L631">
        <v>1288.3934300902599</v>
      </c>
      <c r="M631">
        <v>56.2859412521384</v>
      </c>
      <c r="N631">
        <v>1.6552692207428601</v>
      </c>
      <c r="O631">
        <v>8.9608066352252198</v>
      </c>
      <c r="P631">
        <v>111.52390780873699</v>
      </c>
      <c r="Q631">
        <v>0.13212308960777699</v>
      </c>
    </row>
    <row r="632" spans="1:17" x14ac:dyDescent="0.3">
      <c r="A632" t="s">
        <v>1395</v>
      </c>
      <c r="B632" t="s">
        <v>1396</v>
      </c>
      <c r="C632" t="str">
        <f>IFERROR(VLOOKUP(Table1[[#This Row],[Ticker]],[1]!Table2[[Symbol]:[Industry]],2,FALSE),"-")</f>
        <v>-</v>
      </c>
      <c r="D632" t="s">
        <v>130</v>
      </c>
      <c r="E632">
        <v>7651.0370265000001</v>
      </c>
      <c r="F632">
        <v>640.5</v>
      </c>
      <c r="G632">
        <v>-52.280949443986302</v>
      </c>
      <c r="H632">
        <v>-3.5667697441300299</v>
      </c>
      <c r="I632">
        <v>-4.3203390338299403</v>
      </c>
      <c r="J632">
        <v>-3.6840328774639901</v>
      </c>
      <c r="K632">
        <v>674.60165387645304</v>
      </c>
      <c r="L632">
        <v>707.18830426534396</v>
      </c>
      <c r="M632">
        <v>21.6390808770213</v>
      </c>
      <c r="N632">
        <v>0.96322355760448597</v>
      </c>
      <c r="O632">
        <v>43.637782982045202</v>
      </c>
      <c r="P632">
        <v>6.9996658870698099</v>
      </c>
      <c r="Q632">
        <v>-0.10818425783321201</v>
      </c>
    </row>
    <row r="633" spans="1:17" x14ac:dyDescent="0.3">
      <c r="A633" t="s">
        <v>1397</v>
      </c>
      <c r="B633" t="s">
        <v>1398</v>
      </c>
      <c r="C633" t="str">
        <f>IFERROR(VLOOKUP(Table1[[#This Row],[Ticker]],[1]!Table2[[Symbol]:[Industry]],2,FALSE),"-")</f>
        <v>-</v>
      </c>
      <c r="D633" t="s">
        <v>203</v>
      </c>
      <c r="E633">
        <v>7633.2030806399998</v>
      </c>
      <c r="F633">
        <v>1413.6</v>
      </c>
      <c r="G633">
        <v>27.654604435358799</v>
      </c>
      <c r="H633">
        <v>2.4365088509116202</v>
      </c>
      <c r="I633">
        <v>29.211698078131601</v>
      </c>
      <c r="J633">
        <v>5.7476629566968598E-2</v>
      </c>
      <c r="K633">
        <v>1314.80183374897</v>
      </c>
      <c r="L633">
        <v>1109.2543657220899</v>
      </c>
      <c r="M633">
        <v>57.016952848854899</v>
      </c>
      <c r="N633">
        <v>0.72829047311078698</v>
      </c>
      <c r="O633">
        <v>4.6264855687606099</v>
      </c>
      <c r="P633">
        <v>72.285191956124294</v>
      </c>
      <c r="Q633">
        <v>6.3131841027443E-2</v>
      </c>
    </row>
    <row r="634" spans="1:17" x14ac:dyDescent="0.3">
      <c r="A634" t="s">
        <v>1399</v>
      </c>
      <c r="B634" t="s">
        <v>1400</v>
      </c>
      <c r="C634" t="str">
        <f>IFERROR(VLOOKUP(Table1[[#This Row],[Ticker]],[1]!Table2[[Symbol]:[Industry]],2,FALSE),"-")</f>
        <v>-</v>
      </c>
      <c r="D634" t="s">
        <v>156</v>
      </c>
      <c r="E634">
        <v>7620.0545000000002</v>
      </c>
      <c r="F634">
        <v>406.75</v>
      </c>
      <c r="G634">
        <v>-7.28167680700862</v>
      </c>
      <c r="H634">
        <v>-19.855994786914799</v>
      </c>
      <c r="I634">
        <v>-13.239440334413</v>
      </c>
      <c r="J634">
        <v>-8.4419717098336093</v>
      </c>
      <c r="K634">
        <v>461.808948397086</v>
      </c>
      <c r="L634">
        <v>424.99688702915103</v>
      </c>
      <c r="M634">
        <v>15.633481495024</v>
      </c>
      <c r="N634">
        <v>0.35698101813548699</v>
      </c>
      <c r="O634">
        <v>34.603564843269801</v>
      </c>
      <c r="P634">
        <v>19.6323529411764</v>
      </c>
      <c r="Q634">
        <v>8.1554193257176999E-2</v>
      </c>
    </row>
    <row r="635" spans="1:17" x14ac:dyDescent="0.3">
      <c r="A635" t="s">
        <v>1401</v>
      </c>
      <c r="B635" t="s">
        <v>1402</v>
      </c>
      <c r="C635" t="str">
        <f>IFERROR(VLOOKUP(Table1[[#This Row],[Ticker]],[1]!Table2[[Symbol]:[Industry]],2,FALSE),"-")</f>
        <v>-</v>
      </c>
      <c r="D635" t="s">
        <v>46</v>
      </c>
      <c r="E635">
        <v>7478.1646917949902</v>
      </c>
      <c r="F635">
        <v>511.45</v>
      </c>
      <c r="G635">
        <v>48.177489267055698</v>
      </c>
      <c r="H635">
        <v>2.0659210600825402</v>
      </c>
      <c r="I635">
        <v>1.8585406319889399</v>
      </c>
      <c r="J635">
        <v>7.0736255293127996</v>
      </c>
      <c r="K635">
        <v>509.90236972131697</v>
      </c>
      <c r="L635">
        <v>438.73087141051298</v>
      </c>
      <c r="M635">
        <v>41.397241935894399</v>
      </c>
      <c r="N635">
        <v>0.97749411751669801</v>
      </c>
      <c r="O635">
        <v>14.214488219767301</v>
      </c>
      <c r="P635">
        <v>78.672489082969406</v>
      </c>
      <c r="Q635">
        <v>-9.254608477874E-3</v>
      </c>
    </row>
    <row r="636" spans="1:17" hidden="1" x14ac:dyDescent="0.3">
      <c r="A636" t="s">
        <v>1403</v>
      </c>
      <c r="B636" t="s">
        <v>1404</v>
      </c>
      <c r="C636" t="str">
        <f>IFERROR(VLOOKUP(Table1[[#This Row],[Ticker]],[1]!Table2[[Symbol]:[Industry]],2,FALSE),"-")</f>
        <v>-</v>
      </c>
      <c r="D636" t="s">
        <v>1003</v>
      </c>
      <c r="E636">
        <v>7474.9728507999998</v>
      </c>
      <c r="F636">
        <v>792.35</v>
      </c>
      <c r="G636">
        <v>722.02546869499395</v>
      </c>
      <c r="H636">
        <v>13.1907930810106</v>
      </c>
      <c r="I636">
        <v>123.528756678866</v>
      </c>
      <c r="J636">
        <v>0.58484538425063404</v>
      </c>
      <c r="K636">
        <v>765.73982594049903</v>
      </c>
      <c r="L636">
        <v>529.55280065865998</v>
      </c>
      <c r="M636">
        <v>43.0259394534554</v>
      </c>
      <c r="N636">
        <v>1.0072187123954299</v>
      </c>
      <c r="O636">
        <v>14.936581056351301</v>
      </c>
      <c r="P636">
        <v>807.61741122565797</v>
      </c>
      <c r="Q636">
        <v>0.24860037500135199</v>
      </c>
    </row>
    <row r="637" spans="1:17" x14ac:dyDescent="0.3">
      <c r="A637" t="s">
        <v>1405</v>
      </c>
      <c r="B637" t="s">
        <v>1406</v>
      </c>
      <c r="C637" t="str">
        <f>IFERROR(VLOOKUP(Table1[[#This Row],[Ticker]],[1]!Table2[[Symbol]:[Industry]],2,FALSE),"-")</f>
        <v>-</v>
      </c>
      <c r="D637" t="s">
        <v>203</v>
      </c>
      <c r="E637">
        <v>7470.968392275</v>
      </c>
      <c r="F637">
        <v>539.15</v>
      </c>
      <c r="G637">
        <v>10.2706109099424</v>
      </c>
      <c r="H637">
        <v>-0.70996273432131596</v>
      </c>
      <c r="I637">
        <v>29.363715747518199</v>
      </c>
      <c r="J637">
        <v>6.2546213929934602</v>
      </c>
      <c r="K637">
        <v>502.45930380935101</v>
      </c>
      <c r="L637">
        <v>445.47026128894299</v>
      </c>
      <c r="M637">
        <v>67.423504802199602</v>
      </c>
      <c r="N637">
        <v>0.66067288105737798</v>
      </c>
      <c r="O637">
        <v>4.9707873504590596</v>
      </c>
      <c r="P637">
        <v>52.409893992932801</v>
      </c>
      <c r="Q637">
        <v>3.9759739908659997E-2</v>
      </c>
    </row>
    <row r="638" spans="1:17" hidden="1" x14ac:dyDescent="0.3">
      <c r="A638" t="s">
        <v>1407</v>
      </c>
      <c r="B638" t="s">
        <v>1408</v>
      </c>
      <c r="C638" t="str">
        <f>IFERROR(VLOOKUP(Table1[[#This Row],[Ticker]],[1]!Table2[[Symbol]:[Industry]],2,FALSE),"-")</f>
        <v>-</v>
      </c>
      <c r="D638" t="s">
        <v>1409</v>
      </c>
      <c r="E638">
        <v>7423.4159482300001</v>
      </c>
      <c r="F638">
        <v>1834.55</v>
      </c>
      <c r="G638">
        <v>83.532233896543204</v>
      </c>
      <c r="H638">
        <v>22.532314291905799</v>
      </c>
      <c r="I638">
        <v>31.941267613745001</v>
      </c>
      <c r="J638">
        <v>3.9801436643532901</v>
      </c>
      <c r="K638">
        <v>1563.6187849130299</v>
      </c>
      <c r="M638">
        <v>52.670921270628099</v>
      </c>
      <c r="N638">
        <v>1.5985543466828001</v>
      </c>
      <c r="O638">
        <v>8.3617235834400905</v>
      </c>
      <c r="P638">
        <v>136.71612903225801</v>
      </c>
    </row>
    <row r="639" spans="1:17" hidden="1" x14ac:dyDescent="0.3">
      <c r="A639" t="s">
        <v>1410</v>
      </c>
      <c r="B639" t="s">
        <v>1411</v>
      </c>
      <c r="C639" t="str">
        <f>IFERROR(VLOOKUP(Table1[[#This Row],[Ticker]],[1]!Table2[[Symbol]:[Industry]],2,FALSE),"-")</f>
        <v>-</v>
      </c>
      <c r="D639" t="s">
        <v>1412</v>
      </c>
      <c r="E639">
        <v>7398.645488745</v>
      </c>
      <c r="F639">
        <v>579.95000000000005</v>
      </c>
      <c r="G639">
        <v>4.3324384048133799</v>
      </c>
      <c r="H639">
        <v>1.4539882862317199</v>
      </c>
      <c r="I639">
        <v>1.95437205565743</v>
      </c>
      <c r="J639">
        <v>0.319082997657681</v>
      </c>
      <c r="K639">
        <v>578.87569126323399</v>
      </c>
      <c r="L639">
        <v>543.30752234463705</v>
      </c>
      <c r="M639">
        <v>55.459234281256997</v>
      </c>
      <c r="N639">
        <v>0.38952875741118997</v>
      </c>
      <c r="O639">
        <v>14.147771359599901</v>
      </c>
      <c r="P639">
        <v>49.394641937145799</v>
      </c>
      <c r="Q639">
        <v>7.2449133991631998E-2</v>
      </c>
    </row>
    <row r="640" spans="1:17" x14ac:dyDescent="0.3">
      <c r="A640" t="s">
        <v>1413</v>
      </c>
      <c r="B640" t="s">
        <v>1414</v>
      </c>
      <c r="C640" t="str">
        <f>IFERROR(VLOOKUP(Table1[[#This Row],[Ticker]],[1]!Table2[[Symbol]:[Industry]],2,FALSE),"-")</f>
        <v>-</v>
      </c>
      <c r="D640" t="s">
        <v>203</v>
      </c>
      <c r="E640">
        <v>7349.5421901</v>
      </c>
      <c r="F640">
        <v>511.65</v>
      </c>
      <c r="G640">
        <v>98.322211024813598</v>
      </c>
      <c r="H640">
        <v>0.97709543412057498</v>
      </c>
      <c r="I640">
        <v>33.173857337755003</v>
      </c>
      <c r="J640">
        <v>3.09111448365744</v>
      </c>
      <c r="K640">
        <v>465.88051275359902</v>
      </c>
      <c r="L640">
        <v>389.55656416075601</v>
      </c>
      <c r="M640">
        <v>62.9768353464993</v>
      </c>
      <c r="N640">
        <v>0.77845735632896096</v>
      </c>
      <c r="O640">
        <v>1.8958272256425399</v>
      </c>
      <c r="P640">
        <v>133.95061728395001</v>
      </c>
      <c r="Q640">
        <v>0.14917679320817601</v>
      </c>
    </row>
    <row r="641" spans="1:17" x14ac:dyDescent="0.3">
      <c r="A641" t="s">
        <v>1415</v>
      </c>
      <c r="B641" t="s">
        <v>1416</v>
      </c>
      <c r="C641" t="str">
        <f>IFERROR(VLOOKUP(Table1[[#This Row],[Ticker]],[1]!Table2[[Symbol]:[Industry]],2,FALSE),"-")</f>
        <v>-</v>
      </c>
      <c r="D641" t="s">
        <v>539</v>
      </c>
      <c r="E641">
        <v>7327.5632594850003</v>
      </c>
      <c r="F641">
        <v>264.95</v>
      </c>
      <c r="G641">
        <v>-22.522819652798798</v>
      </c>
      <c r="H641">
        <v>2.0754283724773099</v>
      </c>
      <c r="I641">
        <v>-7.7745849701048497</v>
      </c>
      <c r="J641">
        <v>7.3060094967807903</v>
      </c>
      <c r="K641">
        <v>258.84991838032499</v>
      </c>
      <c r="L641">
        <v>260.40399253218101</v>
      </c>
      <c r="M641">
        <v>52.102565970993702</v>
      </c>
      <c r="N641">
        <v>1.9511669731494801</v>
      </c>
      <c r="O641">
        <v>21.1360634081902</v>
      </c>
      <c r="P641">
        <v>20.431818181818102</v>
      </c>
      <c r="Q641">
        <v>-6.4007843490077002E-2</v>
      </c>
    </row>
    <row r="642" spans="1:17" x14ac:dyDescent="0.3">
      <c r="A642" t="s">
        <v>1417</v>
      </c>
      <c r="B642" t="s">
        <v>1418</v>
      </c>
      <c r="C642" t="str">
        <f>IFERROR(VLOOKUP(Table1[[#This Row],[Ticker]],[1]!Table2[[Symbol]:[Industry]],2,FALSE),"-")</f>
        <v>-</v>
      </c>
      <c r="D642" t="s">
        <v>77</v>
      </c>
      <c r="E642">
        <v>7309.0382085499996</v>
      </c>
      <c r="F642">
        <v>3695.75</v>
      </c>
      <c r="G642">
        <v>37.7318079839593</v>
      </c>
      <c r="H642">
        <v>9.8807738937256708</v>
      </c>
      <c r="I642">
        <v>69.464611310537094</v>
      </c>
      <c r="J642">
        <v>9.9119129558291306</v>
      </c>
      <c r="K642">
        <v>3135.6257712228098</v>
      </c>
      <c r="L642">
        <v>2514.5341935507699</v>
      </c>
      <c r="M642">
        <v>68.698228115589203</v>
      </c>
      <c r="N642">
        <v>1.15283133094667</v>
      </c>
      <c r="O642">
        <v>3.36332273557464</v>
      </c>
      <c r="P642">
        <v>131.70846394984301</v>
      </c>
      <c r="Q642">
        <v>-2.8615662332099001E-2</v>
      </c>
    </row>
    <row r="643" spans="1:17" x14ac:dyDescent="0.3">
      <c r="A643" t="s">
        <v>1419</v>
      </c>
      <c r="B643" t="s">
        <v>1420</v>
      </c>
      <c r="C643" t="str">
        <f>IFERROR(VLOOKUP(Table1[[#This Row],[Ticker]],[1]!Table2[[Symbol]:[Industry]],2,FALSE),"-")</f>
        <v>-</v>
      </c>
      <c r="D643" t="s">
        <v>203</v>
      </c>
      <c r="E643">
        <v>7282.5980638949904</v>
      </c>
      <c r="F643">
        <v>2537.15</v>
      </c>
      <c r="G643">
        <v>174.04661332732999</v>
      </c>
      <c r="H643">
        <v>1.55044807918932</v>
      </c>
      <c r="I643">
        <v>54.792449017510201</v>
      </c>
      <c r="J643">
        <v>19.226735019273001</v>
      </c>
      <c r="K643">
        <v>2261.47357261051</v>
      </c>
      <c r="L643">
        <v>1675.83242139862</v>
      </c>
      <c r="M643">
        <v>56.492495077071403</v>
      </c>
      <c r="N643">
        <v>0.57234457455070198</v>
      </c>
      <c r="O643">
        <v>16.354965216877201</v>
      </c>
      <c r="P643">
        <v>215.173913043478</v>
      </c>
      <c r="Q643">
        <v>0.14354279866267</v>
      </c>
    </row>
    <row r="644" spans="1:17" x14ac:dyDescent="0.3">
      <c r="A644" t="s">
        <v>1421</v>
      </c>
      <c r="B644" t="s">
        <v>1422</v>
      </c>
      <c r="C644" t="str">
        <f>IFERROR(VLOOKUP(Table1[[#This Row],[Ticker]],[1]!Table2[[Symbol]:[Industry]],2,FALSE),"-")</f>
        <v>-</v>
      </c>
      <c r="D644" t="s">
        <v>119</v>
      </c>
      <c r="E644">
        <v>7236.0190505050005</v>
      </c>
      <c r="F644">
        <v>1199.45</v>
      </c>
      <c r="G644">
        <v>39.785062637120497</v>
      </c>
      <c r="H644">
        <v>10.1312070418132</v>
      </c>
      <c r="I644">
        <v>6.2435733208190998</v>
      </c>
      <c r="J644">
        <v>2.38419118382566</v>
      </c>
      <c r="K644">
        <v>1119.06778558666</v>
      </c>
      <c r="L644">
        <v>948.32042735861</v>
      </c>
      <c r="M644">
        <v>53.915976534910598</v>
      </c>
      <c r="N644">
        <v>0.66947438117178304</v>
      </c>
      <c r="O644">
        <v>12.2264371170119</v>
      </c>
      <c r="P644">
        <v>84.176583493282095</v>
      </c>
      <c r="Q644">
        <v>7.4247697495298998E-2</v>
      </c>
    </row>
    <row r="645" spans="1:17" hidden="1" x14ac:dyDescent="0.3">
      <c r="A645" t="s">
        <v>1423</v>
      </c>
      <c r="B645" t="s">
        <v>1424</v>
      </c>
      <c r="C645" t="str">
        <f>IFERROR(VLOOKUP(Table1[[#This Row],[Ticker]],[1]!Table2[[Symbol]:[Industry]],2,FALSE),"-")</f>
        <v>-</v>
      </c>
      <c r="D645" t="s">
        <v>625</v>
      </c>
      <c r="E645">
        <v>7233.8991885300002</v>
      </c>
      <c r="F645">
        <v>3643.7</v>
      </c>
      <c r="G645">
        <v>-10.065764075766999</v>
      </c>
      <c r="H645">
        <v>-0.63739235457005305</v>
      </c>
      <c r="I645">
        <v>-5.2859592038052599</v>
      </c>
      <c r="J645">
        <v>1.52428136743222</v>
      </c>
      <c r="K645">
        <v>3749.6446843354101</v>
      </c>
      <c r="L645">
        <v>3517.58369734294</v>
      </c>
      <c r="M645">
        <v>37.286884684459203</v>
      </c>
      <c r="N645">
        <v>0.95635776977298304</v>
      </c>
      <c r="O645">
        <v>17.704531108488599</v>
      </c>
      <c r="P645">
        <v>20.391204506781602</v>
      </c>
      <c r="Q645">
        <v>-3.3113654327113003E-2</v>
      </c>
    </row>
    <row r="646" spans="1:17" x14ac:dyDescent="0.3">
      <c r="A646" t="s">
        <v>1425</v>
      </c>
      <c r="B646" t="s">
        <v>1426</v>
      </c>
      <c r="C646" t="str">
        <f>IFERROR(VLOOKUP(Table1[[#This Row],[Ticker]],[1]!Table2[[Symbol]:[Industry]],2,FALSE),"-")</f>
        <v>-</v>
      </c>
      <c r="D646" t="s">
        <v>625</v>
      </c>
      <c r="E646">
        <v>7213.6543534749999</v>
      </c>
      <c r="F646">
        <v>545.75</v>
      </c>
      <c r="G646">
        <v>45.151298186289601</v>
      </c>
      <c r="H646">
        <v>8.3278742123412304</v>
      </c>
      <c r="I646">
        <v>-15.5110479857494</v>
      </c>
      <c r="J646">
        <v>-4.1573767765583503</v>
      </c>
      <c r="K646">
        <v>529.92600019410497</v>
      </c>
      <c r="L646">
        <v>498.298382553902</v>
      </c>
      <c r="M646">
        <v>42.613934747501801</v>
      </c>
      <c r="N646">
        <v>1.8338727879482399</v>
      </c>
      <c r="O646">
        <v>22.033898305084701</v>
      </c>
      <c r="P646">
        <v>72.733027377749593</v>
      </c>
      <c r="Q646">
        <v>7.9944219540328001E-2</v>
      </c>
    </row>
    <row r="647" spans="1:17" x14ac:dyDescent="0.3">
      <c r="A647" t="s">
        <v>1427</v>
      </c>
      <c r="B647" t="s">
        <v>1428</v>
      </c>
      <c r="C647" t="str">
        <f>IFERROR(VLOOKUP(Table1[[#This Row],[Ticker]],[1]!Table2[[Symbol]:[Industry]],2,FALSE),"-")</f>
        <v>-</v>
      </c>
      <c r="D647" t="s">
        <v>136</v>
      </c>
      <c r="E647">
        <v>7212.6180648149902</v>
      </c>
      <c r="F647">
        <v>406.15</v>
      </c>
      <c r="G647">
        <v>-36.999543802101897</v>
      </c>
      <c r="H647">
        <v>-16.410828567641701</v>
      </c>
      <c r="I647">
        <v>-29.874698916227199</v>
      </c>
      <c r="J647">
        <v>-8.1890807387789604</v>
      </c>
      <c r="K647">
        <v>462.90274167785202</v>
      </c>
      <c r="L647">
        <v>486.080556921979</v>
      </c>
      <c r="M647">
        <v>28.255154784992001</v>
      </c>
      <c r="N647">
        <v>1.0360589854939799</v>
      </c>
      <c r="O647">
        <v>73.630432106364594</v>
      </c>
      <c r="P647">
        <v>5.1929551929551696</v>
      </c>
    </row>
    <row r="648" spans="1:17" x14ac:dyDescent="0.3">
      <c r="A648" t="s">
        <v>1429</v>
      </c>
      <c r="B648" t="s">
        <v>1430</v>
      </c>
      <c r="C648" t="str">
        <f>IFERROR(VLOOKUP(Table1[[#This Row],[Ticker]],[1]!Table2[[Symbol]:[Industry]],2,FALSE),"-")</f>
        <v>-</v>
      </c>
      <c r="D648" t="s">
        <v>1431</v>
      </c>
      <c r="E648">
        <v>7206.4289443199996</v>
      </c>
      <c r="F648">
        <v>270.3</v>
      </c>
      <c r="G648">
        <v>-3.2102536698837998</v>
      </c>
      <c r="H648">
        <v>-4.9000150420320097E-2</v>
      </c>
      <c r="I648">
        <v>-17.244635446333799</v>
      </c>
      <c r="J648">
        <v>3.31394057061395</v>
      </c>
      <c r="K648">
        <v>290.47217964290502</v>
      </c>
      <c r="L648">
        <v>286.61126923458897</v>
      </c>
      <c r="M648">
        <v>39.936952954088397</v>
      </c>
      <c r="N648">
        <v>1.15649954880674</v>
      </c>
      <c r="O648">
        <v>35.016648168701401</v>
      </c>
      <c r="P648">
        <v>22.224734343205899</v>
      </c>
      <c r="Q648">
        <v>7.1608110362744004E-2</v>
      </c>
    </row>
    <row r="649" spans="1:17" x14ac:dyDescent="0.3">
      <c r="A649" t="s">
        <v>1432</v>
      </c>
      <c r="B649" t="s">
        <v>1433</v>
      </c>
      <c r="C649" t="str">
        <f>IFERROR(VLOOKUP(Table1[[#This Row],[Ticker]],[1]!Table2[[Symbol]:[Industry]],2,FALSE),"-")</f>
        <v>-</v>
      </c>
      <c r="D649" t="s">
        <v>251</v>
      </c>
      <c r="E649">
        <v>7203.5984171199998</v>
      </c>
      <c r="F649">
        <v>6491.45</v>
      </c>
      <c r="G649">
        <v>19.6349332159058</v>
      </c>
      <c r="H649">
        <v>-6.5915445439968297</v>
      </c>
      <c r="I649">
        <v>-5.8472463229915501</v>
      </c>
      <c r="J649">
        <v>0.35590732134869202</v>
      </c>
      <c r="K649">
        <v>6845.2209615318297</v>
      </c>
      <c r="L649">
        <v>6254.2667336588702</v>
      </c>
      <c r="M649">
        <v>27.782855940323302</v>
      </c>
      <c r="N649">
        <v>0.40234902403824702</v>
      </c>
      <c r="O649">
        <v>20.543176023846701</v>
      </c>
      <c r="P649">
        <v>50.540339973562702</v>
      </c>
      <c r="Q649">
        <v>1.3539954951790001E-2</v>
      </c>
    </row>
    <row r="650" spans="1:17" x14ac:dyDescent="0.3">
      <c r="A650" t="s">
        <v>1434</v>
      </c>
      <c r="B650" t="s">
        <v>1435</v>
      </c>
      <c r="C650" t="str">
        <f>IFERROR(VLOOKUP(Table1[[#This Row],[Ticker]],[1]!Table2[[Symbol]:[Industry]],2,FALSE),"-")</f>
        <v>-</v>
      </c>
      <c r="D650" t="s">
        <v>625</v>
      </c>
      <c r="E650">
        <v>7156.6935758999998</v>
      </c>
      <c r="F650">
        <v>361.35</v>
      </c>
      <c r="G650">
        <v>33.529241330122701</v>
      </c>
      <c r="H650">
        <v>-6.8996405570353803</v>
      </c>
      <c r="I650">
        <v>24.083094766379102</v>
      </c>
      <c r="J650">
        <v>-6.0338855163425604</v>
      </c>
      <c r="K650">
        <v>384.48337113524502</v>
      </c>
      <c r="L650">
        <v>335.89091012575898</v>
      </c>
      <c r="M650">
        <v>27.271120103467801</v>
      </c>
      <c r="N650">
        <v>0.94931848585331802</v>
      </c>
      <c r="O650">
        <v>24.7128822471287</v>
      </c>
      <c r="P650">
        <v>67.913568773234203</v>
      </c>
      <c r="Q650">
        <v>3.9743896758846001E-2</v>
      </c>
    </row>
    <row r="651" spans="1:17" x14ac:dyDescent="0.3">
      <c r="A651" t="s">
        <v>1436</v>
      </c>
      <c r="B651" t="s">
        <v>1437</v>
      </c>
      <c r="C651" t="str">
        <f>IFERROR(VLOOKUP(Table1[[#This Row],[Ticker]],[1]!Table2[[Symbol]:[Industry]],2,FALSE),"-")</f>
        <v>-</v>
      </c>
      <c r="D651" t="s">
        <v>133</v>
      </c>
      <c r="E651">
        <v>7133.7682219999997</v>
      </c>
      <c r="F651">
        <v>657.5</v>
      </c>
      <c r="G651">
        <v>47.428740316387703</v>
      </c>
      <c r="H651">
        <v>3.29180226337184</v>
      </c>
      <c r="I651">
        <v>-7.8618119499909804</v>
      </c>
      <c r="J651">
        <v>12.270259258905501</v>
      </c>
      <c r="K651">
        <v>608.309333214856</v>
      </c>
      <c r="L651">
        <v>579.74848028942699</v>
      </c>
      <c r="M651">
        <v>74.132716590865201</v>
      </c>
      <c r="N651">
        <v>1.5847386149562099</v>
      </c>
      <c r="O651">
        <v>28.007604562737601</v>
      </c>
      <c r="P651">
        <v>80.371716617515901</v>
      </c>
      <c r="Q651">
        <v>8.2747542974509994E-2</v>
      </c>
    </row>
    <row r="652" spans="1:17" hidden="1" x14ac:dyDescent="0.3">
      <c r="A652" t="s">
        <v>1438</v>
      </c>
      <c r="B652" t="s">
        <v>1439</v>
      </c>
      <c r="C652" t="str">
        <f>IFERROR(VLOOKUP(Table1[[#This Row],[Ticker]],[1]!Table2[[Symbol]:[Industry]],2,FALSE),"-")</f>
        <v>-</v>
      </c>
      <c r="D652" t="s">
        <v>63</v>
      </c>
      <c r="E652">
        <v>7111.1904579119901</v>
      </c>
      <c r="F652">
        <v>99.48</v>
      </c>
      <c r="G652">
        <v>365.81818807201898</v>
      </c>
      <c r="H652">
        <v>-0.62455774657051499</v>
      </c>
      <c r="I652">
        <v>87.225307066349799</v>
      </c>
      <c r="J652">
        <v>6.4789349964779497</v>
      </c>
      <c r="K652">
        <v>90.283193232576195</v>
      </c>
      <c r="L652">
        <v>65.455765739642501</v>
      </c>
      <c r="M652">
        <v>52.236811665297999</v>
      </c>
      <c r="N652">
        <v>1.12337367968191</v>
      </c>
      <c r="O652">
        <v>10.0723763570566</v>
      </c>
      <c r="P652">
        <v>408.849104859335</v>
      </c>
      <c r="Q652">
        <v>9.4595257282340001E-2</v>
      </c>
    </row>
    <row r="653" spans="1:17" x14ac:dyDescent="0.3">
      <c r="A653" t="s">
        <v>1440</v>
      </c>
      <c r="B653" t="s">
        <v>1441</v>
      </c>
      <c r="C653" t="str">
        <f>IFERROR(VLOOKUP(Table1[[#This Row],[Ticker]],[1]!Table2[[Symbol]:[Industry]],2,FALSE),"-")</f>
        <v>-</v>
      </c>
      <c r="D653" t="s">
        <v>141</v>
      </c>
      <c r="E653">
        <v>7102.0784553000003</v>
      </c>
      <c r="F653">
        <v>851.7</v>
      </c>
      <c r="G653">
        <v>79.817800970068106</v>
      </c>
      <c r="H653">
        <v>-14.4509332254335</v>
      </c>
      <c r="I653">
        <v>4.2131141054063299</v>
      </c>
      <c r="J653">
        <v>0.76129332977383102</v>
      </c>
      <c r="K653">
        <v>904.80505306408702</v>
      </c>
      <c r="L653">
        <v>745.25880328939104</v>
      </c>
      <c r="M653">
        <v>33.0129540047365</v>
      </c>
      <c r="N653">
        <v>0.41376917197526603</v>
      </c>
      <c r="O653">
        <v>30.327580133849899</v>
      </c>
      <c r="P653">
        <v>135.40630182421199</v>
      </c>
      <c r="Q653">
        <v>0.167351484326169</v>
      </c>
    </row>
    <row r="654" spans="1:17" x14ac:dyDescent="0.3">
      <c r="A654" t="s">
        <v>1442</v>
      </c>
      <c r="B654" t="s">
        <v>1443</v>
      </c>
      <c r="C654" t="str">
        <f>IFERROR(VLOOKUP(Table1[[#This Row],[Ticker]],[1]!Table2[[Symbol]:[Industry]],2,FALSE),"-")</f>
        <v>-</v>
      </c>
      <c r="D654" t="s">
        <v>24</v>
      </c>
      <c r="E654">
        <v>7079.8935083399901</v>
      </c>
      <c r="F654">
        <v>447.1</v>
      </c>
      <c r="G654">
        <v>-30.371515963335099</v>
      </c>
      <c r="H654">
        <v>-5.9763081570128502</v>
      </c>
      <c r="I654">
        <v>-17.343966887591701</v>
      </c>
      <c r="J654">
        <v>-1.37157614815083</v>
      </c>
      <c r="K654">
        <v>464.120532034365</v>
      </c>
      <c r="L654">
        <v>480.17076723055698</v>
      </c>
      <c r="M654">
        <v>31.397618546356</v>
      </c>
      <c r="N654">
        <v>2.9578191465827901</v>
      </c>
      <c r="O654">
        <v>36.736747931111601</v>
      </c>
      <c r="P654">
        <v>2.0659742038580098</v>
      </c>
    </row>
    <row r="655" spans="1:17" x14ac:dyDescent="0.3">
      <c r="A655" t="s">
        <v>1444</v>
      </c>
      <c r="B655" t="s">
        <v>1445</v>
      </c>
      <c r="C655" t="str">
        <f>IFERROR(VLOOKUP(Table1[[#This Row],[Ticker]],[1]!Table2[[Symbol]:[Industry]],2,FALSE),"-")</f>
        <v>-</v>
      </c>
      <c r="D655" t="s">
        <v>1446</v>
      </c>
      <c r="E655">
        <v>7054.0775424000003</v>
      </c>
      <c r="F655">
        <v>921.6</v>
      </c>
      <c r="G655">
        <v>14.962402294121</v>
      </c>
      <c r="H655">
        <v>5.5154361223234103</v>
      </c>
      <c r="I655">
        <v>-1.4958696010155299</v>
      </c>
      <c r="J655">
        <v>2.5912252451540301</v>
      </c>
      <c r="K655">
        <v>873.51165847320397</v>
      </c>
      <c r="L655">
        <v>791.71466179786205</v>
      </c>
      <c r="M655">
        <v>48.138525585281698</v>
      </c>
      <c r="N655">
        <v>1.4175720524158799</v>
      </c>
      <c r="O655">
        <v>12.2938368055555</v>
      </c>
      <c r="P655">
        <v>55.807269653423504</v>
      </c>
      <c r="Q655">
        <v>5.3563242128210004E-3</v>
      </c>
    </row>
    <row r="656" spans="1:17" hidden="1" x14ac:dyDescent="0.3">
      <c r="A656" t="s">
        <v>1447</v>
      </c>
      <c r="B656" t="s">
        <v>1448</v>
      </c>
      <c r="C656" t="str">
        <f>IFERROR(VLOOKUP(Table1[[#This Row],[Ticker]],[1]!Table2[[Symbol]:[Industry]],2,FALSE),"-")</f>
        <v>-</v>
      </c>
      <c r="D656" t="s">
        <v>51</v>
      </c>
      <c r="E656">
        <v>7045.3908755499997</v>
      </c>
      <c r="F656">
        <v>1389.1</v>
      </c>
      <c r="G656">
        <v>127.212496542081</v>
      </c>
      <c r="H656">
        <v>25.4600902585162</v>
      </c>
      <c r="I656">
        <v>13.6062127659058</v>
      </c>
      <c r="J656">
        <v>2.64797651935449</v>
      </c>
      <c r="K656">
        <v>1265.7104097689401</v>
      </c>
      <c r="L656">
        <v>1002.46459918707</v>
      </c>
      <c r="M656">
        <v>48.117408967834102</v>
      </c>
      <c r="N656">
        <v>1.2368909801520001</v>
      </c>
      <c r="O656">
        <v>14.4626016845439</v>
      </c>
      <c r="P656">
        <v>221.51371369054499</v>
      </c>
      <c r="Q656">
        <v>0.12526494171965899</v>
      </c>
    </row>
    <row r="657" spans="1:17" x14ac:dyDescent="0.3">
      <c r="A657" t="s">
        <v>1449</v>
      </c>
      <c r="B657" t="s">
        <v>1450</v>
      </c>
      <c r="C657" t="str">
        <f>IFERROR(VLOOKUP(Table1[[#This Row],[Ticker]],[1]!Table2[[Symbol]:[Industry]],2,FALSE),"-")</f>
        <v>-</v>
      </c>
      <c r="D657" t="s">
        <v>300</v>
      </c>
      <c r="E657">
        <v>7009.2132697999996</v>
      </c>
      <c r="F657">
        <v>3017</v>
      </c>
      <c r="G657">
        <v>211.028400263084</v>
      </c>
      <c r="H657">
        <v>35.693163563552403</v>
      </c>
      <c r="I657">
        <v>47.853753331504201</v>
      </c>
      <c r="J657">
        <v>29.281001835381101</v>
      </c>
      <c r="K657">
        <v>2387.4963768665202</v>
      </c>
      <c r="L657">
        <v>1861.66632334168</v>
      </c>
      <c r="M657">
        <v>69.307693767872095</v>
      </c>
      <c r="N657">
        <v>1.66483080653908</v>
      </c>
      <c r="O657">
        <v>12.694729864103399</v>
      </c>
      <c r="P657">
        <v>237.849944008958</v>
      </c>
      <c r="Q657">
        <v>0.132507467554182</v>
      </c>
    </row>
    <row r="658" spans="1:17" hidden="1" x14ac:dyDescent="0.3">
      <c r="A658" t="s">
        <v>1451</v>
      </c>
      <c r="B658" t="s">
        <v>1452</v>
      </c>
      <c r="C658" t="str">
        <f>IFERROR(VLOOKUP(Table1[[#This Row],[Ticker]],[1]!Table2[[Symbol]:[Industry]],2,FALSE),"-")</f>
        <v>-</v>
      </c>
      <c r="D658" t="s">
        <v>21</v>
      </c>
      <c r="E658">
        <v>6989.3656351999998</v>
      </c>
      <c r="F658">
        <v>119.6</v>
      </c>
      <c r="G658">
        <v>44.148484921543599</v>
      </c>
      <c r="H658">
        <v>-0.38565680632816002</v>
      </c>
      <c r="I658">
        <v>-13.784298729296999</v>
      </c>
      <c r="J658">
        <v>3.03310661818414</v>
      </c>
      <c r="K658">
        <v>125.274990365234</v>
      </c>
      <c r="L658">
        <v>107.90776135761099</v>
      </c>
      <c r="M658">
        <v>34.361669904561303</v>
      </c>
      <c r="N658">
        <v>2.8605213845252302</v>
      </c>
      <c r="O658">
        <v>19.7324414715718</v>
      </c>
      <c r="P658">
        <v>83.999999999999901</v>
      </c>
      <c r="Q658">
        <v>0.27611436651085602</v>
      </c>
    </row>
    <row r="659" spans="1:17" x14ac:dyDescent="0.3">
      <c r="A659" t="s">
        <v>1453</v>
      </c>
      <c r="B659" t="s">
        <v>1454</v>
      </c>
      <c r="C659" t="str">
        <f>IFERROR(VLOOKUP(Table1[[#This Row],[Ticker]],[1]!Table2[[Symbol]:[Industry]],2,FALSE),"-")</f>
        <v>-</v>
      </c>
      <c r="D659" t="s">
        <v>51</v>
      </c>
      <c r="E659">
        <v>6951.9014581359997</v>
      </c>
      <c r="F659">
        <v>214.22</v>
      </c>
      <c r="G659">
        <v>-30.439479316452498</v>
      </c>
      <c r="H659">
        <v>-7.5936840700555202</v>
      </c>
      <c r="I659">
        <v>-47.883141263707799</v>
      </c>
      <c r="J659">
        <v>0.37844589020849501</v>
      </c>
      <c r="K659">
        <v>232.58729997606099</v>
      </c>
      <c r="L659">
        <v>264.78562948014701</v>
      </c>
      <c r="M659">
        <v>31.420383846285301</v>
      </c>
      <c r="N659">
        <v>0.59639704147413997</v>
      </c>
      <c r="O659">
        <v>120.70768368966399</v>
      </c>
      <c r="P659">
        <v>9.2401835798062208</v>
      </c>
      <c r="Q659">
        <v>-2.8306646556462998E-2</v>
      </c>
    </row>
    <row r="660" spans="1:17" x14ac:dyDescent="0.3">
      <c r="A660" t="s">
        <v>1455</v>
      </c>
      <c r="B660" t="s">
        <v>1456</v>
      </c>
      <c r="C660" t="str">
        <f>IFERROR(VLOOKUP(Table1[[#This Row],[Ticker]],[1]!Table2[[Symbol]:[Industry]],2,FALSE),"-")</f>
        <v>-</v>
      </c>
      <c r="D660" t="s">
        <v>858</v>
      </c>
      <c r="E660">
        <v>6923.3626945259903</v>
      </c>
      <c r="F660">
        <v>39.07</v>
      </c>
      <c r="G660">
        <v>-27.9995459181279</v>
      </c>
      <c r="H660">
        <v>-2.0635358104959498</v>
      </c>
      <c r="I660">
        <v>-31.298559873995899</v>
      </c>
      <c r="J660">
        <v>0.96156213160888804</v>
      </c>
      <c r="K660">
        <v>41.364530922635502</v>
      </c>
      <c r="L660">
        <v>43.143507918416702</v>
      </c>
      <c r="M660">
        <v>35.088457751603102</v>
      </c>
      <c r="N660">
        <v>1.4514924598719501</v>
      </c>
      <c r="O660">
        <v>38.213463015100999</v>
      </c>
      <c r="P660">
        <v>5.5945945945945903</v>
      </c>
      <c r="Q660">
        <v>3.3381066921770002E-2</v>
      </c>
    </row>
    <row r="661" spans="1:17" x14ac:dyDescent="0.3">
      <c r="A661" t="s">
        <v>1457</v>
      </c>
      <c r="B661" t="s">
        <v>1458</v>
      </c>
      <c r="C661" t="str">
        <f>IFERROR(VLOOKUP(Table1[[#This Row],[Ticker]],[1]!Table2[[Symbol]:[Industry]],2,FALSE),"-")</f>
        <v>-</v>
      </c>
      <c r="D661" t="s">
        <v>539</v>
      </c>
      <c r="E661">
        <v>6864.6378649999997</v>
      </c>
      <c r="F661">
        <v>2118.65</v>
      </c>
      <c r="G661">
        <v>-27.129922638196302</v>
      </c>
      <c r="H661">
        <v>-9.3040779417453496</v>
      </c>
      <c r="I661">
        <v>-12.889660094431999</v>
      </c>
      <c r="J661">
        <v>-9.33775658892427</v>
      </c>
      <c r="K661">
        <v>2289.5567714906201</v>
      </c>
      <c r="L661">
        <v>2268.92414367844</v>
      </c>
      <c r="M661">
        <v>27.2952531535501</v>
      </c>
      <c r="N661">
        <v>1.3113564379988201</v>
      </c>
      <c r="O661">
        <v>29.091638543412</v>
      </c>
      <c r="P661">
        <v>8.0943877551020496</v>
      </c>
      <c r="Q661">
        <v>-7.3233728107983995E-2</v>
      </c>
    </row>
    <row r="662" spans="1:17" x14ac:dyDescent="0.3">
      <c r="A662" t="s">
        <v>1459</v>
      </c>
      <c r="B662" t="s">
        <v>1460</v>
      </c>
      <c r="C662" t="str">
        <f>IFERROR(VLOOKUP(Table1[[#This Row],[Ticker]],[1]!Table2[[Symbol]:[Industry]],2,FALSE),"-")</f>
        <v>-</v>
      </c>
      <c r="D662" t="s">
        <v>625</v>
      </c>
      <c r="E662">
        <v>6854.7898740000001</v>
      </c>
      <c r="F662">
        <v>341.85</v>
      </c>
      <c r="G662">
        <v>-41.308089385283701</v>
      </c>
      <c r="H662">
        <v>1.84808523566432</v>
      </c>
      <c r="I662">
        <v>-12.540598646164</v>
      </c>
      <c r="J662">
        <v>-5.07514033095112</v>
      </c>
      <c r="K662">
        <v>355.953131182817</v>
      </c>
      <c r="L662">
        <v>345.52687033120799</v>
      </c>
      <c r="M662">
        <v>34.144432444360703</v>
      </c>
      <c r="N662">
        <v>0.767057663159456</v>
      </c>
      <c r="O662">
        <v>27.819218955682299</v>
      </c>
      <c r="P662">
        <v>27.675070028011199</v>
      </c>
      <c r="Q662">
        <v>0.14430316836177701</v>
      </c>
    </row>
    <row r="663" spans="1:17" x14ac:dyDescent="0.3">
      <c r="A663" t="s">
        <v>1461</v>
      </c>
      <c r="B663" t="s">
        <v>1462</v>
      </c>
      <c r="C663" t="str">
        <f>IFERROR(VLOOKUP(Table1[[#This Row],[Ticker]],[1]!Table2[[Symbol]:[Industry]],2,FALSE),"-")</f>
        <v>-</v>
      </c>
      <c r="D663" t="s">
        <v>46</v>
      </c>
      <c r="E663">
        <v>6852.9112258949999</v>
      </c>
      <c r="F663">
        <v>184.59</v>
      </c>
      <c r="G663">
        <v>2.2870901137044002</v>
      </c>
      <c r="H663">
        <v>-3.7412955283356801</v>
      </c>
      <c r="I663">
        <v>-27.735132182410599</v>
      </c>
      <c r="J663">
        <v>1.0221808258243701</v>
      </c>
      <c r="K663">
        <v>195.79712273138401</v>
      </c>
      <c r="L663">
        <v>189.514296679024</v>
      </c>
      <c r="M663">
        <v>39.417872522144599</v>
      </c>
      <c r="N663">
        <v>0.82168096002060698</v>
      </c>
      <c r="O663">
        <v>35.056070209653797</v>
      </c>
      <c r="P663">
        <v>39.1556728232189</v>
      </c>
      <c r="Q663">
        <v>0.152690261122398</v>
      </c>
    </row>
    <row r="664" spans="1:17" x14ac:dyDescent="0.3">
      <c r="A664" t="s">
        <v>1463</v>
      </c>
      <c r="B664" t="s">
        <v>1464</v>
      </c>
      <c r="C664" t="str">
        <f>IFERROR(VLOOKUP(Table1[[#This Row],[Ticker]],[1]!Table2[[Symbol]:[Industry]],2,FALSE),"-")</f>
        <v>-</v>
      </c>
      <c r="D664" t="s">
        <v>388</v>
      </c>
      <c r="E664">
        <v>6847.3997409839903</v>
      </c>
      <c r="F664">
        <v>84.04</v>
      </c>
      <c r="G664">
        <v>9.0599658463252108</v>
      </c>
      <c r="H664">
        <v>-0.41370142500593798</v>
      </c>
      <c r="I664">
        <v>-1.7584087616594599</v>
      </c>
      <c r="J664">
        <v>2.3646909961129601</v>
      </c>
      <c r="K664">
        <v>83.108463668191007</v>
      </c>
      <c r="L664">
        <v>74.955342282443198</v>
      </c>
      <c r="M664">
        <v>44.040463701708298</v>
      </c>
      <c r="N664">
        <v>0.83592036366223899</v>
      </c>
      <c r="O664">
        <v>17.0276059019514</v>
      </c>
      <c r="P664">
        <v>43.290707587382798</v>
      </c>
      <c r="Q664">
        <v>7.2297733618950005E-2</v>
      </c>
    </row>
    <row r="665" spans="1:17" x14ac:dyDescent="0.3">
      <c r="A665" t="s">
        <v>1465</v>
      </c>
      <c r="B665" t="s">
        <v>1466</v>
      </c>
      <c r="C665" t="str">
        <f>IFERROR(VLOOKUP(Table1[[#This Row],[Ticker]],[1]!Table2[[Symbol]:[Industry]],2,FALSE),"-")</f>
        <v>-</v>
      </c>
      <c r="D665" t="s">
        <v>98</v>
      </c>
      <c r="E665">
        <v>6842.4215170950001</v>
      </c>
      <c r="F665">
        <v>1436.85</v>
      </c>
      <c r="G665">
        <v>-29.614320739894598</v>
      </c>
      <c r="H665">
        <v>-4.1927389397413801</v>
      </c>
      <c r="I665">
        <v>-12.025699510753601</v>
      </c>
      <c r="J665">
        <v>0.43417487854711001</v>
      </c>
      <c r="K665">
        <v>1436.64671366528</v>
      </c>
      <c r="L665">
        <v>1417.1863620872</v>
      </c>
      <c r="M665">
        <v>39.583783440842197</v>
      </c>
      <c r="N665">
        <v>1.0363399279427801</v>
      </c>
      <c r="O665">
        <v>11.702682952291401</v>
      </c>
      <c r="P665">
        <v>14.947999999999899</v>
      </c>
      <c r="Q665">
        <v>-0.13105792387738799</v>
      </c>
    </row>
    <row r="666" spans="1:17" hidden="1" x14ac:dyDescent="0.3">
      <c r="A666" t="s">
        <v>1467</v>
      </c>
      <c r="B666" t="s">
        <v>1468</v>
      </c>
      <c r="C666" t="str">
        <f>IFERROR(VLOOKUP(Table1[[#This Row],[Ticker]],[1]!Table2[[Symbol]:[Industry]],2,FALSE),"-")</f>
        <v>-</v>
      </c>
      <c r="D666" t="s">
        <v>258</v>
      </c>
      <c r="E666">
        <v>6767.3198783999997</v>
      </c>
      <c r="F666">
        <v>3079.1</v>
      </c>
      <c r="G666">
        <v>-9.0793312065293996</v>
      </c>
      <c r="H666">
        <v>-7.1807394900602901</v>
      </c>
      <c r="I666">
        <v>17.608943812426201</v>
      </c>
      <c r="J666">
        <v>-4.9359688496758798</v>
      </c>
      <c r="K666">
        <v>3241.3101506438902</v>
      </c>
      <c r="L666">
        <v>2866.5807465088101</v>
      </c>
      <c r="M666">
        <v>34.549895710499598</v>
      </c>
      <c r="N666">
        <v>0.84462988415472195</v>
      </c>
      <c r="O666">
        <v>26.335617550582899</v>
      </c>
      <c r="P666">
        <v>46.6936636493568</v>
      </c>
      <c r="Q666">
        <v>9.4379096557693998E-2</v>
      </c>
    </row>
    <row r="667" spans="1:17" hidden="1" x14ac:dyDescent="0.3">
      <c r="A667" t="s">
        <v>1469</v>
      </c>
      <c r="B667" t="s">
        <v>1470</v>
      </c>
      <c r="C667" t="str">
        <f>IFERROR(VLOOKUP(Table1[[#This Row],[Ticker]],[1]!Table2[[Symbol]:[Industry]],2,FALSE),"-")</f>
        <v>-</v>
      </c>
      <c r="D667" t="s">
        <v>1021</v>
      </c>
      <c r="E667">
        <v>6746.8437323999997</v>
      </c>
      <c r="F667">
        <v>128.5</v>
      </c>
      <c r="G667">
        <v>-16.968969505880899</v>
      </c>
      <c r="H667">
        <v>1.4627287809437099</v>
      </c>
      <c r="I667">
        <v>-6.6256912703586002</v>
      </c>
      <c r="K667">
        <v>120.10837337592</v>
      </c>
      <c r="M667">
        <v>1.05563603616817</v>
      </c>
      <c r="N667">
        <v>0.35294117647058798</v>
      </c>
      <c r="O667">
        <v>3.00389105058367</v>
      </c>
      <c r="P667">
        <v>8.4388185654008492</v>
      </c>
    </row>
    <row r="668" spans="1:17" hidden="1" x14ac:dyDescent="0.3">
      <c r="A668" t="s">
        <v>1471</v>
      </c>
      <c r="B668" t="s">
        <v>1472</v>
      </c>
      <c r="C668" t="str">
        <f>IFERROR(VLOOKUP(Table1[[#This Row],[Ticker]],[1]!Table2[[Symbol]:[Industry]],2,FALSE),"-")</f>
        <v>-</v>
      </c>
      <c r="D668" t="s">
        <v>1473</v>
      </c>
      <c r="E668">
        <v>6734.1523200000001</v>
      </c>
      <c r="F668">
        <v>3232.6</v>
      </c>
      <c r="G668">
        <v>1299.06563028497</v>
      </c>
      <c r="H668">
        <v>-1.60164649196502</v>
      </c>
      <c r="I668">
        <v>188.337805484375</v>
      </c>
      <c r="J668">
        <v>3.17323876262388</v>
      </c>
      <c r="K668">
        <v>2918.46428164592</v>
      </c>
      <c r="L668">
        <v>1889.01858237641</v>
      </c>
      <c r="M668">
        <v>58.327394898847899</v>
      </c>
      <c r="N668">
        <v>0.54301758847213399</v>
      </c>
      <c r="O668">
        <v>10.4064839448122</v>
      </c>
      <c r="P668">
        <v>1476.87804878048</v>
      </c>
    </row>
    <row r="669" spans="1:17" x14ac:dyDescent="0.3">
      <c r="A669" t="s">
        <v>1474</v>
      </c>
      <c r="B669" t="s">
        <v>1475</v>
      </c>
      <c r="C669" t="str">
        <f>IFERROR(VLOOKUP(Table1[[#This Row],[Ticker]],[1]!Table2[[Symbol]:[Industry]],2,FALSE),"-")</f>
        <v>-</v>
      </c>
      <c r="D669" t="s">
        <v>166</v>
      </c>
      <c r="E669">
        <v>6702.2362087499996</v>
      </c>
      <c r="F669">
        <v>968.15</v>
      </c>
      <c r="G669">
        <v>63.905343622555002</v>
      </c>
      <c r="H669">
        <v>8.8855119094724504</v>
      </c>
      <c r="I669">
        <v>71.657649681403797</v>
      </c>
      <c r="J669">
        <v>3.89446040966219</v>
      </c>
      <c r="K669">
        <v>890.74396779404196</v>
      </c>
      <c r="L669">
        <v>710.81195682390205</v>
      </c>
      <c r="M669">
        <v>57.5844643913615</v>
      </c>
      <c r="N669">
        <v>0.99928154891670795</v>
      </c>
      <c r="O669">
        <v>4.32267727108401</v>
      </c>
      <c r="P669">
        <v>121.493937314115</v>
      </c>
      <c r="Q669">
        <v>3.9115286461866003E-2</v>
      </c>
    </row>
    <row r="670" spans="1:17" hidden="1" x14ac:dyDescent="0.3">
      <c r="A670" t="s">
        <v>1476</v>
      </c>
      <c r="B670" t="s">
        <v>1477</v>
      </c>
      <c r="C670" t="str">
        <f>IFERROR(VLOOKUP(Table1[[#This Row],[Ticker]],[1]!Table2[[Symbol]:[Industry]],2,FALSE),"-")</f>
        <v>-</v>
      </c>
      <c r="D670" t="s">
        <v>153</v>
      </c>
      <c r="E670">
        <v>6700.1647605859998</v>
      </c>
      <c r="F670">
        <v>183.94</v>
      </c>
      <c r="G670">
        <v>143.123578151066</v>
      </c>
      <c r="H670">
        <v>10.9574049383647</v>
      </c>
      <c r="I670">
        <v>42.927124530359997</v>
      </c>
      <c r="J670">
        <v>10.5542362970789</v>
      </c>
      <c r="K670">
        <v>164.585871004399</v>
      </c>
      <c r="L670">
        <v>131.07500806538101</v>
      </c>
      <c r="M670">
        <v>59.713745651737099</v>
      </c>
      <c r="N670">
        <v>1.7585824519090201</v>
      </c>
      <c r="O670">
        <v>7.4807002283353103</v>
      </c>
      <c r="P670">
        <v>204.53642384105899</v>
      </c>
    </row>
    <row r="671" spans="1:17" x14ac:dyDescent="0.3">
      <c r="A671" t="s">
        <v>1478</v>
      </c>
      <c r="B671" t="s">
        <v>1479</v>
      </c>
      <c r="C671" t="str">
        <f>IFERROR(VLOOKUP(Table1[[#This Row],[Ticker]],[1]!Table2[[Symbol]:[Industry]],2,FALSE),"-")</f>
        <v>-</v>
      </c>
      <c r="D671" t="s">
        <v>465</v>
      </c>
      <c r="E671">
        <v>6682.2282350099904</v>
      </c>
      <c r="F671">
        <v>2222.1</v>
      </c>
      <c r="G671">
        <v>25.163844293640999</v>
      </c>
      <c r="H671">
        <v>21.4519703086467</v>
      </c>
      <c r="I671">
        <v>76.458048635031503</v>
      </c>
      <c r="J671">
        <v>-6.32863699357579</v>
      </c>
      <c r="K671">
        <v>1862.84788667875</v>
      </c>
      <c r="L671">
        <v>1535.89366268238</v>
      </c>
      <c r="M671">
        <v>56.574830719014301</v>
      </c>
      <c r="N671">
        <v>1.87742206595538</v>
      </c>
      <c r="O671">
        <v>12.1911705143783</v>
      </c>
      <c r="P671">
        <v>107.333799860041</v>
      </c>
      <c r="Q671">
        <v>-9.2563792507636994E-2</v>
      </c>
    </row>
    <row r="672" spans="1:17" hidden="1" x14ac:dyDescent="0.3">
      <c r="A672" t="s">
        <v>1480</v>
      </c>
      <c r="B672" t="s">
        <v>1481</v>
      </c>
      <c r="C672" t="str">
        <f>IFERROR(VLOOKUP(Table1[[#This Row],[Ticker]],[1]!Table2[[Symbol]:[Industry]],2,FALSE),"-")</f>
        <v>-</v>
      </c>
      <c r="D672" t="s">
        <v>1312</v>
      </c>
      <c r="E672">
        <v>6636.6662775300001</v>
      </c>
      <c r="F672">
        <v>1392.8</v>
      </c>
      <c r="G672">
        <v>-16.1766423766481</v>
      </c>
      <c r="H672">
        <v>3.9235448501596002</v>
      </c>
      <c r="I672">
        <v>-6.3145001676430796</v>
      </c>
      <c r="J672">
        <v>0.98764527285159098</v>
      </c>
      <c r="K672">
        <v>1385.5076653446299</v>
      </c>
      <c r="L672">
        <v>1350.9161971845199</v>
      </c>
      <c r="M672">
        <v>77.088001342421407</v>
      </c>
      <c r="N672">
        <v>0.89838373638942703</v>
      </c>
      <c r="O672">
        <v>4.0458070074669701</v>
      </c>
      <c r="P672">
        <v>11.7234187622829</v>
      </c>
      <c r="Q672">
        <v>-5.5078309021881003E-2</v>
      </c>
    </row>
    <row r="673" spans="1:17" x14ac:dyDescent="0.3">
      <c r="A673" t="s">
        <v>1482</v>
      </c>
      <c r="B673" t="s">
        <v>1483</v>
      </c>
      <c r="C673" t="str">
        <f>IFERROR(VLOOKUP(Table1[[#This Row],[Ticker]],[1]!Table2[[Symbol]:[Industry]],2,FALSE),"-")</f>
        <v>-</v>
      </c>
      <c r="D673" t="s">
        <v>80</v>
      </c>
      <c r="E673">
        <v>6617.2609480000001</v>
      </c>
      <c r="F673">
        <v>323</v>
      </c>
      <c r="G673">
        <v>51.455628103315398</v>
      </c>
      <c r="H673">
        <v>12.483929622503799</v>
      </c>
      <c r="I673">
        <v>15.083997011470901</v>
      </c>
      <c r="J673">
        <v>-0.80400045887129401</v>
      </c>
      <c r="K673">
        <v>302.54393150360897</v>
      </c>
      <c r="L673">
        <v>246.62562553424399</v>
      </c>
      <c r="M673">
        <v>39.652511105580402</v>
      </c>
      <c r="N673">
        <v>1.3604181891492599</v>
      </c>
      <c r="O673">
        <v>14.427244582043301</v>
      </c>
      <c r="P673">
        <v>100.68344206275199</v>
      </c>
      <c r="Q673">
        <v>7.7487421471000004E-2</v>
      </c>
    </row>
    <row r="674" spans="1:17" x14ac:dyDescent="0.3">
      <c r="A674" t="s">
        <v>1484</v>
      </c>
      <c r="B674" t="s">
        <v>1485</v>
      </c>
      <c r="C674" t="str">
        <f>IFERROR(VLOOKUP(Table1[[#This Row],[Ticker]],[1]!Table2[[Symbol]:[Industry]],2,FALSE),"-")</f>
        <v>-</v>
      </c>
      <c r="D674" t="s">
        <v>51</v>
      </c>
      <c r="E674">
        <v>6599.9083809200001</v>
      </c>
      <c r="F674">
        <v>674.9</v>
      </c>
      <c r="G674">
        <v>76.214427433776393</v>
      </c>
      <c r="H674">
        <v>3.0285381606713999</v>
      </c>
      <c r="I674">
        <v>70.366033808963394</v>
      </c>
      <c r="J674">
        <v>-0.39913452742336702</v>
      </c>
      <c r="K674">
        <v>626.80360791544297</v>
      </c>
      <c r="L674">
        <v>496.96823637664198</v>
      </c>
      <c r="M674">
        <v>47.054557788655501</v>
      </c>
      <c r="N674">
        <v>0.95345327492506404</v>
      </c>
      <c r="O674">
        <v>9.5569714031708397</v>
      </c>
      <c r="P674">
        <v>127.392183288409</v>
      </c>
      <c r="Q674">
        <v>-4.3008046040099999E-4</v>
      </c>
    </row>
    <row r="675" spans="1:17" x14ac:dyDescent="0.3">
      <c r="A675" t="s">
        <v>1486</v>
      </c>
      <c r="B675" t="s">
        <v>1487</v>
      </c>
      <c r="C675" t="str">
        <f>IFERROR(VLOOKUP(Table1[[#This Row],[Ticker]],[1]!Table2[[Symbol]:[Industry]],2,FALSE),"-")</f>
        <v>-</v>
      </c>
      <c r="D675" t="s">
        <v>653</v>
      </c>
      <c r="E675">
        <v>6586.3002636419997</v>
      </c>
      <c r="F675">
        <v>135.06</v>
      </c>
      <c r="G675">
        <v>-34.609307915506299</v>
      </c>
      <c r="H675">
        <v>-5.2308030816339599</v>
      </c>
      <c r="I675">
        <v>-8.8462455456888005</v>
      </c>
      <c r="J675">
        <v>2.1336355971626602</v>
      </c>
      <c r="K675">
        <v>138.10826617814999</v>
      </c>
      <c r="L675">
        <v>139.56896773625701</v>
      </c>
      <c r="M675">
        <v>40.3585487887459</v>
      </c>
      <c r="N675">
        <v>1.0747497562010799</v>
      </c>
      <c r="O675">
        <v>32.570709314378703</v>
      </c>
      <c r="P675">
        <v>23.342465753424602</v>
      </c>
      <c r="Q675">
        <v>-9.1831682963928005E-2</v>
      </c>
    </row>
    <row r="676" spans="1:17" hidden="1" x14ac:dyDescent="0.3">
      <c r="A676" t="s">
        <v>1488</v>
      </c>
      <c r="B676" t="s">
        <v>1489</v>
      </c>
      <c r="C676" t="str">
        <f>IFERROR(VLOOKUP(Table1[[#This Row],[Ticker]],[1]!Table2[[Symbol]:[Industry]],2,FALSE),"-")</f>
        <v>-</v>
      </c>
      <c r="D676" t="s">
        <v>46</v>
      </c>
      <c r="E676">
        <v>6584.8476346750003</v>
      </c>
      <c r="F676">
        <v>3048.25</v>
      </c>
      <c r="G676">
        <v>1913.0968243282</v>
      </c>
      <c r="H676">
        <v>23.671408867020901</v>
      </c>
      <c r="I676">
        <v>285.86913950057601</v>
      </c>
      <c r="J676">
        <v>30.4325384318775</v>
      </c>
      <c r="K676">
        <v>2583.1028344542501</v>
      </c>
      <c r="L676">
        <v>1441.5037364206</v>
      </c>
      <c r="M676">
        <v>60.4302363595069</v>
      </c>
      <c r="N676">
        <v>0.69660806655597896</v>
      </c>
      <c r="O676">
        <v>6.6185516279832601</v>
      </c>
      <c r="P676">
        <v>2039.12280701754</v>
      </c>
    </row>
    <row r="677" spans="1:17" x14ac:dyDescent="0.3">
      <c r="A677" t="s">
        <v>1490</v>
      </c>
      <c r="B677" t="s">
        <v>1491</v>
      </c>
      <c r="C677" t="str">
        <f>IFERROR(VLOOKUP(Table1[[#This Row],[Ticker]],[1]!Table2[[Symbol]:[Industry]],2,FALSE),"-")</f>
        <v>-</v>
      </c>
      <c r="D677" t="s">
        <v>46</v>
      </c>
      <c r="E677">
        <v>6549.2726526099996</v>
      </c>
      <c r="F677">
        <v>233.3</v>
      </c>
      <c r="G677">
        <v>131.861133354906</v>
      </c>
      <c r="H677">
        <v>0.25237115611240801</v>
      </c>
      <c r="I677">
        <v>24.73753725149</v>
      </c>
      <c r="J677">
        <v>3.8679728724274699E-2</v>
      </c>
      <c r="K677">
        <v>229.598191873681</v>
      </c>
      <c r="L677">
        <v>183.785955380762</v>
      </c>
      <c r="M677">
        <v>39.298583727369198</v>
      </c>
      <c r="N677">
        <v>0.48744288952364201</v>
      </c>
      <c r="O677">
        <v>16.545220745820799</v>
      </c>
      <c r="P677">
        <v>162.28218100056199</v>
      </c>
      <c r="Q677">
        <v>8.8390986072293995E-2</v>
      </c>
    </row>
    <row r="678" spans="1:17" x14ac:dyDescent="0.3">
      <c r="A678" t="s">
        <v>1492</v>
      </c>
      <c r="B678" t="s">
        <v>1493</v>
      </c>
      <c r="C678" t="str">
        <f>IFERROR(VLOOKUP(Table1[[#This Row],[Ticker]],[1]!Table2[[Symbol]:[Industry]],2,FALSE),"-")</f>
        <v>-</v>
      </c>
      <c r="D678" t="s">
        <v>300</v>
      </c>
      <c r="E678">
        <v>6540.9883264</v>
      </c>
      <c r="F678">
        <v>1329.4</v>
      </c>
      <c r="G678">
        <v>96.654529713207495</v>
      </c>
      <c r="H678">
        <v>10.4965136675113</v>
      </c>
      <c r="I678">
        <v>44.873704400820799</v>
      </c>
      <c r="J678">
        <v>16.845706261222499</v>
      </c>
      <c r="K678">
        <v>1160.0355827339899</v>
      </c>
      <c r="L678">
        <v>946.58177239138695</v>
      </c>
      <c r="M678">
        <v>69.641048922576601</v>
      </c>
      <c r="N678">
        <v>1.14208758853711</v>
      </c>
      <c r="O678">
        <v>4.4080036106514102</v>
      </c>
      <c r="P678">
        <v>154.649937745426</v>
      </c>
      <c r="Q678">
        <v>8.7895627256959999E-2</v>
      </c>
    </row>
    <row r="679" spans="1:17" x14ac:dyDescent="0.3">
      <c r="A679" t="s">
        <v>1494</v>
      </c>
      <c r="B679" t="s">
        <v>1495</v>
      </c>
      <c r="C679" t="str">
        <f>IFERROR(VLOOKUP(Table1[[#This Row],[Ticker]],[1]!Table2[[Symbol]:[Industry]],2,FALSE),"-")</f>
        <v>-</v>
      </c>
      <c r="D679" t="s">
        <v>368</v>
      </c>
      <c r="E679">
        <v>6522.21747254</v>
      </c>
      <c r="F679">
        <v>284.95</v>
      </c>
      <c r="G679">
        <v>-52.841870957358402</v>
      </c>
      <c r="H679">
        <v>-10.183734315573</v>
      </c>
      <c r="I679">
        <v>-26.018239662768199</v>
      </c>
      <c r="J679">
        <v>2.9063157862033102</v>
      </c>
      <c r="K679">
        <v>297.61807542125098</v>
      </c>
      <c r="L679">
        <v>318.278104567198</v>
      </c>
      <c r="M679">
        <v>40.393252339349402</v>
      </c>
      <c r="N679">
        <v>0.74442928897820004</v>
      </c>
      <c r="O679">
        <v>65.257062642568798</v>
      </c>
      <c r="P679">
        <v>10.381561107883</v>
      </c>
      <c r="Q679">
        <v>5.6000753056799997E-4</v>
      </c>
    </row>
    <row r="680" spans="1:17" x14ac:dyDescent="0.3">
      <c r="A680" t="s">
        <v>1496</v>
      </c>
      <c r="B680" t="s">
        <v>1497</v>
      </c>
      <c r="C680" t="str">
        <f>IFERROR(VLOOKUP(Table1[[#This Row],[Ticker]],[1]!Table2[[Symbol]:[Industry]],2,FALSE),"-")</f>
        <v>-</v>
      </c>
      <c r="D680" t="s">
        <v>388</v>
      </c>
      <c r="E680">
        <v>6506.9290594000004</v>
      </c>
      <c r="F680">
        <v>334.6</v>
      </c>
      <c r="G680">
        <v>28.659034367759698</v>
      </c>
      <c r="H680">
        <v>-1.9434224119277801</v>
      </c>
      <c r="I680">
        <v>26.386672005424199</v>
      </c>
      <c r="J680">
        <v>-1.37917394517085</v>
      </c>
      <c r="K680">
        <v>325.72004873400101</v>
      </c>
      <c r="L680">
        <v>280.65466615162899</v>
      </c>
      <c r="M680">
        <v>43.409998191503703</v>
      </c>
      <c r="N680">
        <v>1.17631338167723</v>
      </c>
      <c r="O680">
        <v>11.5361625821876</v>
      </c>
      <c r="P680">
        <v>63.139931740614301</v>
      </c>
      <c r="Q680">
        <v>-6.4584447948229998E-3</v>
      </c>
    </row>
    <row r="681" spans="1:17" hidden="1" x14ac:dyDescent="0.3">
      <c r="A681" t="s">
        <v>1498</v>
      </c>
      <c r="B681" t="s">
        <v>1499</v>
      </c>
      <c r="C681" t="str">
        <f>IFERROR(VLOOKUP(Table1[[#This Row],[Ticker]],[1]!Table2[[Symbol]:[Industry]],2,FALSE),"-")</f>
        <v>-</v>
      </c>
      <c r="D681" t="s">
        <v>1312</v>
      </c>
      <c r="E681">
        <v>6496.9056107910001</v>
      </c>
      <c r="F681">
        <v>1171.6199999999999</v>
      </c>
      <c r="G681">
        <v>-15.446567761076301</v>
      </c>
      <c r="H681">
        <v>2.4117706717736702</v>
      </c>
      <c r="I681">
        <v>-6.2380840243262501</v>
      </c>
      <c r="J681">
        <v>0.63278115032410698</v>
      </c>
      <c r="K681">
        <v>1158.35612922017</v>
      </c>
      <c r="L681">
        <v>1131.15581982245</v>
      </c>
      <c r="M681">
        <v>63.340787818078198</v>
      </c>
      <c r="N681">
        <v>1.1333003242501301</v>
      </c>
      <c r="O681">
        <v>13.1237090524231</v>
      </c>
      <c r="P681">
        <v>35.320682366801002</v>
      </c>
    </row>
    <row r="682" spans="1:17" hidden="1" x14ac:dyDescent="0.3">
      <c r="A682" t="s">
        <v>1500</v>
      </c>
      <c r="B682" t="s">
        <v>1501</v>
      </c>
      <c r="C682" t="str">
        <f>IFERROR(VLOOKUP(Table1[[#This Row],[Ticker]],[1]!Table2[[Symbol]:[Industry]],2,FALSE),"-")</f>
        <v>-</v>
      </c>
      <c r="D682" t="s">
        <v>46</v>
      </c>
      <c r="E682">
        <v>6484.7759507250003</v>
      </c>
      <c r="F682">
        <v>372.25</v>
      </c>
      <c r="G682">
        <v>-27.98026499621</v>
      </c>
      <c r="H682">
        <v>-3.4873959073355798</v>
      </c>
      <c r="I682">
        <v>-14.2972447590905</v>
      </c>
      <c r="J682">
        <v>-4.3173435379551997</v>
      </c>
      <c r="O682">
        <v>14.1168569509738</v>
      </c>
      <c r="P682">
        <v>1.0999456816947299</v>
      </c>
    </row>
    <row r="683" spans="1:17" hidden="1" x14ac:dyDescent="0.3">
      <c r="A683" t="s">
        <v>1502</v>
      </c>
      <c r="B683" t="s">
        <v>1503</v>
      </c>
      <c r="C683" t="str">
        <f>IFERROR(VLOOKUP(Table1[[#This Row],[Ticker]],[1]!Table2[[Symbol]:[Industry]],2,FALSE),"-")</f>
        <v>-</v>
      </c>
      <c r="D683" t="s">
        <v>119</v>
      </c>
      <c r="E683">
        <v>6467.0929100849999</v>
      </c>
      <c r="F683">
        <v>564.45000000000005</v>
      </c>
      <c r="G683">
        <v>-26.642898737865</v>
      </c>
      <c r="H683">
        <v>-9.0426623858554003E-2</v>
      </c>
      <c r="I683">
        <v>-5.3285542192870903</v>
      </c>
      <c r="J683">
        <v>-1.13082444333403</v>
      </c>
      <c r="K683">
        <v>551.44448517863395</v>
      </c>
      <c r="L683">
        <v>533.43178811331597</v>
      </c>
      <c r="M683">
        <v>47.468471015412398</v>
      </c>
      <c r="N683">
        <v>0.35876992933225499</v>
      </c>
      <c r="O683">
        <v>11.6042164939321</v>
      </c>
      <c r="P683">
        <v>20.867237687366099</v>
      </c>
      <c r="Q683">
        <v>3.8816670632595002E-2</v>
      </c>
    </row>
    <row r="684" spans="1:17" x14ac:dyDescent="0.3">
      <c r="A684" t="s">
        <v>1504</v>
      </c>
      <c r="B684" t="s">
        <v>1505</v>
      </c>
      <c r="C684" t="str">
        <f>IFERROR(VLOOKUP(Table1[[#This Row],[Ticker]],[1]!Table2[[Symbol]:[Industry]],2,FALSE),"-")</f>
        <v>-</v>
      </c>
      <c r="D684" t="s">
        <v>388</v>
      </c>
      <c r="E684">
        <v>6462.3892631999997</v>
      </c>
      <c r="F684">
        <v>131.72999999999999</v>
      </c>
      <c r="G684">
        <v>76.271210093298805</v>
      </c>
      <c r="H684">
        <v>-11.6859931400477</v>
      </c>
      <c r="I684">
        <v>22.714466193528999</v>
      </c>
      <c r="J684">
        <v>1.65387883033012</v>
      </c>
      <c r="K684">
        <v>133.74030322125699</v>
      </c>
      <c r="L684">
        <v>108.866978751419</v>
      </c>
      <c r="M684">
        <v>35.469849143225701</v>
      </c>
      <c r="N684">
        <v>0.34164130954753102</v>
      </c>
      <c r="O684">
        <v>29.013892051924302</v>
      </c>
      <c r="P684">
        <v>102.50576479631</v>
      </c>
      <c r="Q684">
        <v>8.8878356430266994E-2</v>
      </c>
    </row>
    <row r="685" spans="1:17" x14ac:dyDescent="0.3">
      <c r="A685" t="s">
        <v>1506</v>
      </c>
      <c r="B685" t="s">
        <v>1507</v>
      </c>
      <c r="C685" t="str">
        <f>IFERROR(VLOOKUP(Table1[[#This Row],[Ticker]],[1]!Table2[[Symbol]:[Industry]],2,FALSE),"-")</f>
        <v>-</v>
      </c>
      <c r="D685" t="s">
        <v>46</v>
      </c>
      <c r="E685">
        <v>6442.5395083699996</v>
      </c>
      <c r="F685">
        <v>851.45</v>
      </c>
      <c r="G685">
        <v>93.949580415566203</v>
      </c>
      <c r="H685">
        <v>-1.08213820503355</v>
      </c>
      <c r="I685">
        <v>23.750054480915999</v>
      </c>
      <c r="J685">
        <v>5.8605211964328898</v>
      </c>
      <c r="K685">
        <v>813.48116989067103</v>
      </c>
      <c r="L685">
        <v>662.55121969566096</v>
      </c>
      <c r="M685">
        <v>57.002505105582003</v>
      </c>
      <c r="N685">
        <v>0.59002731523588003</v>
      </c>
      <c r="O685">
        <v>10.024076575253901</v>
      </c>
      <c r="P685">
        <v>121.731770833333</v>
      </c>
      <c r="Q685">
        <v>0.15668038183170299</v>
      </c>
    </row>
    <row r="686" spans="1:17" x14ac:dyDescent="0.3">
      <c r="A686" t="s">
        <v>1508</v>
      </c>
      <c r="B686" t="s">
        <v>1509</v>
      </c>
      <c r="C686" t="str">
        <f>IFERROR(VLOOKUP(Table1[[#This Row],[Ticker]],[1]!Table2[[Symbol]:[Industry]],2,FALSE),"-")</f>
        <v>-</v>
      </c>
      <c r="D686" t="s">
        <v>440</v>
      </c>
      <c r="E686">
        <v>6435.207603195</v>
      </c>
      <c r="F686">
        <v>582.04999999999995</v>
      </c>
      <c r="G686">
        <v>-38.256183794589496</v>
      </c>
      <c r="H686">
        <v>-10.849091162415901</v>
      </c>
      <c r="I686">
        <v>-11.6524619157139</v>
      </c>
      <c r="J686">
        <v>-1.1535293672051099</v>
      </c>
      <c r="K686">
        <v>644.59534780386798</v>
      </c>
      <c r="L686">
        <v>645.77577154340395</v>
      </c>
      <c r="M686">
        <v>24.710037910417199</v>
      </c>
      <c r="N686">
        <v>0.81340509677898998</v>
      </c>
      <c r="O686">
        <v>33.321879563611297</v>
      </c>
      <c r="P686">
        <v>11.642850292509801</v>
      </c>
      <c r="Q686">
        <v>-5.7523116059572998E-2</v>
      </c>
    </row>
    <row r="687" spans="1:17" x14ac:dyDescent="0.3">
      <c r="A687" t="s">
        <v>1510</v>
      </c>
      <c r="B687" t="s">
        <v>1511</v>
      </c>
      <c r="C687" t="str">
        <f>IFERROR(VLOOKUP(Table1[[#This Row],[Ticker]],[1]!Table2[[Symbol]:[Industry]],2,FALSE),"-")</f>
        <v>-</v>
      </c>
      <c r="D687" t="s">
        <v>21</v>
      </c>
      <c r="E687">
        <v>6434.8836924349998</v>
      </c>
      <c r="F687">
        <v>777.05</v>
      </c>
      <c r="G687">
        <v>48.908410054229599</v>
      </c>
      <c r="H687">
        <v>-16.7713302311018</v>
      </c>
      <c r="I687">
        <v>54.658708148112602</v>
      </c>
      <c r="J687">
        <v>-12.5754299933709</v>
      </c>
      <c r="K687">
        <v>836.89318723758095</v>
      </c>
      <c r="L687">
        <v>685.90186214381401</v>
      </c>
      <c r="M687">
        <v>32.633269622083802</v>
      </c>
      <c r="N687">
        <v>1.01056861321666</v>
      </c>
      <c r="O687">
        <v>19.387426806511801</v>
      </c>
      <c r="P687">
        <v>87.240963855421597</v>
      </c>
      <c r="Q687">
        <v>0.123492755602822</v>
      </c>
    </row>
    <row r="688" spans="1:17" x14ac:dyDescent="0.3">
      <c r="A688" t="s">
        <v>1512</v>
      </c>
      <c r="B688" t="s">
        <v>1513</v>
      </c>
      <c r="C688" t="str">
        <f>IFERROR(VLOOKUP(Table1[[#This Row],[Ticker]],[1]!Table2[[Symbol]:[Industry]],2,FALSE),"-")</f>
        <v>-</v>
      </c>
      <c r="D688" t="s">
        <v>1514</v>
      </c>
      <c r="E688">
        <v>6405.4896006500003</v>
      </c>
      <c r="F688">
        <v>490.7</v>
      </c>
      <c r="G688">
        <v>-16.621423888916901</v>
      </c>
      <c r="H688">
        <v>-0.76976531819081395</v>
      </c>
      <c r="I688">
        <v>-20.8733451722652</v>
      </c>
      <c r="J688">
        <v>-0.33354680345153798</v>
      </c>
      <c r="K688">
        <v>512.57794745863305</v>
      </c>
      <c r="L688">
        <v>503.76456724119203</v>
      </c>
      <c r="M688">
        <v>34.835952219913104</v>
      </c>
      <c r="N688">
        <v>0.83195778459099001</v>
      </c>
      <c r="O688">
        <v>36.407173425718298</v>
      </c>
      <c r="P688">
        <v>25.482674849763399</v>
      </c>
      <c r="Q688">
        <v>4.6058517223386997E-2</v>
      </c>
    </row>
    <row r="689" spans="1:17" x14ac:dyDescent="0.3">
      <c r="A689" t="s">
        <v>1515</v>
      </c>
      <c r="B689" t="s">
        <v>1516</v>
      </c>
      <c r="C689" t="str">
        <f>IFERROR(VLOOKUP(Table1[[#This Row],[Ticker]],[1]!Table2[[Symbol]:[Industry]],2,FALSE),"-")</f>
        <v>-</v>
      </c>
      <c r="D689" t="s">
        <v>423</v>
      </c>
      <c r="E689">
        <v>6382.5160865549997</v>
      </c>
      <c r="F689">
        <v>206.85</v>
      </c>
      <c r="G689">
        <v>194.73577355728099</v>
      </c>
      <c r="H689">
        <v>7.1489727441778701</v>
      </c>
      <c r="I689">
        <v>25.403311011133201</v>
      </c>
      <c r="J689">
        <v>2.51503986077666</v>
      </c>
      <c r="K689">
        <v>197.176999201169</v>
      </c>
      <c r="L689">
        <v>159.21884275341901</v>
      </c>
      <c r="M689">
        <v>54.313902672784003</v>
      </c>
      <c r="N689">
        <v>1.0521248563524801</v>
      </c>
      <c r="O689">
        <v>15.9777616630408</v>
      </c>
      <c r="P689">
        <v>227.035573122529</v>
      </c>
      <c r="Q689">
        <v>8.6543670988487004E-2</v>
      </c>
    </row>
    <row r="690" spans="1:17" x14ac:dyDescent="0.3">
      <c r="A690" t="s">
        <v>1517</v>
      </c>
      <c r="B690" t="s">
        <v>1518</v>
      </c>
      <c r="C690" t="str">
        <f>IFERROR(VLOOKUP(Table1[[#This Row],[Ticker]],[1]!Table2[[Symbol]:[Industry]],2,FALSE),"-")</f>
        <v>-</v>
      </c>
      <c r="D690" t="s">
        <v>153</v>
      </c>
      <c r="E690">
        <v>6377.98692484</v>
      </c>
      <c r="F690">
        <v>408.4</v>
      </c>
      <c r="G690">
        <v>42.564924537796102</v>
      </c>
      <c r="H690">
        <v>0.64114692931894302</v>
      </c>
      <c r="I690">
        <v>35.727018858633301</v>
      </c>
      <c r="J690">
        <v>2.8185044604946601</v>
      </c>
      <c r="K690">
        <v>381.08031038972803</v>
      </c>
      <c r="L690">
        <v>319.66243087446497</v>
      </c>
      <c r="M690">
        <v>56.287093600856799</v>
      </c>
      <c r="N690">
        <v>0.84127606133423105</v>
      </c>
      <c r="O690">
        <v>5.2399608227228196</v>
      </c>
      <c r="P690">
        <v>80.667993806679902</v>
      </c>
      <c r="Q690">
        <v>0.20970127965600499</v>
      </c>
    </row>
    <row r="691" spans="1:17" hidden="1" x14ac:dyDescent="0.3">
      <c r="A691" t="s">
        <v>1519</v>
      </c>
      <c r="B691" t="s">
        <v>1520</v>
      </c>
      <c r="C691" t="str">
        <f>IFERROR(VLOOKUP(Table1[[#This Row],[Ticker]],[1]!Table2[[Symbol]:[Industry]],2,FALSE),"-")</f>
        <v>-</v>
      </c>
      <c r="D691" t="s">
        <v>46</v>
      </c>
      <c r="E691">
        <v>6347.84</v>
      </c>
      <c r="F691">
        <v>90</v>
      </c>
      <c r="G691">
        <v>-31.447567857084699</v>
      </c>
      <c r="H691">
        <v>-2.79259036799245</v>
      </c>
      <c r="I691">
        <v>-17.764547619965199</v>
      </c>
      <c r="J691">
        <v>0.63278115032410698</v>
      </c>
      <c r="K691">
        <v>90.963458454046801</v>
      </c>
      <c r="L691">
        <v>92.514509012566293</v>
      </c>
      <c r="M691">
        <v>53.081674366169402</v>
      </c>
      <c r="N691">
        <v>0.688888888888888</v>
      </c>
      <c r="O691">
        <v>9.44444444444445</v>
      </c>
      <c r="P691">
        <v>5.8823529411764701</v>
      </c>
    </row>
    <row r="692" spans="1:17" hidden="1" x14ac:dyDescent="0.3">
      <c r="A692" t="s">
        <v>1521</v>
      </c>
      <c r="B692" t="s">
        <v>1522</v>
      </c>
      <c r="C692" t="str">
        <f>IFERROR(VLOOKUP(Table1[[#This Row],[Ticker]],[1]!Table2[[Symbol]:[Industry]],2,FALSE),"-")</f>
        <v>-</v>
      </c>
      <c r="D692" t="s">
        <v>43</v>
      </c>
      <c r="E692">
        <v>6336.0348480000002</v>
      </c>
      <c r="F692">
        <v>4118.3999999999996</v>
      </c>
      <c r="G692">
        <v>-4.5411505311038196</v>
      </c>
      <c r="H692">
        <v>0.98562034720877401</v>
      </c>
      <c r="I692">
        <v>3.1900546281489599</v>
      </c>
      <c r="J692">
        <v>-0.66250610710825597</v>
      </c>
      <c r="K692">
        <v>4140.3499151506203</v>
      </c>
      <c r="L692">
        <v>3842.61209731484</v>
      </c>
      <c r="M692">
        <v>41.393699419872199</v>
      </c>
      <c r="N692">
        <v>0.70813220264438703</v>
      </c>
      <c r="O692">
        <v>17.758109945609899</v>
      </c>
      <c r="P692">
        <v>30.370370370370299</v>
      </c>
      <c r="Q692">
        <v>-2.0988486285998E-2</v>
      </c>
    </row>
    <row r="693" spans="1:17" x14ac:dyDescent="0.3">
      <c r="A693" t="s">
        <v>1523</v>
      </c>
      <c r="B693" t="s">
        <v>1524</v>
      </c>
      <c r="C693" t="str">
        <f>IFERROR(VLOOKUP(Table1[[#This Row],[Ticker]],[1]!Table2[[Symbol]:[Industry]],2,FALSE),"-")</f>
        <v>-</v>
      </c>
      <c r="D693" t="s">
        <v>24</v>
      </c>
      <c r="E693">
        <v>6297.1110180180003</v>
      </c>
      <c r="F693">
        <v>24.07</v>
      </c>
      <c r="G693">
        <v>-0.63218803519814404</v>
      </c>
      <c r="H693">
        <v>-5.6206045523896</v>
      </c>
      <c r="I693">
        <v>-33.474725845369697</v>
      </c>
      <c r="J693">
        <v>-2.7163126243015698</v>
      </c>
      <c r="K693">
        <v>26.518360909719298</v>
      </c>
      <c r="L693">
        <v>26.149598793518098</v>
      </c>
      <c r="M693">
        <v>14.191050523324</v>
      </c>
      <c r="N693">
        <v>0.80561469952663001</v>
      </c>
      <c r="O693">
        <v>53.226942531721797</v>
      </c>
      <c r="P693">
        <v>29.397351185301101</v>
      </c>
      <c r="Q693">
        <v>0.103598202114111</v>
      </c>
    </row>
    <row r="694" spans="1:17" hidden="1" x14ac:dyDescent="0.3">
      <c r="A694" t="s">
        <v>1525</v>
      </c>
      <c r="B694" t="s">
        <v>1526</v>
      </c>
      <c r="C694" t="str">
        <f>IFERROR(VLOOKUP(Table1[[#This Row],[Ticker]],[1]!Table2[[Symbol]:[Industry]],2,FALSE),"-")</f>
        <v>-</v>
      </c>
      <c r="D694" t="s">
        <v>1021</v>
      </c>
      <c r="E694">
        <v>6266.1528877000001</v>
      </c>
      <c r="F694">
        <v>115</v>
      </c>
      <c r="G694">
        <v>-24.2310730117239</v>
      </c>
      <c r="H694">
        <v>1.4627287809437099</v>
      </c>
      <c r="I694">
        <v>-10.5480527746044</v>
      </c>
      <c r="M694">
        <v>50</v>
      </c>
      <c r="N694">
        <v>1</v>
      </c>
      <c r="O694">
        <v>0</v>
      </c>
      <c r="P694">
        <v>0</v>
      </c>
    </row>
    <row r="695" spans="1:17" x14ac:dyDescent="0.3">
      <c r="A695" t="s">
        <v>1527</v>
      </c>
      <c r="B695" t="s">
        <v>1528</v>
      </c>
      <c r="C695" t="str">
        <f>IFERROR(VLOOKUP(Table1[[#This Row],[Ticker]],[1]!Table2[[Symbol]:[Industry]],2,FALSE),"-")</f>
        <v>-</v>
      </c>
      <c r="D695" t="s">
        <v>141</v>
      </c>
      <c r="E695">
        <v>6264.0099030450001</v>
      </c>
      <c r="F695">
        <v>212.27</v>
      </c>
      <c r="G695">
        <v>145.489384421567</v>
      </c>
      <c r="H695">
        <v>3.3773372435131201</v>
      </c>
      <c r="I695">
        <v>20.6042487391428</v>
      </c>
      <c r="J695">
        <v>0.26778349005269803</v>
      </c>
      <c r="K695">
        <v>200.72168142938</v>
      </c>
      <c r="L695">
        <v>159.66769590411599</v>
      </c>
      <c r="M695">
        <v>47.661955988507003</v>
      </c>
      <c r="N695">
        <v>0.389454799350965</v>
      </c>
      <c r="O695">
        <v>12.578320064069301</v>
      </c>
      <c r="P695">
        <v>179.302631578947</v>
      </c>
      <c r="Q695">
        <v>0.17153037729246001</v>
      </c>
    </row>
    <row r="696" spans="1:17" x14ac:dyDescent="0.3">
      <c r="A696" t="s">
        <v>1529</v>
      </c>
      <c r="B696" t="s">
        <v>1530</v>
      </c>
      <c r="C696" t="str">
        <f>IFERROR(VLOOKUP(Table1[[#This Row],[Ticker]],[1]!Table2[[Symbol]:[Industry]],2,FALSE),"-")</f>
        <v>-</v>
      </c>
      <c r="D696" t="s">
        <v>400</v>
      </c>
      <c r="E696">
        <v>6258.3194911350001</v>
      </c>
      <c r="F696">
        <v>201.45</v>
      </c>
      <c r="G696">
        <v>106.78956919011</v>
      </c>
      <c r="H696">
        <v>-2.6733774301787299</v>
      </c>
      <c r="I696">
        <v>9.9363969861610908</v>
      </c>
      <c r="J696">
        <v>-1.92006898180122</v>
      </c>
      <c r="K696">
        <v>204.205656947958</v>
      </c>
      <c r="L696">
        <v>170.03936697510699</v>
      </c>
      <c r="M696">
        <v>26.648263810465401</v>
      </c>
      <c r="N696">
        <v>0.48888032545082699</v>
      </c>
      <c r="O696">
        <v>10.270538595184901</v>
      </c>
      <c r="P696">
        <v>182.53856942496401</v>
      </c>
      <c r="Q696">
        <v>0.114135122469523</v>
      </c>
    </row>
    <row r="697" spans="1:17" x14ac:dyDescent="0.3">
      <c r="A697" t="s">
        <v>1531</v>
      </c>
      <c r="B697" t="s">
        <v>1532</v>
      </c>
      <c r="C697" t="str">
        <f>IFERROR(VLOOKUP(Table1[[#This Row],[Ticker]],[1]!Table2[[Symbol]:[Industry]],2,FALSE),"-")</f>
        <v>-</v>
      </c>
      <c r="D697" t="s">
        <v>889</v>
      </c>
      <c r="E697">
        <v>6233.3432236179997</v>
      </c>
      <c r="F697">
        <v>210.58</v>
      </c>
      <c r="G697">
        <v>51.033180005337996</v>
      </c>
      <c r="H697">
        <v>-7.6175060527157701</v>
      </c>
      <c r="I697">
        <v>-0.21009102453895001</v>
      </c>
      <c r="J697">
        <v>1.92638580148689</v>
      </c>
      <c r="K697">
        <v>214.04348860411901</v>
      </c>
      <c r="L697">
        <v>194.593252187194</v>
      </c>
      <c r="M697">
        <v>44.965171484391803</v>
      </c>
      <c r="N697">
        <v>0.74431080029628505</v>
      </c>
      <c r="O697">
        <v>20.904169436793602</v>
      </c>
      <c r="P697">
        <v>77.704641350210906</v>
      </c>
      <c r="Q697">
        <v>8.1773805647596995E-2</v>
      </c>
    </row>
    <row r="698" spans="1:17" x14ac:dyDescent="0.3">
      <c r="A698" t="s">
        <v>1533</v>
      </c>
      <c r="B698" t="s">
        <v>1534</v>
      </c>
      <c r="C698" t="str">
        <f>IFERROR(VLOOKUP(Table1[[#This Row],[Ticker]],[1]!Table2[[Symbol]:[Industry]],2,FALSE),"-")</f>
        <v>-</v>
      </c>
      <c r="D698" t="s">
        <v>1535</v>
      </c>
      <c r="E698">
        <v>6232.7191748900004</v>
      </c>
      <c r="F698">
        <v>457.9</v>
      </c>
      <c r="G698">
        <v>0.79281777325895997</v>
      </c>
      <c r="H698">
        <v>-1.7033852419464299</v>
      </c>
      <c r="I698">
        <v>-11.5747468197789</v>
      </c>
      <c r="J698">
        <v>-1.4757828635167201</v>
      </c>
      <c r="K698">
        <v>465.19106505431898</v>
      </c>
      <c r="L698">
        <v>448.23928223233497</v>
      </c>
      <c r="M698">
        <v>40.302243380092797</v>
      </c>
      <c r="N698">
        <v>1.07200855132604</v>
      </c>
      <c r="O698">
        <v>25.988207032102999</v>
      </c>
      <c r="P698">
        <v>33.7715454279871</v>
      </c>
    </row>
    <row r="699" spans="1:17" x14ac:dyDescent="0.3">
      <c r="A699" t="s">
        <v>1536</v>
      </c>
      <c r="B699" t="s">
        <v>1537</v>
      </c>
      <c r="C699" t="str">
        <f>IFERROR(VLOOKUP(Table1[[#This Row],[Ticker]],[1]!Table2[[Symbol]:[Industry]],2,FALSE),"-")</f>
        <v>-</v>
      </c>
      <c r="D699" t="s">
        <v>141</v>
      </c>
      <c r="E699">
        <v>6225.8420655999998</v>
      </c>
      <c r="F699">
        <v>883.6</v>
      </c>
      <c r="G699">
        <v>7.6593665733196801</v>
      </c>
      <c r="H699">
        <v>-2.9605932241539801</v>
      </c>
      <c r="I699">
        <v>-9.8184586113577605</v>
      </c>
      <c r="J699">
        <v>3.8380563796819098</v>
      </c>
      <c r="K699">
        <v>902.78227518506105</v>
      </c>
      <c r="L699">
        <v>843.70903301144301</v>
      </c>
      <c r="M699">
        <v>44.227388075596899</v>
      </c>
      <c r="N699">
        <v>0.81402092608104903</v>
      </c>
      <c r="O699">
        <v>13.512901765504701</v>
      </c>
      <c r="P699">
        <v>43.429916402889297</v>
      </c>
      <c r="Q699">
        <v>2.7199859503072001E-2</v>
      </c>
    </row>
    <row r="700" spans="1:17" hidden="1" x14ac:dyDescent="0.3">
      <c r="A700" t="s">
        <v>1538</v>
      </c>
      <c r="B700" t="s">
        <v>1539</v>
      </c>
      <c r="C700" t="str">
        <f>IFERROR(VLOOKUP(Table1[[#This Row],[Ticker]],[1]!Table2[[Symbol]:[Industry]],2,FALSE),"-")</f>
        <v>-</v>
      </c>
      <c r="D700" t="s">
        <v>423</v>
      </c>
      <c r="E700">
        <v>6222.4063724099997</v>
      </c>
      <c r="F700">
        <v>281.95</v>
      </c>
      <c r="G700">
        <v>106.87548436532499</v>
      </c>
      <c r="H700">
        <v>3.1573318385970701</v>
      </c>
      <c r="I700">
        <v>56.533428706876997</v>
      </c>
      <c r="J700">
        <v>0.61467176966492099</v>
      </c>
      <c r="K700">
        <v>269.70260382876199</v>
      </c>
      <c r="L700">
        <v>219.847406761711</v>
      </c>
      <c r="M700">
        <v>55.855538782614801</v>
      </c>
      <c r="N700">
        <v>1.0784793719354799</v>
      </c>
      <c r="O700">
        <v>9.3810959389962694</v>
      </c>
      <c r="P700">
        <v>149.955673758865</v>
      </c>
      <c r="Q700">
        <v>0.14672242692523399</v>
      </c>
    </row>
    <row r="701" spans="1:17" x14ac:dyDescent="0.3">
      <c r="A701" t="s">
        <v>1540</v>
      </c>
      <c r="B701" t="s">
        <v>1541</v>
      </c>
      <c r="C701" t="str">
        <f>IFERROR(VLOOKUP(Table1[[#This Row],[Ticker]],[1]!Table2[[Symbol]:[Industry]],2,FALSE),"-")</f>
        <v>-</v>
      </c>
      <c r="D701" t="s">
        <v>625</v>
      </c>
      <c r="E701">
        <v>6216.0823024649999</v>
      </c>
      <c r="F701">
        <v>466.65</v>
      </c>
      <c r="G701">
        <v>28.393620365217899</v>
      </c>
      <c r="H701">
        <v>-7.5196026769577697</v>
      </c>
      <c r="I701">
        <v>-12.9327405687682</v>
      </c>
      <c r="J701">
        <v>-5.9994586228634104</v>
      </c>
      <c r="K701">
        <v>488.494701043953</v>
      </c>
      <c r="L701">
        <v>450.14112657012299</v>
      </c>
      <c r="M701">
        <v>33.8799017525455</v>
      </c>
      <c r="N701">
        <v>1.2960706499945001</v>
      </c>
      <c r="O701">
        <v>19.9614271938283</v>
      </c>
      <c r="P701">
        <v>56.699126930825997</v>
      </c>
      <c r="Q701">
        <v>6.5127980536169999E-2</v>
      </c>
    </row>
    <row r="702" spans="1:17" x14ac:dyDescent="0.3">
      <c r="A702" t="s">
        <v>1542</v>
      </c>
      <c r="B702" t="s">
        <v>1543</v>
      </c>
      <c r="C702" t="str">
        <f>IFERROR(VLOOKUP(Table1[[#This Row],[Ticker]],[1]!Table2[[Symbol]:[Industry]],2,FALSE),"-")</f>
        <v>-</v>
      </c>
      <c r="D702" t="s">
        <v>465</v>
      </c>
      <c r="E702">
        <v>6193.9410227199996</v>
      </c>
      <c r="F702">
        <v>867.4</v>
      </c>
      <c r="G702">
        <v>46.332293422254899</v>
      </c>
      <c r="H702">
        <v>-0.72173723847375604</v>
      </c>
      <c r="I702">
        <v>-11.3429289683483</v>
      </c>
      <c r="J702">
        <v>-18.41462533124</v>
      </c>
      <c r="K702">
        <v>918.35717105609001</v>
      </c>
      <c r="L702">
        <v>832.05379687956599</v>
      </c>
      <c r="M702">
        <v>32.295169526823202</v>
      </c>
      <c r="N702">
        <v>2.2676920058604999</v>
      </c>
      <c r="O702">
        <v>30.043809084620602</v>
      </c>
      <c r="P702">
        <v>73.653653653653606</v>
      </c>
      <c r="Q702">
        <v>0.142504066645807</v>
      </c>
    </row>
    <row r="703" spans="1:17" x14ac:dyDescent="0.3">
      <c r="A703" t="s">
        <v>1544</v>
      </c>
      <c r="B703" t="s">
        <v>1545</v>
      </c>
      <c r="C703" t="str">
        <f>IFERROR(VLOOKUP(Table1[[#This Row],[Ticker]],[1]!Table2[[Symbol]:[Industry]],2,FALSE),"-")</f>
        <v>-</v>
      </c>
      <c r="D703" t="s">
        <v>625</v>
      </c>
      <c r="E703">
        <v>6173.4573389500001</v>
      </c>
      <c r="F703">
        <v>345.95</v>
      </c>
      <c r="G703">
        <v>72.0526149315384</v>
      </c>
      <c r="H703">
        <v>-9.5706130363125705</v>
      </c>
      <c r="I703">
        <v>-4.8176126768049397</v>
      </c>
      <c r="J703">
        <v>4.6036318344407103</v>
      </c>
      <c r="K703">
        <v>358.29858518830702</v>
      </c>
      <c r="L703">
        <v>320.84485749194403</v>
      </c>
      <c r="M703">
        <v>40.209840438520601</v>
      </c>
      <c r="N703">
        <v>0.58295848261000804</v>
      </c>
      <c r="O703">
        <v>26.694609047550198</v>
      </c>
      <c r="P703">
        <v>101.01685066821599</v>
      </c>
      <c r="Q703">
        <v>0.103572830860233</v>
      </c>
    </row>
    <row r="704" spans="1:17" x14ac:dyDescent="0.3">
      <c r="A704" t="s">
        <v>1546</v>
      </c>
      <c r="B704" t="s">
        <v>1547</v>
      </c>
      <c r="C704" t="str">
        <f>IFERROR(VLOOKUP(Table1[[#This Row],[Ticker]],[1]!Table2[[Symbol]:[Industry]],2,FALSE),"-")</f>
        <v>-</v>
      </c>
      <c r="D704" t="s">
        <v>465</v>
      </c>
      <c r="E704">
        <v>6134.6738115400003</v>
      </c>
      <c r="F704">
        <v>432.1</v>
      </c>
      <c r="G704">
        <v>-58.023294481670497</v>
      </c>
      <c r="H704">
        <v>-5.9438993095349701</v>
      </c>
      <c r="I704">
        <v>-29.019750887811998</v>
      </c>
      <c r="J704">
        <v>0.62142009601826498</v>
      </c>
      <c r="K704">
        <v>471.97082284506899</v>
      </c>
      <c r="L704">
        <v>528.20560789242495</v>
      </c>
      <c r="M704">
        <v>20.921332002627199</v>
      </c>
      <c r="N704">
        <v>0.92244843680803301</v>
      </c>
      <c r="O704">
        <v>67.287664892386005</v>
      </c>
      <c r="P704">
        <v>0.84014002333723203</v>
      </c>
      <c r="Q704">
        <v>-4.5021016825351E-2</v>
      </c>
    </row>
    <row r="705" spans="1:17" hidden="1" x14ac:dyDescent="0.3">
      <c r="A705" t="s">
        <v>1548</v>
      </c>
      <c r="B705" t="s">
        <v>1549</v>
      </c>
      <c r="C705" t="str">
        <f>IFERROR(VLOOKUP(Table1[[#This Row],[Ticker]],[1]!Table2[[Symbol]:[Industry]],2,FALSE),"-")</f>
        <v>-</v>
      </c>
      <c r="D705" t="s">
        <v>258</v>
      </c>
      <c r="E705">
        <v>6100.6703876800002</v>
      </c>
      <c r="F705">
        <v>2240.15</v>
      </c>
      <c r="G705">
        <v>-17.856126433063999</v>
      </c>
      <c r="H705">
        <v>-5.3828782940211504</v>
      </c>
      <c r="I705">
        <v>-5.1441098018476703</v>
      </c>
      <c r="J705">
        <v>-3.1203411143585398</v>
      </c>
      <c r="K705">
        <v>2363.4642902874002</v>
      </c>
      <c r="L705">
        <v>2240.3939248621</v>
      </c>
      <c r="M705">
        <v>28.028219269445401</v>
      </c>
      <c r="N705">
        <v>0.50006313627667498</v>
      </c>
      <c r="O705">
        <v>23.522978371983999</v>
      </c>
      <c r="P705">
        <v>30.241279069767401</v>
      </c>
      <c r="Q705">
        <v>7.8233556524717002E-2</v>
      </c>
    </row>
    <row r="706" spans="1:17" x14ac:dyDescent="0.3">
      <c r="A706" t="s">
        <v>1550</v>
      </c>
      <c r="B706" t="s">
        <v>1551</v>
      </c>
      <c r="C706" t="str">
        <f>IFERROR(VLOOKUP(Table1[[#This Row],[Ticker]],[1]!Table2[[Symbol]:[Industry]],2,FALSE),"-")</f>
        <v>-</v>
      </c>
      <c r="D706" t="s">
        <v>203</v>
      </c>
      <c r="E706">
        <v>6089.1996400799999</v>
      </c>
      <c r="F706">
        <v>499.6</v>
      </c>
      <c r="G706">
        <v>49.060637012556199</v>
      </c>
      <c r="H706">
        <v>2.6143221493543201</v>
      </c>
      <c r="I706">
        <v>7.8405728178126104</v>
      </c>
      <c r="J706">
        <v>2.5839518527455598</v>
      </c>
      <c r="K706">
        <v>485.01510329371899</v>
      </c>
      <c r="L706">
        <v>415.65778758588499</v>
      </c>
      <c r="M706">
        <v>47.563734814001798</v>
      </c>
      <c r="N706">
        <v>1.5029986647424001</v>
      </c>
      <c r="O706">
        <v>8.5868694955964795</v>
      </c>
      <c r="P706">
        <v>78.939828080229205</v>
      </c>
      <c r="Q706">
        <v>0.21665199568695601</v>
      </c>
    </row>
    <row r="707" spans="1:17" x14ac:dyDescent="0.3">
      <c r="A707" t="s">
        <v>1552</v>
      </c>
      <c r="B707" t="s">
        <v>1553</v>
      </c>
      <c r="C707" t="str">
        <f>IFERROR(VLOOKUP(Table1[[#This Row],[Ticker]],[1]!Table2[[Symbol]:[Industry]],2,FALSE),"-")</f>
        <v>-</v>
      </c>
      <c r="D707" t="s">
        <v>258</v>
      </c>
      <c r="E707">
        <v>6080.4005270799998</v>
      </c>
      <c r="F707">
        <v>766.7</v>
      </c>
      <c r="G707">
        <v>30.892852127375601</v>
      </c>
      <c r="H707">
        <v>0.14119939936815301</v>
      </c>
      <c r="I707">
        <v>-14.9078107737312</v>
      </c>
      <c r="J707">
        <v>1.4058419469698</v>
      </c>
      <c r="K707">
        <v>752.72685079733799</v>
      </c>
      <c r="L707">
        <v>695.33839633718003</v>
      </c>
      <c r="M707">
        <v>45.204127339444703</v>
      </c>
      <c r="N707">
        <v>0.51899574506724699</v>
      </c>
      <c r="O707">
        <v>15.2732489891743</v>
      </c>
      <c r="P707">
        <v>64.510245681793805</v>
      </c>
    </row>
    <row r="708" spans="1:17" hidden="1" x14ac:dyDescent="0.3">
      <c r="A708" t="s">
        <v>1554</v>
      </c>
      <c r="B708" t="s">
        <v>1555</v>
      </c>
      <c r="C708" t="str">
        <f>IFERROR(VLOOKUP(Table1[[#This Row],[Ticker]],[1]!Table2[[Symbol]:[Industry]],2,FALSE),"-")</f>
        <v>-</v>
      </c>
      <c r="D708" t="s">
        <v>858</v>
      </c>
      <c r="E708">
        <v>6073.760061</v>
      </c>
      <c r="F708">
        <v>708.15</v>
      </c>
      <c r="G708">
        <v>68.4628045392964</v>
      </c>
      <c r="H708">
        <v>-9.98714393090013</v>
      </c>
      <c r="I708">
        <v>-8.7438549597683508</v>
      </c>
      <c r="J708">
        <v>0.96931961186257498</v>
      </c>
      <c r="K708">
        <v>768.43180599199695</v>
      </c>
      <c r="L708">
        <v>652.29989894545304</v>
      </c>
      <c r="M708">
        <v>28.099797710131501</v>
      </c>
      <c r="N708">
        <v>0.35955940864824099</v>
      </c>
      <c r="O708">
        <v>31.4410788674715</v>
      </c>
      <c r="P708">
        <v>97.448766206608099</v>
      </c>
      <c r="Q708">
        <v>5.6950598617013001E-2</v>
      </c>
    </row>
    <row r="709" spans="1:17" x14ac:dyDescent="0.3">
      <c r="A709" t="s">
        <v>1556</v>
      </c>
      <c r="B709" t="s">
        <v>1557</v>
      </c>
      <c r="C709" t="str">
        <f>IFERROR(VLOOKUP(Table1[[#This Row],[Ticker]],[1]!Table2[[Symbol]:[Industry]],2,FALSE),"-")</f>
        <v>-</v>
      </c>
      <c r="D709" t="s">
        <v>1558</v>
      </c>
      <c r="E709">
        <v>6046.6652784799999</v>
      </c>
      <c r="F709">
        <v>339.4</v>
      </c>
      <c r="G709">
        <v>16.832933638317499</v>
      </c>
      <c r="H709">
        <v>-12.204667844072301</v>
      </c>
      <c r="I709">
        <v>8.8118909567125598</v>
      </c>
      <c r="J709">
        <v>4.1865512368506801</v>
      </c>
      <c r="K709">
        <v>333.59827500381198</v>
      </c>
      <c r="L709">
        <v>291.23134881521202</v>
      </c>
      <c r="M709">
        <v>49.308361296951098</v>
      </c>
      <c r="N709">
        <v>0.68894804200450699</v>
      </c>
      <c r="O709">
        <v>19.004124926340602</v>
      </c>
      <c r="P709">
        <v>66.781326781326698</v>
      </c>
      <c r="Q709">
        <v>0.13640433192609699</v>
      </c>
    </row>
    <row r="710" spans="1:17" hidden="1" x14ac:dyDescent="0.3">
      <c r="A710" t="s">
        <v>1559</v>
      </c>
      <c r="B710" t="s">
        <v>1560</v>
      </c>
      <c r="C710" t="str">
        <f>IFERROR(VLOOKUP(Table1[[#This Row],[Ticker]],[1]!Table2[[Symbol]:[Industry]],2,FALSE),"-")</f>
        <v>-</v>
      </c>
      <c r="D710" t="s">
        <v>567</v>
      </c>
      <c r="E710">
        <v>6016.98850262</v>
      </c>
      <c r="F710">
        <v>417.4</v>
      </c>
      <c r="G710">
        <v>-34.525506710412998</v>
      </c>
      <c r="H710">
        <v>-4.4612820104231901</v>
      </c>
      <c r="I710">
        <v>-17.6169607118191</v>
      </c>
      <c r="J710">
        <v>-3.26019082946459</v>
      </c>
      <c r="K710">
        <v>434.557771399545</v>
      </c>
      <c r="L710">
        <v>439.80593458220102</v>
      </c>
      <c r="M710">
        <v>34.838544488616002</v>
      </c>
      <c r="N710">
        <v>1.9945903683574699</v>
      </c>
      <c r="O710">
        <v>35.253953042644902</v>
      </c>
      <c r="P710">
        <v>6.2086513994910897</v>
      </c>
      <c r="Q710">
        <v>-4.2710965717984002E-2</v>
      </c>
    </row>
    <row r="711" spans="1:17" x14ac:dyDescent="0.3">
      <c r="A711" t="s">
        <v>1561</v>
      </c>
      <c r="B711" t="s">
        <v>1562</v>
      </c>
      <c r="C711" t="str">
        <f>IFERROR(VLOOKUP(Table1[[#This Row],[Ticker]],[1]!Table2[[Symbol]:[Industry]],2,FALSE),"-")</f>
        <v>-</v>
      </c>
      <c r="D711" t="s">
        <v>465</v>
      </c>
      <c r="E711">
        <v>5976.6341694399998</v>
      </c>
      <c r="F711">
        <v>1106.5999999999999</v>
      </c>
      <c r="G711">
        <v>-36.0979095838807</v>
      </c>
      <c r="H711">
        <v>2.6909597616953298</v>
      </c>
      <c r="I711">
        <v>-17.521277943786</v>
      </c>
      <c r="J711">
        <v>-1.2288618940620599</v>
      </c>
      <c r="K711">
        <v>1085.2369097682999</v>
      </c>
      <c r="L711">
        <v>1114.2044702686701</v>
      </c>
      <c r="M711">
        <v>46.631433650994197</v>
      </c>
      <c r="N711">
        <v>0.49620963308251198</v>
      </c>
      <c r="O711">
        <v>26.938369781312101</v>
      </c>
      <c r="P711">
        <v>18.568520304296499</v>
      </c>
      <c r="Q711">
        <v>-5.5676708460072E-2</v>
      </c>
    </row>
    <row r="712" spans="1:17" x14ac:dyDescent="0.3">
      <c r="A712" t="s">
        <v>1563</v>
      </c>
      <c r="B712" t="s">
        <v>1564</v>
      </c>
      <c r="C712" t="str">
        <f>IFERROR(VLOOKUP(Table1[[#This Row],[Ticker]],[1]!Table2[[Symbol]:[Industry]],2,FALSE),"-")</f>
        <v>-</v>
      </c>
      <c r="D712" t="s">
        <v>300</v>
      </c>
      <c r="E712">
        <v>5965.5231678</v>
      </c>
      <c r="F712">
        <v>623</v>
      </c>
      <c r="G712">
        <v>-4.1462619091796196</v>
      </c>
      <c r="H712">
        <v>11.382799828901</v>
      </c>
      <c r="I712">
        <v>9.7802910206635296</v>
      </c>
      <c r="J712">
        <v>4.7199058664960098</v>
      </c>
      <c r="K712">
        <v>561.832303220624</v>
      </c>
      <c r="L712">
        <v>538.88071459704304</v>
      </c>
      <c r="M712">
        <v>63.914954572429998</v>
      </c>
      <c r="N712">
        <v>2.7803425585297599</v>
      </c>
      <c r="O712">
        <v>6.26003210272874</v>
      </c>
      <c r="P712">
        <v>43.234854580986301</v>
      </c>
      <c r="Q712">
        <v>6.9416095353223004E-2</v>
      </c>
    </row>
    <row r="713" spans="1:17" x14ac:dyDescent="0.3">
      <c r="A713" t="s">
        <v>1565</v>
      </c>
      <c r="B713" t="s">
        <v>1566</v>
      </c>
      <c r="C713" t="str">
        <f>IFERROR(VLOOKUP(Table1[[#This Row],[Ticker]],[1]!Table2[[Symbol]:[Industry]],2,FALSE),"-")</f>
        <v>-</v>
      </c>
      <c r="D713" t="s">
        <v>536</v>
      </c>
      <c r="E713">
        <v>5963.019045</v>
      </c>
      <c r="F713">
        <v>286.5</v>
      </c>
      <c r="G713">
        <v>-8.6089736533963599</v>
      </c>
      <c r="H713">
        <v>-5.1763440667384</v>
      </c>
      <c r="I713">
        <v>-35.408395296044802</v>
      </c>
      <c r="J713">
        <v>-4.6100351830652402</v>
      </c>
      <c r="K713">
        <v>303.764022517027</v>
      </c>
      <c r="L713">
        <v>315.49561160090701</v>
      </c>
      <c r="M713">
        <v>35.728268408403899</v>
      </c>
      <c r="N713">
        <v>0.61178440119502597</v>
      </c>
      <c r="O713">
        <v>41.458987783595099</v>
      </c>
      <c r="P713">
        <v>18.4324748873548</v>
      </c>
      <c r="Q713">
        <v>0.104353125283886</v>
      </c>
    </row>
    <row r="714" spans="1:17" hidden="1" x14ac:dyDescent="0.3">
      <c r="A714" t="s">
        <v>1567</v>
      </c>
      <c r="B714" t="s">
        <v>1568</v>
      </c>
      <c r="C714" t="str">
        <f>IFERROR(VLOOKUP(Table1[[#This Row],[Ticker]],[1]!Table2[[Symbol]:[Industry]],2,FALSE),"-")</f>
        <v>-</v>
      </c>
      <c r="D714" t="s">
        <v>130</v>
      </c>
      <c r="E714">
        <v>5951.5947375400001</v>
      </c>
      <c r="F714">
        <v>153.62</v>
      </c>
      <c r="G714">
        <v>-31.532545374745901</v>
      </c>
      <c r="H714">
        <v>-7.8011066308142301</v>
      </c>
      <c r="I714">
        <v>-17.849525137626401</v>
      </c>
      <c r="J714">
        <v>-5.2113359705536997</v>
      </c>
      <c r="M714">
        <v>23.548027985330901</v>
      </c>
      <c r="O714">
        <v>28.563989063923898</v>
      </c>
      <c r="P714">
        <v>13.7925925925926</v>
      </c>
    </row>
    <row r="715" spans="1:17" hidden="1" x14ac:dyDescent="0.3">
      <c r="A715" t="s">
        <v>1569</v>
      </c>
      <c r="B715" t="s">
        <v>1570</v>
      </c>
      <c r="C715" t="str">
        <f>IFERROR(VLOOKUP(Table1[[#This Row],[Ticker]],[1]!Table2[[Symbol]:[Industry]],2,FALSE),"-")</f>
        <v>-</v>
      </c>
      <c r="D715" t="s">
        <v>24</v>
      </c>
      <c r="E715">
        <v>5937.5899117500003</v>
      </c>
      <c r="F715">
        <v>550.6</v>
      </c>
      <c r="G715">
        <v>25.3275308182366</v>
      </c>
      <c r="H715">
        <v>-14.321279526429</v>
      </c>
      <c r="I715">
        <v>39.010551055356103</v>
      </c>
      <c r="J715">
        <v>-6.1488280450781803</v>
      </c>
      <c r="K715">
        <v>630.86759283554204</v>
      </c>
      <c r="M715">
        <v>15.513125832729299</v>
      </c>
      <c r="N715">
        <v>0.56816167632566705</v>
      </c>
      <c r="O715">
        <v>38.194696694515002</v>
      </c>
      <c r="P715">
        <v>50.849315068493098</v>
      </c>
    </row>
    <row r="716" spans="1:17" x14ac:dyDescent="0.3">
      <c r="A716" t="s">
        <v>1571</v>
      </c>
      <c r="B716" t="s">
        <v>1572</v>
      </c>
      <c r="C716" t="str">
        <f>IFERROR(VLOOKUP(Table1[[#This Row],[Ticker]],[1]!Table2[[Symbol]:[Industry]],2,FALSE),"-")</f>
        <v>-</v>
      </c>
      <c r="D716" t="s">
        <v>397</v>
      </c>
      <c r="E716">
        <v>5921.2621283999997</v>
      </c>
      <c r="F716">
        <v>60.25</v>
      </c>
      <c r="G716">
        <v>-39.461463444365499</v>
      </c>
      <c r="H716">
        <v>-5.28507587165217</v>
      </c>
      <c r="I716">
        <v>-27.041469268020901</v>
      </c>
      <c r="J716">
        <v>-1.32705040134418</v>
      </c>
      <c r="K716">
        <v>63.884933259827498</v>
      </c>
      <c r="L716">
        <v>68.970835062063102</v>
      </c>
      <c r="M716">
        <v>30.003096017139601</v>
      </c>
      <c r="N716">
        <v>0.63466522944283599</v>
      </c>
      <c r="O716">
        <v>62.655601659750999</v>
      </c>
      <c r="P716">
        <v>2.76309056796861</v>
      </c>
      <c r="Q716">
        <v>3.8008717881174998E-2</v>
      </c>
    </row>
    <row r="717" spans="1:17" x14ac:dyDescent="0.3">
      <c r="A717" t="s">
        <v>1573</v>
      </c>
      <c r="B717" t="s">
        <v>1574</v>
      </c>
      <c r="C717" t="str">
        <f>IFERROR(VLOOKUP(Table1[[#This Row],[Ticker]],[1]!Table2[[Symbol]:[Industry]],2,FALSE),"-")</f>
        <v>-</v>
      </c>
      <c r="D717" t="s">
        <v>72</v>
      </c>
      <c r="E717">
        <v>5913.9520000000002</v>
      </c>
      <c r="F717">
        <v>840.05</v>
      </c>
      <c r="G717">
        <v>93.2576001274345</v>
      </c>
      <c r="H717">
        <v>-7.0265185308842399</v>
      </c>
      <c r="I717">
        <v>-19.059270374255899</v>
      </c>
      <c r="J717">
        <v>-0.62606558363575104</v>
      </c>
      <c r="K717">
        <v>883.52643125383497</v>
      </c>
      <c r="L717">
        <v>785.59157632068298</v>
      </c>
      <c r="M717">
        <v>36.293316981268902</v>
      </c>
      <c r="N717">
        <v>0.66130366112413097</v>
      </c>
      <c r="O717">
        <v>38.6822212963514</v>
      </c>
      <c r="P717">
        <v>123.41755319148901</v>
      </c>
      <c r="Q717">
        <v>0.11053901152147599</v>
      </c>
    </row>
    <row r="718" spans="1:17" hidden="1" x14ac:dyDescent="0.3">
      <c r="A718" t="s">
        <v>1575</v>
      </c>
      <c r="B718" t="s">
        <v>1576</v>
      </c>
      <c r="C718" t="str">
        <f>IFERROR(VLOOKUP(Table1[[#This Row],[Ticker]],[1]!Table2[[Symbol]:[Industry]],2,FALSE),"-")</f>
        <v>-</v>
      </c>
      <c r="D718" t="s">
        <v>46</v>
      </c>
      <c r="E718">
        <v>5879.3699475000003</v>
      </c>
      <c r="F718">
        <v>560.25</v>
      </c>
      <c r="G718">
        <v>183.00775342096</v>
      </c>
      <c r="H718">
        <v>36.101282997811097</v>
      </c>
      <c r="I718">
        <v>112.926219263688</v>
      </c>
      <c r="J718">
        <v>17.5260865896546</v>
      </c>
      <c r="K718">
        <v>420.47690476108102</v>
      </c>
      <c r="L718">
        <v>300.26155763475998</v>
      </c>
      <c r="M718">
        <v>70.343642931015907</v>
      </c>
      <c r="N718">
        <v>1.6422046437547599</v>
      </c>
      <c r="O718">
        <v>6.9165551093261799</v>
      </c>
      <c r="P718">
        <v>262.50404399870501</v>
      </c>
    </row>
    <row r="719" spans="1:17" x14ac:dyDescent="0.3">
      <c r="A719" t="s">
        <v>1577</v>
      </c>
      <c r="B719" t="s">
        <v>1578</v>
      </c>
      <c r="C719" t="str">
        <f>IFERROR(VLOOKUP(Table1[[#This Row],[Ticker]],[1]!Table2[[Symbol]:[Industry]],2,FALSE),"-")</f>
        <v>-</v>
      </c>
      <c r="D719" t="s">
        <v>936</v>
      </c>
      <c r="E719">
        <v>5853.0962922600002</v>
      </c>
      <c r="F719">
        <v>127.61</v>
      </c>
      <c r="G719">
        <v>-17.153246286320101</v>
      </c>
      <c r="H719">
        <v>-2.1939876369667299</v>
      </c>
      <c r="I719">
        <v>-41.431441173022897</v>
      </c>
      <c r="J719">
        <v>2.4574205986597E-2</v>
      </c>
      <c r="K719">
        <v>139.05603061206801</v>
      </c>
      <c r="L719">
        <v>153.68667328359399</v>
      </c>
      <c r="M719">
        <v>26.281927416984001</v>
      </c>
      <c r="N719">
        <v>0.64511515849941303</v>
      </c>
      <c r="O719">
        <v>65.034088237598894</v>
      </c>
      <c r="P719">
        <v>7.6877637130801704</v>
      </c>
      <c r="Q719">
        <v>3.5117352875877E-2</v>
      </c>
    </row>
    <row r="720" spans="1:17" hidden="1" x14ac:dyDescent="0.3">
      <c r="A720" t="s">
        <v>1579</v>
      </c>
      <c r="B720" t="s">
        <v>1580</v>
      </c>
      <c r="C720" t="str">
        <f>IFERROR(VLOOKUP(Table1[[#This Row],[Ticker]],[1]!Table2[[Symbol]:[Industry]],2,FALSE),"-")</f>
        <v>-</v>
      </c>
      <c r="D720" t="s">
        <v>1581</v>
      </c>
      <c r="E720">
        <v>5812.7392729000003</v>
      </c>
      <c r="F720">
        <v>4517.8</v>
      </c>
      <c r="G720">
        <v>65.952046331572106</v>
      </c>
      <c r="H720">
        <v>0.106902756243514</v>
      </c>
      <c r="I720">
        <v>17.911670276946602</v>
      </c>
      <c r="J720">
        <v>3.16766487125434</v>
      </c>
      <c r="K720">
        <v>4266.0621546953198</v>
      </c>
      <c r="L720">
        <v>3572.72641928138</v>
      </c>
      <c r="M720">
        <v>59.606859977818502</v>
      </c>
      <c r="N720">
        <v>1.00613275840859</v>
      </c>
      <c r="O720">
        <v>11.7789632121829</v>
      </c>
      <c r="P720">
        <v>109.642691415313</v>
      </c>
      <c r="Q720">
        <v>0.173164117516176</v>
      </c>
    </row>
    <row r="721" spans="1:17" hidden="1" x14ac:dyDescent="0.3">
      <c r="A721" t="s">
        <v>1582</v>
      </c>
      <c r="B721" t="s">
        <v>1583</v>
      </c>
      <c r="C721" t="str">
        <f>IFERROR(VLOOKUP(Table1[[#This Row],[Ticker]],[1]!Table2[[Symbol]:[Industry]],2,FALSE),"-")</f>
        <v>-</v>
      </c>
      <c r="D721" t="s">
        <v>539</v>
      </c>
      <c r="E721">
        <v>5777.1789038699999</v>
      </c>
      <c r="F721">
        <v>1478.95</v>
      </c>
      <c r="G721">
        <v>20.4448868806702</v>
      </c>
      <c r="H721">
        <v>-6.5402198424978302</v>
      </c>
      <c r="I721">
        <v>8.9437465305583395</v>
      </c>
      <c r="J721">
        <v>-3.1451679630143601</v>
      </c>
      <c r="K721">
        <v>1448.0782043454899</v>
      </c>
      <c r="L721">
        <v>1282.3958317236199</v>
      </c>
      <c r="M721">
        <v>44.181218670639701</v>
      </c>
      <c r="N721">
        <v>0.48628054218470701</v>
      </c>
      <c r="O721">
        <v>16.298725447107699</v>
      </c>
      <c r="P721">
        <v>51.687179487179399</v>
      </c>
      <c r="Q721">
        <v>-1.9527332545671999E-2</v>
      </c>
    </row>
    <row r="722" spans="1:17" x14ac:dyDescent="0.3">
      <c r="A722" t="s">
        <v>1584</v>
      </c>
      <c r="B722" t="s">
        <v>1585</v>
      </c>
      <c r="C722" t="str">
        <f>IFERROR(VLOOKUP(Table1[[#This Row],[Ticker]],[1]!Table2[[Symbol]:[Industry]],2,FALSE),"-")</f>
        <v>-</v>
      </c>
      <c r="D722" t="s">
        <v>258</v>
      </c>
      <c r="E722">
        <v>5717.4349622</v>
      </c>
      <c r="F722">
        <v>1271.75</v>
      </c>
      <c r="G722">
        <v>-40.706181378990401</v>
      </c>
      <c r="H722">
        <v>-9.9526400364446097</v>
      </c>
      <c r="I722">
        <v>-16.4697867589216</v>
      </c>
      <c r="J722">
        <v>-8.2404582862956097</v>
      </c>
      <c r="K722">
        <v>1379.51251010793</v>
      </c>
      <c r="L722">
        <v>1424.04893564751</v>
      </c>
      <c r="M722">
        <v>15.0280002674888</v>
      </c>
      <c r="N722">
        <v>0.77051747063126297</v>
      </c>
      <c r="O722">
        <v>49.239237271476298</v>
      </c>
      <c r="P722">
        <v>11.254483422272701</v>
      </c>
      <c r="Q722">
        <v>-5.9418206958315997E-2</v>
      </c>
    </row>
    <row r="723" spans="1:17" hidden="1" x14ac:dyDescent="0.3">
      <c r="A723" t="s">
        <v>1586</v>
      </c>
      <c r="B723" t="s">
        <v>1587</v>
      </c>
      <c r="C723" t="str">
        <f>IFERROR(VLOOKUP(Table1[[#This Row],[Ticker]],[1]!Table2[[Symbol]:[Industry]],2,FALSE),"-")</f>
        <v>-</v>
      </c>
      <c r="D723" t="s">
        <v>536</v>
      </c>
      <c r="E723">
        <v>5654.8390912000004</v>
      </c>
      <c r="F723">
        <v>5690.75</v>
      </c>
      <c r="G723">
        <v>31.641451571255502</v>
      </c>
      <c r="H723">
        <v>-11.334703128246399</v>
      </c>
      <c r="I723">
        <v>29.6164772188685</v>
      </c>
      <c r="J723">
        <v>-3.7099152239555102</v>
      </c>
      <c r="K723">
        <v>5744.2168265129803</v>
      </c>
      <c r="L723">
        <v>4827.2225977654298</v>
      </c>
      <c r="M723">
        <v>53.837581894522202</v>
      </c>
      <c r="N723">
        <v>1.0013531466113399</v>
      </c>
      <c r="O723">
        <v>17.715591090805201</v>
      </c>
      <c r="P723">
        <v>99.1443868980963</v>
      </c>
      <c r="Q723">
        <v>0.165413143751795</v>
      </c>
    </row>
    <row r="724" spans="1:17" x14ac:dyDescent="0.3">
      <c r="A724" t="s">
        <v>1588</v>
      </c>
      <c r="B724" t="s">
        <v>1589</v>
      </c>
      <c r="C724" t="str">
        <f>IFERROR(VLOOKUP(Table1[[#This Row],[Ticker]],[1]!Table2[[Symbol]:[Industry]],2,FALSE),"-")</f>
        <v>-</v>
      </c>
      <c r="D724" t="s">
        <v>351</v>
      </c>
      <c r="E724">
        <v>5638.1938810749998</v>
      </c>
      <c r="F724">
        <v>264.25</v>
      </c>
      <c r="G724">
        <v>-12.803706366141</v>
      </c>
      <c r="H724">
        <v>0.76867513247250396</v>
      </c>
      <c r="I724">
        <v>26.511075856100899</v>
      </c>
      <c r="J724">
        <v>2.4600556261848499</v>
      </c>
      <c r="K724">
        <v>260.507072371368</v>
      </c>
      <c r="L724">
        <v>238.193503864278</v>
      </c>
      <c r="M724">
        <v>43.461027957567502</v>
      </c>
      <c r="N724">
        <v>0.84424394823885096</v>
      </c>
      <c r="O724">
        <v>12.4314096499527</v>
      </c>
      <c r="P724">
        <v>39.814814814814802</v>
      </c>
      <c r="Q724">
        <v>-8.1917679541956001E-2</v>
      </c>
    </row>
    <row r="725" spans="1:17" hidden="1" x14ac:dyDescent="0.3">
      <c r="A725" t="s">
        <v>1590</v>
      </c>
      <c r="B725" t="s">
        <v>1591</v>
      </c>
      <c r="C725" t="str">
        <f>IFERROR(VLOOKUP(Table1[[#This Row],[Ticker]],[1]!Table2[[Symbol]:[Industry]],2,FALSE),"-")</f>
        <v>-</v>
      </c>
      <c r="D725" t="s">
        <v>297</v>
      </c>
      <c r="E725">
        <v>5617.38429</v>
      </c>
      <c r="F725">
        <v>2897.65</v>
      </c>
      <c r="G725">
        <v>534.07638628399695</v>
      </c>
      <c r="H725">
        <v>48.973043739555699</v>
      </c>
      <c r="I725">
        <v>81.814280016579502</v>
      </c>
      <c r="J725">
        <v>-5.0374908916293499</v>
      </c>
      <c r="K725">
        <v>2201.37917675678</v>
      </c>
      <c r="L725">
        <v>1423.25471129778</v>
      </c>
      <c r="M725">
        <v>63.598664575337203</v>
      </c>
      <c r="N725">
        <v>1.02684920827231</v>
      </c>
      <c r="O725">
        <v>6.1894983866236304</v>
      </c>
      <c r="P725">
        <v>624.41250000000002</v>
      </c>
      <c r="Q725">
        <v>0.31529054600286099</v>
      </c>
    </row>
    <row r="726" spans="1:17" x14ac:dyDescent="0.3">
      <c r="A726" t="s">
        <v>1592</v>
      </c>
      <c r="B726" t="s">
        <v>1593</v>
      </c>
      <c r="C726" t="str">
        <f>IFERROR(VLOOKUP(Table1[[#This Row],[Ticker]],[1]!Table2[[Symbol]:[Industry]],2,FALSE),"-")</f>
        <v>-</v>
      </c>
      <c r="D726" t="s">
        <v>141</v>
      </c>
      <c r="E726">
        <v>5604.24</v>
      </c>
      <c r="F726">
        <v>196.64</v>
      </c>
      <c r="G726">
        <v>57.338640746355402</v>
      </c>
      <c r="H726">
        <v>-12.048324535051</v>
      </c>
      <c r="I726">
        <v>-20.860481508926</v>
      </c>
      <c r="J726">
        <v>2.5060104246897499E-2</v>
      </c>
      <c r="K726">
        <v>205.47179560683799</v>
      </c>
      <c r="L726">
        <v>185.959153716678</v>
      </c>
      <c r="M726">
        <v>32.568266100390701</v>
      </c>
      <c r="N726">
        <v>0.57058403158689996</v>
      </c>
      <c r="O726">
        <v>34.738608624898298</v>
      </c>
      <c r="P726">
        <v>83.432835820895505</v>
      </c>
      <c r="Q726">
        <v>3.4880372598973003E-2</v>
      </c>
    </row>
    <row r="727" spans="1:17" hidden="1" x14ac:dyDescent="0.3">
      <c r="A727" t="s">
        <v>1594</v>
      </c>
      <c r="B727" t="s">
        <v>1595</v>
      </c>
      <c r="C727" t="str">
        <f>IFERROR(VLOOKUP(Table1[[#This Row],[Ticker]],[1]!Table2[[Symbol]:[Industry]],2,FALSE),"-")</f>
        <v>-</v>
      </c>
      <c r="D727" t="s">
        <v>21</v>
      </c>
      <c r="E727">
        <v>5586.2886729000002</v>
      </c>
      <c r="F727">
        <v>472.2</v>
      </c>
      <c r="G727">
        <v>-22.463831632413601</v>
      </c>
      <c r="H727">
        <v>-2.6649088927567401</v>
      </c>
      <c r="I727">
        <v>-8.7808113952941103</v>
      </c>
      <c r="J727">
        <v>2.0151693075027199</v>
      </c>
      <c r="K727">
        <v>478.17319526937098</v>
      </c>
      <c r="L727">
        <v>466.56614948982002</v>
      </c>
      <c r="M727">
        <v>50.410139000443003</v>
      </c>
      <c r="N727">
        <v>0.55738956551958196</v>
      </c>
      <c r="O727">
        <v>26.853028377806002</v>
      </c>
      <c r="P727">
        <v>21.045885670340901</v>
      </c>
      <c r="Q727">
        <v>8.7199654406928007E-2</v>
      </c>
    </row>
    <row r="728" spans="1:17" x14ac:dyDescent="0.3">
      <c r="A728" t="s">
        <v>1596</v>
      </c>
      <c r="B728" t="s">
        <v>1597</v>
      </c>
      <c r="C728" t="str">
        <f>IFERROR(VLOOKUP(Table1[[#This Row],[Ticker]],[1]!Table2[[Symbol]:[Industry]],2,FALSE),"-")</f>
        <v>-</v>
      </c>
      <c r="D728" t="s">
        <v>57</v>
      </c>
      <c r="E728">
        <v>5564.2805000799999</v>
      </c>
      <c r="F728">
        <v>61.96</v>
      </c>
      <c r="G728">
        <v>71.226340237487307</v>
      </c>
      <c r="H728">
        <v>-19.413755179652298</v>
      </c>
      <c r="I728">
        <v>-20.002970208478398</v>
      </c>
      <c r="J728">
        <v>-2.23543590393946</v>
      </c>
      <c r="K728">
        <v>68.876634408806396</v>
      </c>
      <c r="L728">
        <v>62.128398567098898</v>
      </c>
      <c r="M728">
        <v>27.2331652351392</v>
      </c>
      <c r="N728">
        <v>0.69194370482798895</v>
      </c>
      <c r="O728">
        <v>60.797288573273001</v>
      </c>
      <c r="P728">
        <v>120.106571936056</v>
      </c>
      <c r="Q728">
        <v>7.2980074753923999E-2</v>
      </c>
    </row>
    <row r="729" spans="1:17" hidden="1" x14ac:dyDescent="0.3">
      <c r="A729" t="s">
        <v>1598</v>
      </c>
      <c r="B729" t="s">
        <v>1599</v>
      </c>
      <c r="C729" t="str">
        <f>IFERROR(VLOOKUP(Table1[[#This Row],[Ticker]],[1]!Table2[[Symbol]:[Industry]],2,FALSE),"-")</f>
        <v>-</v>
      </c>
      <c r="D729" t="s">
        <v>564</v>
      </c>
      <c r="E729">
        <v>5556.5295732449904</v>
      </c>
      <c r="F729">
        <v>5776.45</v>
      </c>
      <c r="G729">
        <v>-27.528999670522399</v>
      </c>
      <c r="H729">
        <v>0.289847425011518</v>
      </c>
      <c r="I729">
        <v>-10.3137977489665</v>
      </c>
      <c r="J729">
        <v>1.1811515590152599</v>
      </c>
      <c r="K729">
        <v>5726.38602875795</v>
      </c>
      <c r="L729">
        <v>5548.7138483423896</v>
      </c>
      <c r="M729">
        <v>50.139493345771697</v>
      </c>
      <c r="N729">
        <v>0.92887537865266601</v>
      </c>
      <c r="O729">
        <v>11.6602757749136</v>
      </c>
      <c r="P729">
        <v>15.913833928642999</v>
      </c>
      <c r="Q729">
        <v>4.0567364036799003E-2</v>
      </c>
    </row>
    <row r="730" spans="1:17" hidden="1" x14ac:dyDescent="0.3">
      <c r="A730" t="s">
        <v>1600</v>
      </c>
      <c r="B730" t="s">
        <v>1601</v>
      </c>
      <c r="C730" t="str">
        <f>IFERROR(VLOOKUP(Table1[[#This Row],[Ticker]],[1]!Table2[[Symbol]:[Industry]],2,FALSE),"-")</f>
        <v>-</v>
      </c>
      <c r="D730" t="s">
        <v>290</v>
      </c>
      <c r="E730">
        <v>5514.1340896599904</v>
      </c>
      <c r="F730">
        <v>5039.3</v>
      </c>
      <c r="G730">
        <v>80.739336375923202</v>
      </c>
      <c r="H730">
        <v>17.972284112982699</v>
      </c>
      <c r="I730">
        <v>23.9157516921351</v>
      </c>
      <c r="J730">
        <v>14.6526280067605</v>
      </c>
      <c r="K730">
        <v>4391.33410489368</v>
      </c>
      <c r="L730">
        <v>3797.4308388992399</v>
      </c>
      <c r="M730">
        <v>77.174641655582604</v>
      </c>
      <c r="N730">
        <v>1.02557704349138</v>
      </c>
      <c r="O730">
        <v>1.61728811541286</v>
      </c>
      <c r="P730">
        <v>114.43829787234</v>
      </c>
      <c r="Q730">
        <v>0.13226966907357199</v>
      </c>
    </row>
    <row r="731" spans="1:17" x14ac:dyDescent="0.3">
      <c r="A731" t="s">
        <v>1602</v>
      </c>
      <c r="B731" t="s">
        <v>1603</v>
      </c>
      <c r="C731" t="str">
        <f>IFERROR(VLOOKUP(Table1[[#This Row],[Ticker]],[1]!Table2[[Symbol]:[Industry]],2,FALSE),"-")</f>
        <v>-</v>
      </c>
      <c r="D731" t="s">
        <v>1376</v>
      </c>
      <c r="E731">
        <v>5504.45317548</v>
      </c>
      <c r="F731">
        <v>850.8</v>
      </c>
      <c r="G731">
        <v>1.1354634945752899</v>
      </c>
      <c r="H731">
        <v>-1.6035536398055601</v>
      </c>
      <c r="I731">
        <v>-2.1589834071288299</v>
      </c>
      <c r="J731">
        <v>10.6982261765021</v>
      </c>
      <c r="K731">
        <v>779.47236063620005</v>
      </c>
      <c r="L731">
        <v>762.472053299761</v>
      </c>
      <c r="M731">
        <v>69.914667401798894</v>
      </c>
      <c r="N731">
        <v>0.86947962860217198</v>
      </c>
      <c r="O731">
        <v>27.997179125528898</v>
      </c>
      <c r="P731">
        <v>39.384010484927899</v>
      </c>
      <c r="Q731">
        <v>0.1178875084335</v>
      </c>
    </row>
    <row r="732" spans="1:17" hidden="1" x14ac:dyDescent="0.3">
      <c r="A732" t="s">
        <v>1604</v>
      </c>
      <c r="B732" t="s">
        <v>1605</v>
      </c>
      <c r="C732" t="str">
        <f>IFERROR(VLOOKUP(Table1[[#This Row],[Ticker]],[1]!Table2[[Symbol]:[Industry]],2,FALSE),"-")</f>
        <v>-</v>
      </c>
      <c r="D732" t="s">
        <v>153</v>
      </c>
      <c r="E732">
        <v>5404.6433435999998</v>
      </c>
      <c r="F732">
        <v>4781.55</v>
      </c>
      <c r="G732">
        <v>128.14340742635699</v>
      </c>
      <c r="H732">
        <v>-7.6220048285136803</v>
      </c>
      <c r="I732">
        <v>54.4069270439349</v>
      </c>
      <c r="J732">
        <v>4.2478349137649696</v>
      </c>
      <c r="K732">
        <v>4648.6567386711304</v>
      </c>
      <c r="L732">
        <v>3518.5469915376698</v>
      </c>
      <c r="M732">
        <v>50.928228928813503</v>
      </c>
      <c r="N732">
        <v>0.41236438926436098</v>
      </c>
      <c r="O732">
        <v>18.991749537283901</v>
      </c>
      <c r="P732">
        <v>179.214598540146</v>
      </c>
      <c r="Q732">
        <v>0.212154083604744</v>
      </c>
    </row>
    <row r="733" spans="1:17" x14ac:dyDescent="0.3">
      <c r="A733" t="s">
        <v>1606</v>
      </c>
      <c r="B733" t="s">
        <v>1607</v>
      </c>
      <c r="C733" t="str">
        <f>IFERROR(VLOOKUP(Table1[[#This Row],[Ticker]],[1]!Table2[[Symbol]:[Industry]],2,FALSE),"-")</f>
        <v>-</v>
      </c>
      <c r="D733" t="s">
        <v>24</v>
      </c>
      <c r="E733">
        <v>5365.9012090750002</v>
      </c>
      <c r="F733">
        <v>317.35000000000002</v>
      </c>
      <c r="G733">
        <v>-20.1306957770183</v>
      </c>
      <c r="H733">
        <v>-10.5073799147084</v>
      </c>
      <c r="I733">
        <v>-24.928195766645398</v>
      </c>
      <c r="J733">
        <v>-1.1856761916974099</v>
      </c>
      <c r="K733">
        <v>346.900852126985</v>
      </c>
      <c r="L733">
        <v>350.592125251494</v>
      </c>
      <c r="M733">
        <v>23.624329925983499</v>
      </c>
      <c r="N733">
        <v>0.65292309729120301</v>
      </c>
      <c r="O733">
        <v>33.054986607846203</v>
      </c>
      <c r="P733">
        <v>9.3933126508100706</v>
      </c>
      <c r="Q733">
        <v>-3.4726870320282002E-2</v>
      </c>
    </row>
    <row r="734" spans="1:17" x14ac:dyDescent="0.3">
      <c r="A734" t="s">
        <v>1608</v>
      </c>
      <c r="B734" t="s">
        <v>1609</v>
      </c>
      <c r="C734" t="str">
        <f>IFERROR(VLOOKUP(Table1[[#This Row],[Ticker]],[1]!Table2[[Symbol]:[Industry]],2,FALSE),"-")</f>
        <v>-</v>
      </c>
      <c r="D734" t="s">
        <v>1610</v>
      </c>
      <c r="E734">
        <v>5354.0644211999997</v>
      </c>
      <c r="F734">
        <v>1047</v>
      </c>
      <c r="G734">
        <v>64.332637028798302</v>
      </c>
      <c r="H734">
        <v>14.938844159689101</v>
      </c>
      <c r="I734">
        <v>47.525473306772398</v>
      </c>
      <c r="J734">
        <v>5.3902131702367404</v>
      </c>
      <c r="K734">
        <v>998.72624279438298</v>
      </c>
      <c r="L734">
        <v>808.45046295282395</v>
      </c>
      <c r="M734">
        <v>43.683698829096897</v>
      </c>
      <c r="N734">
        <v>0.98578110015269504</v>
      </c>
      <c r="O734">
        <v>12.702960840496599</v>
      </c>
      <c r="P734">
        <v>95.700934579439206</v>
      </c>
      <c r="Q734">
        <v>5.9189073715681002E-2</v>
      </c>
    </row>
    <row r="735" spans="1:17" x14ac:dyDescent="0.3">
      <c r="A735" t="s">
        <v>1611</v>
      </c>
      <c r="B735" t="s">
        <v>1612</v>
      </c>
      <c r="C735" t="str">
        <f>IFERROR(VLOOKUP(Table1[[#This Row],[Ticker]],[1]!Table2[[Symbol]:[Industry]],2,FALSE),"-")</f>
        <v>-</v>
      </c>
      <c r="D735" t="s">
        <v>258</v>
      </c>
      <c r="E735">
        <v>5347.5548953500002</v>
      </c>
      <c r="F735">
        <v>1738.5</v>
      </c>
      <c r="G735">
        <v>-45.819598821885599</v>
      </c>
      <c r="H735">
        <v>-8.6919467531151202</v>
      </c>
      <c r="I735">
        <v>-10.9091256769428</v>
      </c>
      <c r="J735">
        <v>-0.242705230998849</v>
      </c>
      <c r="K735">
        <v>1868.1915023546501</v>
      </c>
      <c r="L735">
        <v>1949.64770249769</v>
      </c>
      <c r="M735">
        <v>24.570338907089202</v>
      </c>
      <c r="N735">
        <v>0.46251832202263299</v>
      </c>
      <c r="O735">
        <v>67.981018119068096</v>
      </c>
      <c r="P735">
        <v>8.6562500000000107</v>
      </c>
      <c r="Q735">
        <v>2.4246107813060001E-2</v>
      </c>
    </row>
    <row r="736" spans="1:17" x14ac:dyDescent="0.3">
      <c r="A736" t="s">
        <v>1613</v>
      </c>
      <c r="B736" t="s">
        <v>1614</v>
      </c>
      <c r="C736" t="str">
        <f>IFERROR(VLOOKUP(Table1[[#This Row],[Ticker]],[1]!Table2[[Symbol]:[Industry]],2,FALSE),"-")</f>
        <v>-</v>
      </c>
      <c r="D736" t="s">
        <v>300</v>
      </c>
      <c r="E736">
        <v>5332.98971136</v>
      </c>
      <c r="F736">
        <v>726.2</v>
      </c>
      <c r="G736">
        <v>-10.326281230687099</v>
      </c>
      <c r="H736">
        <v>-5.4878435062869197</v>
      </c>
      <c r="I736">
        <v>-19.1043708505346</v>
      </c>
      <c r="J736">
        <v>-1.01631319950016</v>
      </c>
      <c r="K736">
        <v>768.24050729558803</v>
      </c>
      <c r="L736">
        <v>760.95082710726899</v>
      </c>
      <c r="M736">
        <v>27.363889955707702</v>
      </c>
      <c r="N736">
        <v>0.93775149354541698</v>
      </c>
      <c r="O736">
        <v>19.636463784081499</v>
      </c>
      <c r="P736">
        <v>16.565008025682101</v>
      </c>
      <c r="Q736">
        <v>4.2657462940176999E-2</v>
      </c>
    </row>
    <row r="737" spans="1:17" hidden="1" x14ac:dyDescent="0.3">
      <c r="A737" t="s">
        <v>1615</v>
      </c>
      <c r="B737" t="s">
        <v>1616</v>
      </c>
      <c r="C737" t="str">
        <f>IFERROR(VLOOKUP(Table1[[#This Row],[Ticker]],[1]!Table2[[Symbol]:[Industry]],2,FALSE),"-")</f>
        <v>-</v>
      </c>
      <c r="D737" t="s">
        <v>51</v>
      </c>
      <c r="E737">
        <v>5326.464175655</v>
      </c>
      <c r="F737">
        <v>1224.6500000000001</v>
      </c>
      <c r="G737">
        <v>-17.6980818412659</v>
      </c>
      <c r="H737">
        <v>8.0916802406085999</v>
      </c>
      <c r="I737">
        <v>-4.0150616041464398</v>
      </c>
      <c r="J737">
        <v>1.6597860603077299</v>
      </c>
      <c r="K737">
        <v>1146.6822691339901</v>
      </c>
      <c r="M737">
        <v>54.3547509262132</v>
      </c>
      <c r="N737">
        <v>1.0478250894065</v>
      </c>
      <c r="O737">
        <v>3.29481892785692</v>
      </c>
      <c r="P737">
        <v>26.252577319587601</v>
      </c>
    </row>
    <row r="738" spans="1:17" x14ac:dyDescent="0.3">
      <c r="A738" t="s">
        <v>1617</v>
      </c>
      <c r="B738" t="s">
        <v>1618</v>
      </c>
      <c r="C738" t="str">
        <f>IFERROR(VLOOKUP(Table1[[#This Row],[Ticker]],[1]!Table2[[Symbol]:[Industry]],2,FALSE),"-")</f>
        <v>-</v>
      </c>
      <c r="D738" t="s">
        <v>486</v>
      </c>
      <c r="E738">
        <v>5316.1889662439999</v>
      </c>
      <c r="F738">
        <v>106.74</v>
      </c>
      <c r="G738">
        <v>-32.648061428712303</v>
      </c>
      <c r="H738">
        <v>-6.5786862319984696</v>
      </c>
      <c r="I738">
        <v>-8.9876341256986496</v>
      </c>
      <c r="J738">
        <v>-3.7797749034875499</v>
      </c>
      <c r="K738">
        <v>107.803883792973</v>
      </c>
      <c r="L738">
        <v>108.725312447466</v>
      </c>
      <c r="M738">
        <v>42.471331986486199</v>
      </c>
      <c r="N738">
        <v>0.98487425923562799</v>
      </c>
      <c r="O738">
        <v>29.005059021922399</v>
      </c>
      <c r="P738">
        <v>16.655737704918</v>
      </c>
      <c r="Q738">
        <v>-9.2928706733693994E-2</v>
      </c>
    </row>
    <row r="739" spans="1:17" x14ac:dyDescent="0.3">
      <c r="A739" t="s">
        <v>1619</v>
      </c>
      <c r="B739" t="s">
        <v>1620</v>
      </c>
      <c r="C739" t="str">
        <f>IFERROR(VLOOKUP(Table1[[#This Row],[Ticker]],[1]!Table2[[Symbol]:[Industry]],2,FALSE),"-")</f>
        <v>-</v>
      </c>
      <c r="D739" t="s">
        <v>423</v>
      </c>
      <c r="E739">
        <v>5290.9674765299997</v>
      </c>
      <c r="F739">
        <v>48.06</v>
      </c>
      <c r="G739">
        <v>-28.6227644063827</v>
      </c>
      <c r="H739">
        <v>-4.4001461703613103</v>
      </c>
      <c r="I739">
        <v>-28.464363620035702</v>
      </c>
      <c r="J739">
        <v>-0.106590383871824</v>
      </c>
      <c r="K739">
        <v>50.5067587406187</v>
      </c>
      <c r="L739">
        <v>51.886921031812001</v>
      </c>
      <c r="M739">
        <v>34.162630672910701</v>
      </c>
      <c r="N739">
        <v>0.56827943174699802</v>
      </c>
      <c r="O739">
        <v>42.114024136495999</v>
      </c>
      <c r="P739">
        <v>7.1571906354515002</v>
      </c>
    </row>
    <row r="740" spans="1:17" x14ac:dyDescent="0.3">
      <c r="A740" t="s">
        <v>1621</v>
      </c>
      <c r="B740" t="s">
        <v>1622</v>
      </c>
      <c r="C740" t="str">
        <f>IFERROR(VLOOKUP(Table1[[#This Row],[Ticker]],[1]!Table2[[Symbol]:[Industry]],2,FALSE),"-")</f>
        <v>-</v>
      </c>
      <c r="D740" t="s">
        <v>212</v>
      </c>
      <c r="E740">
        <v>5255.4022039199999</v>
      </c>
      <c r="F740">
        <v>579.9</v>
      </c>
      <c r="G740">
        <v>43.953381744656497</v>
      </c>
      <c r="H740">
        <v>-6.5444613489688503</v>
      </c>
      <c r="I740">
        <v>3.9774730474553701</v>
      </c>
      <c r="J740">
        <v>-6.0476995790583903</v>
      </c>
      <c r="K740">
        <v>595.80296381217397</v>
      </c>
      <c r="L740">
        <v>524.01554134520597</v>
      </c>
      <c r="M740">
        <v>40.518495083182003</v>
      </c>
      <c r="N740">
        <v>0.71948155610234199</v>
      </c>
      <c r="O740">
        <v>15.5285394033454</v>
      </c>
      <c r="P740">
        <v>70.533745037494398</v>
      </c>
    </row>
    <row r="741" spans="1:17" hidden="1" x14ac:dyDescent="0.3">
      <c r="A741" t="s">
        <v>1623</v>
      </c>
      <c r="B741" t="s">
        <v>1624</v>
      </c>
      <c r="C741" t="str">
        <f>IFERROR(VLOOKUP(Table1[[#This Row],[Ticker]],[1]!Table2[[Symbol]:[Industry]],2,FALSE),"-")</f>
        <v>-</v>
      </c>
      <c r="D741" t="s">
        <v>251</v>
      </c>
      <c r="E741">
        <v>5231.0291512499998</v>
      </c>
      <c r="F741">
        <v>4724.45</v>
      </c>
      <c r="G741">
        <v>114.443811425872</v>
      </c>
      <c r="H741">
        <v>-5.5191342231062901</v>
      </c>
      <c r="I741">
        <v>47.338856960381896</v>
      </c>
      <c r="J741">
        <v>-0.73132673349332</v>
      </c>
      <c r="K741">
        <v>4700.8994162273402</v>
      </c>
      <c r="L741">
        <v>3735.2272338687899</v>
      </c>
      <c r="M741">
        <v>31.309949637517299</v>
      </c>
      <c r="N741">
        <v>0.30615746868523003</v>
      </c>
      <c r="O741">
        <v>13.812189778704299</v>
      </c>
      <c r="P741">
        <v>143.152341739577</v>
      </c>
      <c r="Q741">
        <v>0.11539824227939301</v>
      </c>
    </row>
    <row r="742" spans="1:17" hidden="1" x14ac:dyDescent="0.3">
      <c r="A742" t="s">
        <v>1625</v>
      </c>
      <c r="B742" t="s">
        <v>1626</v>
      </c>
      <c r="C742" t="str">
        <f>IFERROR(VLOOKUP(Table1[[#This Row],[Ticker]],[1]!Table2[[Symbol]:[Industry]],2,FALSE),"-")</f>
        <v>-</v>
      </c>
      <c r="D742" t="s">
        <v>133</v>
      </c>
      <c r="E742">
        <v>5212.5304218399997</v>
      </c>
      <c r="F742">
        <v>332.95</v>
      </c>
      <c r="G742">
        <v>-29.197535121043199</v>
      </c>
      <c r="H742">
        <v>-5.8529874916571103</v>
      </c>
      <c r="I742">
        <v>-15.514514883923701</v>
      </c>
      <c r="J742">
        <v>-7.01688625544086</v>
      </c>
      <c r="M742">
        <v>26.032636644479101</v>
      </c>
      <c r="O742">
        <v>15.93332332182</v>
      </c>
      <c r="P742">
        <v>2.4146416487234701</v>
      </c>
    </row>
    <row r="743" spans="1:17" hidden="1" x14ac:dyDescent="0.3">
      <c r="A743" t="s">
        <v>1627</v>
      </c>
      <c r="B743" t="s">
        <v>1628</v>
      </c>
      <c r="C743" t="str">
        <f>IFERROR(VLOOKUP(Table1[[#This Row],[Ticker]],[1]!Table2[[Symbol]:[Industry]],2,FALSE),"-")</f>
        <v>-</v>
      </c>
      <c r="D743" t="s">
        <v>388</v>
      </c>
      <c r="E743">
        <v>5171.9062272000001</v>
      </c>
      <c r="F743">
        <v>12172.8</v>
      </c>
      <c r="G743">
        <v>13.169526355046701</v>
      </c>
      <c r="H743">
        <v>10.9954560536709</v>
      </c>
      <c r="I743">
        <v>27.362354403697399</v>
      </c>
      <c r="J743">
        <v>13.132956222804101</v>
      </c>
      <c r="K743">
        <v>11021.012902602401</v>
      </c>
      <c r="L743">
        <v>10050.9567811386</v>
      </c>
      <c r="M743">
        <v>64.290519977207694</v>
      </c>
      <c r="N743">
        <v>1.4920456050672399</v>
      </c>
      <c r="O743">
        <v>9.0702221345951592</v>
      </c>
      <c r="P743">
        <v>46.083825867810702</v>
      </c>
      <c r="Q743">
        <v>-3.7605707993789997E-2</v>
      </c>
    </row>
    <row r="744" spans="1:17" hidden="1" x14ac:dyDescent="0.3">
      <c r="A744" t="s">
        <v>1629</v>
      </c>
      <c r="B744" t="s">
        <v>1630</v>
      </c>
      <c r="C744" t="str">
        <f>IFERROR(VLOOKUP(Table1[[#This Row],[Ticker]],[1]!Table2[[Symbol]:[Industry]],2,FALSE),"-")</f>
        <v>-</v>
      </c>
      <c r="D744" t="s">
        <v>1631</v>
      </c>
      <c r="E744">
        <v>5168.879891351</v>
      </c>
      <c r="F744">
        <v>59.61</v>
      </c>
      <c r="G744">
        <v>-5.2252834329657398</v>
      </c>
      <c r="H744">
        <v>-2.6347062892288799</v>
      </c>
      <c r="I744">
        <v>3.8665345574492802</v>
      </c>
      <c r="J744">
        <v>2.5179568144200801</v>
      </c>
      <c r="K744">
        <v>60.010318523741802</v>
      </c>
      <c r="L744">
        <v>57.215047657136502</v>
      </c>
      <c r="M744">
        <v>56.425916595309197</v>
      </c>
      <c r="N744">
        <v>1.69587486712599</v>
      </c>
      <c r="O744">
        <v>8.7065928535480595</v>
      </c>
      <c r="P744">
        <v>24.7071129707113</v>
      </c>
      <c r="Q744">
        <v>-3.0196124243903E-2</v>
      </c>
    </row>
    <row r="745" spans="1:17" x14ac:dyDescent="0.3">
      <c r="A745" t="s">
        <v>1632</v>
      </c>
      <c r="B745" t="s">
        <v>1633</v>
      </c>
      <c r="C745" t="str">
        <f>IFERROR(VLOOKUP(Table1[[#This Row],[Ticker]],[1]!Table2[[Symbol]:[Industry]],2,FALSE),"-")</f>
        <v>-</v>
      </c>
      <c r="D745" t="s">
        <v>300</v>
      </c>
      <c r="E745">
        <v>5166.2696294400002</v>
      </c>
      <c r="F745">
        <v>153.6</v>
      </c>
      <c r="G745">
        <v>-26.645304269665498</v>
      </c>
      <c r="H745">
        <v>-9.6808989231935403</v>
      </c>
      <c r="I745">
        <v>-24.280150499962499</v>
      </c>
      <c r="J745">
        <v>-2.7067943802626502</v>
      </c>
      <c r="K745">
        <v>164.23254311182799</v>
      </c>
      <c r="L745">
        <v>165.50589553879101</v>
      </c>
      <c r="M745">
        <v>27.0367800214621</v>
      </c>
      <c r="N745">
        <v>1.02518243703717</v>
      </c>
      <c r="O745">
        <v>42.96875</v>
      </c>
      <c r="P745">
        <v>18.108419838523599</v>
      </c>
      <c r="Q745">
        <v>-5.8932596418891002E-2</v>
      </c>
    </row>
    <row r="746" spans="1:17" x14ac:dyDescent="0.3">
      <c r="A746" t="s">
        <v>1634</v>
      </c>
      <c r="B746" t="s">
        <v>1635</v>
      </c>
      <c r="C746" t="str">
        <f>IFERROR(VLOOKUP(Table1[[#This Row],[Ticker]],[1]!Table2[[Symbol]:[Industry]],2,FALSE),"-")</f>
        <v>-</v>
      </c>
      <c r="D746" t="s">
        <v>1162</v>
      </c>
      <c r="E746">
        <v>5163.2930569999999</v>
      </c>
      <c r="F746">
        <v>3080.2</v>
      </c>
      <c r="G746">
        <v>10.061430203675</v>
      </c>
      <c r="H746">
        <v>9.6595629172134991</v>
      </c>
      <c r="I746">
        <v>-9.9306680034288206</v>
      </c>
      <c r="J746">
        <v>3.55426922705204</v>
      </c>
      <c r="K746">
        <v>3080.7309046074602</v>
      </c>
      <c r="L746">
        <v>2956.6165011363</v>
      </c>
      <c r="M746">
        <v>44.747260334679801</v>
      </c>
      <c r="N746">
        <v>0.96734725504667096</v>
      </c>
      <c r="O746">
        <v>20.122069995454801</v>
      </c>
      <c r="P746">
        <v>41.287096922159499</v>
      </c>
      <c r="Q746">
        <v>-5.4355429780229003E-2</v>
      </c>
    </row>
    <row r="747" spans="1:17" x14ac:dyDescent="0.3">
      <c r="A747" t="s">
        <v>1636</v>
      </c>
      <c r="B747" t="s">
        <v>1637</v>
      </c>
      <c r="C747" t="str">
        <f>IFERROR(VLOOKUP(Table1[[#This Row],[Ticker]],[1]!Table2[[Symbol]:[Industry]],2,FALSE),"-")</f>
        <v>-</v>
      </c>
      <c r="D747" t="s">
        <v>351</v>
      </c>
      <c r="E747">
        <v>5101.4177016599997</v>
      </c>
      <c r="F747">
        <v>1876.15</v>
      </c>
      <c r="G747">
        <v>39.488984582411803</v>
      </c>
      <c r="H747">
        <v>-0.30453464616625298</v>
      </c>
      <c r="I747">
        <v>58.064331515860097</v>
      </c>
      <c r="J747">
        <v>3.1497298504789102</v>
      </c>
      <c r="K747">
        <v>1882.8435771085899</v>
      </c>
      <c r="L747">
        <v>1496.1255676046501</v>
      </c>
      <c r="M747">
        <v>37.267258447648501</v>
      </c>
      <c r="N747">
        <v>0.689688002836508</v>
      </c>
      <c r="O747">
        <v>20.941822348959299</v>
      </c>
      <c r="P747">
        <v>97.209228990382002</v>
      </c>
      <c r="Q747">
        <v>-3.3002828928714999E-2</v>
      </c>
    </row>
    <row r="748" spans="1:17" x14ac:dyDescent="0.3">
      <c r="A748" t="s">
        <v>1638</v>
      </c>
      <c r="B748" t="s">
        <v>1639</v>
      </c>
      <c r="C748" t="str">
        <f>IFERROR(VLOOKUP(Table1[[#This Row],[Ticker]],[1]!Table2[[Symbol]:[Industry]],2,FALSE),"-")</f>
        <v>-</v>
      </c>
      <c r="D748" t="s">
        <v>119</v>
      </c>
      <c r="E748">
        <v>5097.2842799999999</v>
      </c>
      <c r="F748">
        <v>549.29999999999995</v>
      </c>
      <c r="G748">
        <v>97.216215841329799</v>
      </c>
      <c r="H748">
        <v>1.6571732253881499</v>
      </c>
      <c r="I748">
        <v>61.484518475004002</v>
      </c>
      <c r="J748">
        <v>9.05017385593931E-2</v>
      </c>
      <c r="K748">
        <v>531.48042659519103</v>
      </c>
      <c r="L748">
        <v>401.900253990517</v>
      </c>
      <c r="M748">
        <v>46.769463929882598</v>
      </c>
      <c r="N748">
        <v>0.21951962842255501</v>
      </c>
      <c r="O748">
        <v>32.413981430912003</v>
      </c>
      <c r="P748">
        <v>162.446249402771</v>
      </c>
      <c r="Q748">
        <v>7.6707867249539999E-2</v>
      </c>
    </row>
    <row r="749" spans="1:17" hidden="1" x14ac:dyDescent="0.3">
      <c r="A749" t="s">
        <v>1640</v>
      </c>
      <c r="B749" t="s">
        <v>1641</v>
      </c>
      <c r="C749" t="str">
        <f>IFERROR(VLOOKUP(Table1[[#This Row],[Ticker]],[1]!Table2[[Symbol]:[Industry]],2,FALSE),"-")</f>
        <v>-</v>
      </c>
      <c r="D749" t="s">
        <v>388</v>
      </c>
      <c r="E749">
        <v>5061.3697695000001</v>
      </c>
      <c r="F749">
        <v>561</v>
      </c>
      <c r="G749">
        <v>9.6751210448460299</v>
      </c>
      <c r="H749">
        <v>12.6500796162659</v>
      </c>
      <c r="I749">
        <v>39.411850994441203</v>
      </c>
      <c r="J749">
        <v>3.5696251937783301</v>
      </c>
      <c r="K749">
        <v>500.82206479715097</v>
      </c>
      <c r="L749">
        <v>441.51570461930203</v>
      </c>
      <c r="M749">
        <v>55.519531825971299</v>
      </c>
      <c r="N749">
        <v>0.90016200915830202</v>
      </c>
      <c r="O749">
        <v>8.1907308377896708</v>
      </c>
      <c r="P749">
        <v>76.387360477912196</v>
      </c>
      <c r="Q749">
        <v>5.4123672076864998E-2</v>
      </c>
    </row>
    <row r="750" spans="1:17" x14ac:dyDescent="0.3">
      <c r="A750" t="s">
        <v>1642</v>
      </c>
      <c r="B750" t="s">
        <v>1643</v>
      </c>
      <c r="C750" t="str">
        <f>IFERROR(VLOOKUP(Table1[[#This Row],[Ticker]],[1]!Table2[[Symbol]:[Industry]],2,FALSE),"-")</f>
        <v>-</v>
      </c>
      <c r="D750" t="s">
        <v>423</v>
      </c>
      <c r="E750">
        <v>5038.0530124050001</v>
      </c>
      <c r="F750">
        <v>277.64999999999998</v>
      </c>
      <c r="G750">
        <v>-25.499371476727202</v>
      </c>
      <c r="H750">
        <v>-5.0913252731103196</v>
      </c>
      <c r="I750">
        <v>-26.227717497636501</v>
      </c>
      <c r="J750">
        <v>0.45234087605488998</v>
      </c>
      <c r="K750">
        <v>290.02173734052201</v>
      </c>
      <c r="L750">
        <v>293.15059084704399</v>
      </c>
      <c r="M750">
        <v>37.130132899944201</v>
      </c>
      <c r="N750">
        <v>0.915706236328103</v>
      </c>
      <c r="O750">
        <v>39.726274086079599</v>
      </c>
      <c r="P750">
        <v>4.7274784685987097</v>
      </c>
      <c r="Q750">
        <v>-5.5406102120019998E-3</v>
      </c>
    </row>
    <row r="751" spans="1:17" x14ac:dyDescent="0.3">
      <c r="A751" t="s">
        <v>1644</v>
      </c>
      <c r="B751" t="s">
        <v>1645</v>
      </c>
      <c r="C751" t="str">
        <f>IFERROR(VLOOKUP(Table1[[#This Row],[Ticker]],[1]!Table2[[Symbol]:[Industry]],2,FALSE),"-")</f>
        <v>-</v>
      </c>
      <c r="D751" t="s">
        <v>539</v>
      </c>
      <c r="E751">
        <v>5027.72940371</v>
      </c>
      <c r="F751">
        <v>909.35</v>
      </c>
      <c r="G751">
        <v>-15.117802073399</v>
      </c>
      <c r="H751">
        <v>10.257998551823199</v>
      </c>
      <c r="I751">
        <v>11.8162074689533</v>
      </c>
      <c r="J751">
        <v>-0.57527254095105496</v>
      </c>
      <c r="K751">
        <v>825.80354601859699</v>
      </c>
      <c r="L751">
        <v>779.53737469026805</v>
      </c>
      <c r="M751">
        <v>60.558713244857501</v>
      </c>
      <c r="N751">
        <v>2.76706845632678</v>
      </c>
      <c r="O751">
        <v>4.8221256941771697</v>
      </c>
      <c r="P751">
        <v>38.419971078468599</v>
      </c>
      <c r="Q751">
        <v>-0.119611714470281</v>
      </c>
    </row>
    <row r="752" spans="1:17" hidden="1" x14ac:dyDescent="0.3">
      <c r="A752" t="s">
        <v>1646</v>
      </c>
      <c r="B752" t="s">
        <v>1647</v>
      </c>
      <c r="C752" t="str">
        <f>IFERROR(VLOOKUP(Table1[[#This Row],[Ticker]],[1]!Table2[[Symbol]:[Industry]],2,FALSE),"-")</f>
        <v>-</v>
      </c>
      <c r="D752" t="s">
        <v>625</v>
      </c>
      <c r="E752">
        <v>5023.3090665999998</v>
      </c>
      <c r="F752">
        <v>59.18</v>
      </c>
      <c r="G752">
        <v>126.319308021298</v>
      </c>
      <c r="H752">
        <v>151.99606211427701</v>
      </c>
      <c r="I752">
        <v>140.002328258418</v>
      </c>
      <c r="J752">
        <v>40.6129152451837</v>
      </c>
      <c r="M752">
        <v>100</v>
      </c>
      <c r="O752">
        <v>0</v>
      </c>
      <c r="P752">
        <v>163.02222222222201</v>
      </c>
    </row>
    <row r="753" spans="1:17" x14ac:dyDescent="0.3">
      <c r="A753" t="s">
        <v>1648</v>
      </c>
      <c r="B753" t="s">
        <v>1649</v>
      </c>
      <c r="C753" t="str">
        <f>IFERROR(VLOOKUP(Table1[[#This Row],[Ticker]],[1]!Table2[[Symbol]:[Industry]],2,FALSE),"-")</f>
        <v>-</v>
      </c>
      <c r="D753" t="s">
        <v>1003</v>
      </c>
      <c r="E753">
        <v>4998.997792698</v>
      </c>
      <c r="F753">
        <v>39.19</v>
      </c>
      <c r="G753">
        <v>57.625075480155303</v>
      </c>
      <c r="H753">
        <v>-4.5140154051027901</v>
      </c>
      <c r="I753">
        <v>-4.4858064958493902</v>
      </c>
      <c r="J753">
        <v>2.7287407462836901</v>
      </c>
      <c r="K753">
        <v>39.659254423890403</v>
      </c>
      <c r="L753">
        <v>33.5379961322611</v>
      </c>
      <c r="M753">
        <v>39.6306061648216</v>
      </c>
      <c r="N753">
        <v>0.84017727746747395</v>
      </c>
      <c r="O753">
        <v>17.6320489920898</v>
      </c>
      <c r="P753">
        <v>98.430379746835399</v>
      </c>
      <c r="Q753">
        <v>8.8897642199196006E-2</v>
      </c>
    </row>
    <row r="754" spans="1:17" x14ac:dyDescent="0.3">
      <c r="A754" t="s">
        <v>1650</v>
      </c>
      <c r="B754" t="s">
        <v>1651</v>
      </c>
      <c r="C754" t="str">
        <f>IFERROR(VLOOKUP(Table1[[#This Row],[Ticker]],[1]!Table2[[Symbol]:[Industry]],2,FALSE),"-")</f>
        <v>-</v>
      </c>
      <c r="D754" t="s">
        <v>51</v>
      </c>
      <c r="E754">
        <v>4994.5888048850002</v>
      </c>
      <c r="F754">
        <v>1220.3499999999999</v>
      </c>
      <c r="G754">
        <v>-30.466186342496101</v>
      </c>
      <c r="H754">
        <v>-8.7128120450450606</v>
      </c>
      <c r="I754">
        <v>0.51401493562487999</v>
      </c>
      <c r="J754">
        <v>-6.6523853785083</v>
      </c>
      <c r="K754">
        <v>1295.16886577986</v>
      </c>
      <c r="L754">
        <v>1218.1086517183701</v>
      </c>
      <c r="M754">
        <v>28.151943351290399</v>
      </c>
      <c r="N754">
        <v>0.70274586407990502</v>
      </c>
      <c r="O754">
        <v>20.375302167410901</v>
      </c>
      <c r="P754">
        <v>21.494350141868601</v>
      </c>
      <c r="Q754">
        <v>-1.5838761671736E-2</v>
      </c>
    </row>
    <row r="755" spans="1:17" x14ac:dyDescent="0.3">
      <c r="A755" t="s">
        <v>1652</v>
      </c>
      <c r="B755" t="s">
        <v>1653</v>
      </c>
      <c r="C755" t="str">
        <f>IFERROR(VLOOKUP(Table1[[#This Row],[Ticker]],[1]!Table2[[Symbol]:[Industry]],2,FALSE),"-")</f>
        <v>-</v>
      </c>
      <c r="D755" t="s">
        <v>203</v>
      </c>
      <c r="E755">
        <v>4982.0549438799999</v>
      </c>
      <c r="F755">
        <v>124.88</v>
      </c>
      <c r="G755">
        <v>-11.777223394434399</v>
      </c>
      <c r="H755">
        <v>1.17836859137025</v>
      </c>
      <c r="I755">
        <v>-0.27873710131527701</v>
      </c>
      <c r="J755">
        <v>-2.9271882919982799</v>
      </c>
      <c r="K755">
        <v>129.519570043946</v>
      </c>
      <c r="L755">
        <v>123.72086327086799</v>
      </c>
      <c r="M755">
        <v>34.435135427643097</v>
      </c>
      <c r="N755">
        <v>1.4672527493468599</v>
      </c>
      <c r="O755">
        <v>19.843049327354201</v>
      </c>
      <c r="P755">
        <v>22.012701514411301</v>
      </c>
      <c r="Q755">
        <v>2.9357239247281001E-2</v>
      </c>
    </row>
    <row r="756" spans="1:17" hidden="1" x14ac:dyDescent="0.3">
      <c r="A756" t="s">
        <v>1654</v>
      </c>
      <c r="B756" t="s">
        <v>1655</v>
      </c>
      <c r="C756" t="str">
        <f>IFERROR(VLOOKUP(Table1[[#This Row],[Ticker]],[1]!Table2[[Symbol]:[Industry]],2,FALSE),"-")</f>
        <v>-</v>
      </c>
      <c r="D756" t="s">
        <v>1446</v>
      </c>
      <c r="E756">
        <v>4980.1189675529904</v>
      </c>
      <c r="F756">
        <v>91.83</v>
      </c>
      <c r="G756">
        <v>23.405582936828999</v>
      </c>
      <c r="H756">
        <v>22.267568339071001</v>
      </c>
      <c r="I756">
        <v>7.25823330621657</v>
      </c>
      <c r="J756">
        <v>12.698170927071599</v>
      </c>
      <c r="K756">
        <v>81.030386922081107</v>
      </c>
      <c r="L756">
        <v>72.766832782614799</v>
      </c>
      <c r="M756">
        <v>69.265529605070299</v>
      </c>
      <c r="N756">
        <v>2.7892021566821201</v>
      </c>
      <c r="O756">
        <v>7.2634215398018096</v>
      </c>
      <c r="P756">
        <v>114.055944055944</v>
      </c>
      <c r="Q756">
        <v>0.18391824035042301</v>
      </c>
    </row>
    <row r="757" spans="1:17" x14ac:dyDescent="0.3">
      <c r="A757" t="s">
        <v>1656</v>
      </c>
      <c r="B757" t="s">
        <v>1657</v>
      </c>
      <c r="C757" t="str">
        <f>IFERROR(VLOOKUP(Table1[[#This Row],[Ticker]],[1]!Table2[[Symbol]:[Industry]],2,FALSE),"-")</f>
        <v>-</v>
      </c>
      <c r="D757" t="s">
        <v>80</v>
      </c>
      <c r="E757">
        <v>4951.4965845999996</v>
      </c>
      <c r="F757">
        <v>218.5</v>
      </c>
      <c r="G757">
        <v>-9.1098928220506306</v>
      </c>
      <c r="H757">
        <v>-2.31472874995282</v>
      </c>
      <c r="I757">
        <v>-8.8491931050675596</v>
      </c>
      <c r="J757">
        <v>0.74182249516736398</v>
      </c>
      <c r="K757">
        <v>221.90138887815399</v>
      </c>
      <c r="L757">
        <v>209.908199905403</v>
      </c>
      <c r="M757">
        <v>30.936296547607999</v>
      </c>
      <c r="N757">
        <v>0.64173985279916801</v>
      </c>
      <c r="O757">
        <v>13.043478260869501</v>
      </c>
      <c r="P757">
        <v>24.042009650865701</v>
      </c>
      <c r="Q757">
        <v>-9.1248569734709004E-2</v>
      </c>
    </row>
    <row r="758" spans="1:17" hidden="1" x14ac:dyDescent="0.3">
      <c r="A758" t="s">
        <v>1658</v>
      </c>
      <c r="B758" t="s">
        <v>1659</v>
      </c>
      <c r="C758" t="str">
        <f>IFERROR(VLOOKUP(Table1[[#This Row],[Ticker]],[1]!Table2[[Symbol]:[Industry]],2,FALSE),"-")</f>
        <v>-</v>
      </c>
      <c r="D758" t="s">
        <v>290</v>
      </c>
      <c r="E758">
        <v>4946.8351541699903</v>
      </c>
      <c r="F758">
        <v>354.9</v>
      </c>
      <c r="G758">
        <v>-17.1883946826635</v>
      </c>
      <c r="H758">
        <v>-0.424323560654083</v>
      </c>
      <c r="I758">
        <v>-13.7395421363065</v>
      </c>
      <c r="J758">
        <v>0.88612386672100396</v>
      </c>
      <c r="K758">
        <v>362.01614568193799</v>
      </c>
      <c r="L758">
        <v>356.772043373244</v>
      </c>
      <c r="M758">
        <v>44.4652892880233</v>
      </c>
      <c r="N758">
        <v>0.95313399502000995</v>
      </c>
      <c r="O758">
        <v>12.989574528036</v>
      </c>
      <c r="P758">
        <v>13.025477707006299</v>
      </c>
      <c r="Q758">
        <v>3.3228547487535003E-2</v>
      </c>
    </row>
    <row r="759" spans="1:17" hidden="1" x14ac:dyDescent="0.3">
      <c r="A759" t="s">
        <v>1660</v>
      </c>
      <c r="B759" t="s">
        <v>1661</v>
      </c>
      <c r="C759" t="str">
        <f>IFERROR(VLOOKUP(Table1[[#This Row],[Ticker]],[1]!Table2[[Symbol]:[Industry]],2,FALSE),"-")</f>
        <v>-</v>
      </c>
      <c r="D759" t="s">
        <v>567</v>
      </c>
      <c r="E759">
        <v>4918.3870202999997</v>
      </c>
      <c r="F759">
        <v>708.5</v>
      </c>
      <c r="G759">
        <v>43.759442696633997</v>
      </c>
      <c r="H759">
        <v>8.8490924173073697</v>
      </c>
      <c r="I759">
        <v>57.442462933753497</v>
      </c>
      <c r="J759">
        <v>6.0866121915814801</v>
      </c>
      <c r="K759">
        <v>573.00935497659202</v>
      </c>
      <c r="M759">
        <v>65.382907163850803</v>
      </c>
      <c r="O759">
        <v>6.96541990119972</v>
      </c>
      <c r="P759">
        <v>90.764674205708104</v>
      </c>
    </row>
    <row r="760" spans="1:17" x14ac:dyDescent="0.3">
      <c r="A760" t="s">
        <v>1662</v>
      </c>
      <c r="B760" t="s">
        <v>1663</v>
      </c>
      <c r="C760" t="str">
        <f>IFERROR(VLOOKUP(Table1[[#This Row],[Ticker]],[1]!Table2[[Symbol]:[Industry]],2,FALSE),"-")</f>
        <v>-</v>
      </c>
      <c r="D760" t="s">
        <v>465</v>
      </c>
      <c r="E760">
        <v>4904.8958252000002</v>
      </c>
      <c r="F760">
        <v>295.60000000000002</v>
      </c>
      <c r="G760">
        <v>-45.798662049192501</v>
      </c>
      <c r="H760">
        <v>-7.4688623028379899</v>
      </c>
      <c r="I760">
        <v>-49.397866593388002</v>
      </c>
      <c r="J760">
        <v>-5.0360086585930901</v>
      </c>
      <c r="K760">
        <v>326.58473571617998</v>
      </c>
      <c r="L760">
        <v>366.71696614249799</v>
      </c>
      <c r="M760">
        <v>24.960806814806599</v>
      </c>
      <c r="N760">
        <v>1.43498475711921</v>
      </c>
      <c r="O760">
        <v>83.491204330175805</v>
      </c>
      <c r="P760">
        <v>12.545212259661101</v>
      </c>
      <c r="Q760">
        <v>-0.119929641816619</v>
      </c>
    </row>
    <row r="761" spans="1:17" hidden="1" x14ac:dyDescent="0.3">
      <c r="A761" t="s">
        <v>1664</v>
      </c>
      <c r="B761" t="s">
        <v>1665</v>
      </c>
      <c r="C761" t="str">
        <f>IFERROR(VLOOKUP(Table1[[#This Row],[Ticker]],[1]!Table2[[Symbol]:[Industry]],2,FALSE),"-")</f>
        <v>-</v>
      </c>
      <c r="D761" t="s">
        <v>297</v>
      </c>
      <c r="E761">
        <v>4892.8981439999998</v>
      </c>
      <c r="F761">
        <v>224.3</v>
      </c>
      <c r="G761">
        <v>216.09101753825999</v>
      </c>
      <c r="H761">
        <v>-3.6230682006564301</v>
      </c>
      <c r="I761">
        <v>268.33708236053002</v>
      </c>
      <c r="J761">
        <v>5.1161675863732698</v>
      </c>
      <c r="K761">
        <v>200.54535748373701</v>
      </c>
      <c r="L761">
        <v>121.245357697114</v>
      </c>
      <c r="M761">
        <v>42.0268891700184</v>
      </c>
      <c r="N761">
        <v>0.16688457400232301</v>
      </c>
      <c r="O761">
        <v>16.362015158270101</v>
      </c>
      <c r="P761">
        <v>386.76215277777698</v>
      </c>
      <c r="Q761">
        <v>0.22064887989221499</v>
      </c>
    </row>
    <row r="762" spans="1:17" hidden="1" x14ac:dyDescent="0.3">
      <c r="A762" t="s">
        <v>1666</v>
      </c>
      <c r="B762" t="s">
        <v>1667</v>
      </c>
      <c r="C762" t="str">
        <f>IFERROR(VLOOKUP(Table1[[#This Row],[Ticker]],[1]!Table2[[Symbol]:[Industry]],2,FALSE),"-")</f>
        <v>-</v>
      </c>
      <c r="D762" t="s">
        <v>46</v>
      </c>
      <c r="E762">
        <v>4883.9344756500004</v>
      </c>
      <c r="F762">
        <v>879.5</v>
      </c>
      <c r="G762">
        <v>189.988291046868</v>
      </c>
      <c r="H762">
        <v>27.080527172131401</v>
      </c>
      <c r="I762">
        <v>64.983331318799301</v>
      </c>
      <c r="J762">
        <v>5.8595158070350903</v>
      </c>
      <c r="K762">
        <v>705.09952492641696</v>
      </c>
      <c r="L762">
        <v>517.54332062877097</v>
      </c>
      <c r="M762">
        <v>65.205752276875998</v>
      </c>
      <c r="N762">
        <v>1.1961032176947199</v>
      </c>
      <c r="O762">
        <v>6.3104036384309099</v>
      </c>
      <c r="P762">
        <v>256.79513184584101</v>
      </c>
    </row>
    <row r="763" spans="1:17" x14ac:dyDescent="0.3">
      <c r="A763" t="s">
        <v>1668</v>
      </c>
      <c r="B763" t="s">
        <v>1669</v>
      </c>
      <c r="C763" t="str">
        <f>IFERROR(VLOOKUP(Table1[[#This Row],[Ticker]],[1]!Table2[[Symbol]:[Industry]],2,FALSE),"-")</f>
        <v>-</v>
      </c>
      <c r="D763" t="s">
        <v>397</v>
      </c>
      <c r="E763">
        <v>4832.5551817919904</v>
      </c>
      <c r="F763">
        <v>96.72</v>
      </c>
      <c r="G763">
        <v>-3.4065883146596301</v>
      </c>
      <c r="H763">
        <v>-12.189360281417599</v>
      </c>
      <c r="I763">
        <v>-22.340118438079099</v>
      </c>
      <c r="J763">
        <v>-5.57265342281136</v>
      </c>
      <c r="K763">
        <v>105.21626732891301</v>
      </c>
      <c r="L763">
        <v>101.19803280207501</v>
      </c>
      <c r="M763">
        <v>19.723610440203299</v>
      </c>
      <c r="N763">
        <v>0.95261378483992498</v>
      </c>
      <c r="O763">
        <v>25.672043010752599</v>
      </c>
      <c r="P763">
        <v>21.967213114753999</v>
      </c>
      <c r="Q763">
        <v>1.7667198815708999E-2</v>
      </c>
    </row>
    <row r="764" spans="1:17" hidden="1" x14ac:dyDescent="0.3">
      <c r="A764" t="s">
        <v>1670</v>
      </c>
      <c r="B764" t="s">
        <v>1671</v>
      </c>
      <c r="C764" t="str">
        <f>IFERROR(VLOOKUP(Table1[[#This Row],[Ticker]],[1]!Table2[[Symbol]:[Industry]],2,FALSE),"-")</f>
        <v>-</v>
      </c>
      <c r="D764" t="s">
        <v>136</v>
      </c>
      <c r="E764">
        <v>4828.7511824650001</v>
      </c>
      <c r="F764">
        <v>399.65</v>
      </c>
      <c r="G764">
        <v>53.430629588853897</v>
      </c>
      <c r="H764">
        <v>-12.770333549679499</v>
      </c>
      <c r="I764">
        <v>67.113649825973397</v>
      </c>
      <c r="J764">
        <v>2.9766074947228702E-2</v>
      </c>
      <c r="K764">
        <v>403.54907099930102</v>
      </c>
      <c r="M764">
        <v>38.2332821807531</v>
      </c>
      <c r="N764">
        <v>0.146951452543057</v>
      </c>
      <c r="O764">
        <v>32.616039034154802</v>
      </c>
      <c r="P764">
        <v>135.920897284533</v>
      </c>
    </row>
    <row r="765" spans="1:17" hidden="1" x14ac:dyDescent="0.3">
      <c r="A765" t="s">
        <v>1672</v>
      </c>
      <c r="B765" t="s">
        <v>1673</v>
      </c>
      <c r="C765" t="str">
        <f>IFERROR(VLOOKUP(Table1[[#This Row],[Ticker]],[1]!Table2[[Symbol]:[Industry]],2,FALSE),"-")</f>
        <v>-</v>
      </c>
      <c r="D765" t="s">
        <v>95</v>
      </c>
      <c r="E765">
        <v>4810.49703666</v>
      </c>
      <c r="F765">
        <v>1753.15</v>
      </c>
      <c r="G765">
        <v>36.284400344804098</v>
      </c>
      <c r="H765">
        <v>0.95353500442320904</v>
      </c>
      <c r="I765">
        <v>17.5078984324369</v>
      </c>
      <c r="J765">
        <v>6.2071815345584804</v>
      </c>
      <c r="K765">
        <v>1658.8546905000601</v>
      </c>
      <c r="L765">
        <v>1404.38222308736</v>
      </c>
      <c r="M765">
        <v>51.186133418729597</v>
      </c>
      <c r="N765">
        <v>0.54274348385579796</v>
      </c>
      <c r="O765">
        <v>12.212303567863501</v>
      </c>
      <c r="P765">
        <v>64.144937034782998</v>
      </c>
      <c r="Q765">
        <v>0.132859842393484</v>
      </c>
    </row>
    <row r="766" spans="1:17" hidden="1" x14ac:dyDescent="0.3">
      <c r="A766" t="s">
        <v>1674</v>
      </c>
      <c r="B766" t="s">
        <v>1675</v>
      </c>
      <c r="C766" t="str">
        <f>IFERROR(VLOOKUP(Table1[[#This Row],[Ticker]],[1]!Table2[[Symbol]:[Industry]],2,FALSE),"-")</f>
        <v>-</v>
      </c>
      <c r="D766" t="s">
        <v>1514</v>
      </c>
      <c r="E766">
        <v>4777.1097211799997</v>
      </c>
      <c r="F766">
        <v>400.2</v>
      </c>
      <c r="G766">
        <v>-10.3498240735181</v>
      </c>
      <c r="H766">
        <v>10.4883553650045</v>
      </c>
      <c r="I766">
        <v>-10.071025408297601</v>
      </c>
      <c r="J766">
        <v>5.8651812590493</v>
      </c>
      <c r="K766">
        <v>365.65709128762302</v>
      </c>
      <c r="L766">
        <v>353.68749118604899</v>
      </c>
      <c r="M766">
        <v>66.583115593362194</v>
      </c>
      <c r="N766">
        <v>1.1208439333645499</v>
      </c>
      <c r="O766">
        <v>4.9475262368815702</v>
      </c>
      <c r="P766">
        <v>40.297984224364498</v>
      </c>
      <c r="Q766">
        <v>7.9527300106394999E-2</v>
      </c>
    </row>
    <row r="767" spans="1:17" x14ac:dyDescent="0.3">
      <c r="A767" t="s">
        <v>1676</v>
      </c>
      <c r="B767" t="s">
        <v>1677</v>
      </c>
      <c r="C767" t="str">
        <f>IFERROR(VLOOKUP(Table1[[#This Row],[Ticker]],[1]!Table2[[Symbol]:[Industry]],2,FALSE),"-")</f>
        <v>-</v>
      </c>
      <c r="D767" t="s">
        <v>539</v>
      </c>
      <c r="E767">
        <v>4776.5653636249999</v>
      </c>
      <c r="F767">
        <v>427.15</v>
      </c>
      <c r="G767">
        <v>3.8498865085159002</v>
      </c>
      <c r="H767">
        <v>12.200270309182899</v>
      </c>
      <c r="I767">
        <v>-6.4032277106034803</v>
      </c>
      <c r="J767">
        <v>-0.14121265772542799</v>
      </c>
      <c r="K767">
        <v>395.27643085738703</v>
      </c>
      <c r="L767">
        <v>369.13861345767202</v>
      </c>
      <c r="M767">
        <v>61.869344119609799</v>
      </c>
      <c r="N767">
        <v>1.21128363976493</v>
      </c>
      <c r="O767">
        <v>3.4648250029263701</v>
      </c>
      <c r="P767">
        <v>46.736516660941199</v>
      </c>
      <c r="Q767">
        <v>-1.9967214071656001E-2</v>
      </c>
    </row>
    <row r="768" spans="1:17" hidden="1" x14ac:dyDescent="0.3">
      <c r="A768" t="s">
        <v>1678</v>
      </c>
      <c r="B768" t="s">
        <v>1679</v>
      </c>
      <c r="C768" t="str">
        <f>IFERROR(VLOOKUP(Table1[[#This Row],[Ticker]],[1]!Table2[[Symbol]:[Industry]],2,FALSE),"-")</f>
        <v>-</v>
      </c>
      <c r="D768" t="s">
        <v>101</v>
      </c>
      <c r="E768">
        <v>4715.9174665199998</v>
      </c>
      <c r="F768">
        <v>447.85</v>
      </c>
      <c r="G768">
        <v>21201.959403178698</v>
      </c>
      <c r="H768">
        <v>56.551553797392799</v>
      </c>
      <c r="I768">
        <v>1542.03497305565</v>
      </c>
      <c r="J768">
        <v>10.8727811503241</v>
      </c>
      <c r="K768">
        <v>183.31579489230899</v>
      </c>
      <c r="L768">
        <v>61.304489390481599</v>
      </c>
      <c r="M768">
        <v>99.982176188740397</v>
      </c>
      <c r="N768">
        <v>0.49828134120241202</v>
      </c>
      <c r="O768">
        <v>0</v>
      </c>
      <c r="P768">
        <v>22292.5</v>
      </c>
      <c r="Q768">
        <v>0.12695276450587001</v>
      </c>
    </row>
    <row r="769" spans="1:17" hidden="1" x14ac:dyDescent="0.3">
      <c r="A769" t="s">
        <v>1680</v>
      </c>
      <c r="B769" t="s">
        <v>1681</v>
      </c>
      <c r="C769" t="str">
        <f>IFERROR(VLOOKUP(Table1[[#This Row],[Ticker]],[1]!Table2[[Symbol]:[Industry]],2,FALSE),"-")</f>
        <v>-</v>
      </c>
      <c r="D769" t="s">
        <v>258</v>
      </c>
      <c r="E769">
        <v>4663.7342786250001</v>
      </c>
      <c r="F769">
        <v>512.25</v>
      </c>
      <c r="G769">
        <v>1.0593758081366</v>
      </c>
      <c r="H769">
        <v>-1.71172834088182</v>
      </c>
      <c r="I769">
        <v>17.610566189618702</v>
      </c>
      <c r="J769">
        <v>-2.2646997023103901</v>
      </c>
      <c r="K769">
        <v>529.68613917759296</v>
      </c>
      <c r="L769">
        <v>466.92314761183098</v>
      </c>
      <c r="M769">
        <v>35.8038426386155</v>
      </c>
      <c r="N769">
        <v>0.67000150591692498</v>
      </c>
      <c r="O769">
        <v>19.834065397755001</v>
      </c>
      <c r="P769">
        <v>42.252152179949903</v>
      </c>
    </row>
    <row r="770" spans="1:17" x14ac:dyDescent="0.3">
      <c r="A770" t="s">
        <v>1682</v>
      </c>
      <c r="B770" t="s">
        <v>1683</v>
      </c>
      <c r="C770" t="str">
        <f>IFERROR(VLOOKUP(Table1[[#This Row],[Ticker]],[1]!Table2[[Symbol]:[Industry]],2,FALSE),"-")</f>
        <v>-</v>
      </c>
      <c r="D770" t="s">
        <v>46</v>
      </c>
      <c r="E770">
        <v>4663.5851244449996</v>
      </c>
      <c r="F770">
        <v>673.95</v>
      </c>
      <c r="G770">
        <v>9.9283775705393893</v>
      </c>
      <c r="H770">
        <v>2.4127614156525299</v>
      </c>
      <c r="I770">
        <v>-2.93128630753858</v>
      </c>
      <c r="J770">
        <v>-3.0950008539638798</v>
      </c>
      <c r="K770">
        <v>651.01055487396502</v>
      </c>
      <c r="L770">
        <v>599.58529914618998</v>
      </c>
      <c r="M770">
        <v>36.764029577704903</v>
      </c>
      <c r="N770">
        <v>0.859333664056951</v>
      </c>
      <c r="O770">
        <v>49.721789450255898</v>
      </c>
      <c r="P770">
        <v>57.926186291739903</v>
      </c>
      <c r="Q770">
        <v>0.1246991640823</v>
      </c>
    </row>
    <row r="771" spans="1:17" hidden="1" x14ac:dyDescent="0.3">
      <c r="A771" t="s">
        <v>1684</v>
      </c>
      <c r="B771" t="s">
        <v>1685</v>
      </c>
      <c r="C771" t="str">
        <f>IFERROR(VLOOKUP(Table1[[#This Row],[Ticker]],[1]!Table2[[Symbol]:[Industry]],2,FALSE),"-")</f>
        <v>-</v>
      </c>
      <c r="D771" t="s">
        <v>290</v>
      </c>
      <c r="E771">
        <v>4658.2148866400003</v>
      </c>
      <c r="F771">
        <v>879.7</v>
      </c>
      <c r="G771">
        <v>35.743467813880699</v>
      </c>
      <c r="H771">
        <v>36.880371247766497</v>
      </c>
      <c r="I771">
        <v>36.842413841798297</v>
      </c>
      <c r="J771">
        <v>12.5633528369933</v>
      </c>
      <c r="K771">
        <v>717.07575390301997</v>
      </c>
      <c r="L771">
        <v>644.04968962342502</v>
      </c>
      <c r="M771">
        <v>78.155477252217096</v>
      </c>
      <c r="N771">
        <v>1.6517564449553901</v>
      </c>
      <c r="O771">
        <v>1.0458110719563301</v>
      </c>
      <c r="P771">
        <v>73.579321231254895</v>
      </c>
      <c r="Q771">
        <v>-8.2539939815928998E-2</v>
      </c>
    </row>
    <row r="772" spans="1:17" x14ac:dyDescent="0.3">
      <c r="A772" t="s">
        <v>1686</v>
      </c>
      <c r="B772" t="s">
        <v>1687</v>
      </c>
      <c r="C772" t="str">
        <f>IFERROR(VLOOKUP(Table1[[#This Row],[Ticker]],[1]!Table2[[Symbol]:[Industry]],2,FALSE),"-")</f>
        <v>-</v>
      </c>
      <c r="D772" t="s">
        <v>300</v>
      </c>
      <c r="E772">
        <v>4647.7520339250004</v>
      </c>
      <c r="F772">
        <v>278.85000000000002</v>
      </c>
      <c r="G772">
        <v>-0.35279669008912801</v>
      </c>
      <c r="H772">
        <v>-3.7525030071357501</v>
      </c>
      <c r="I772">
        <v>-6.5383549006768096</v>
      </c>
      <c r="J772">
        <v>-3.9982366740969999</v>
      </c>
      <c r="K772">
        <v>290.68372774373501</v>
      </c>
      <c r="L772">
        <v>267.89994742733199</v>
      </c>
      <c r="M772">
        <v>36.291876345073199</v>
      </c>
      <c r="N772">
        <v>1.6478878434489099</v>
      </c>
      <c r="O772">
        <v>20.494889725658901</v>
      </c>
      <c r="P772">
        <v>32.943980929678197</v>
      </c>
      <c r="Q772">
        <v>-1.1985016706579E-2</v>
      </c>
    </row>
    <row r="773" spans="1:17" hidden="1" x14ac:dyDescent="0.3">
      <c r="A773" t="s">
        <v>1688</v>
      </c>
      <c r="B773" t="s">
        <v>1689</v>
      </c>
      <c r="C773" t="str">
        <f>IFERROR(VLOOKUP(Table1[[#This Row],[Ticker]],[1]!Table2[[Symbol]:[Industry]],2,FALSE),"-")</f>
        <v>-</v>
      </c>
      <c r="D773" t="s">
        <v>258</v>
      </c>
      <c r="E773">
        <v>4617.5190431999999</v>
      </c>
      <c r="F773">
        <v>1302</v>
      </c>
      <c r="G773">
        <v>127.04751426995099</v>
      </c>
      <c r="H773">
        <v>12.3477832920605</v>
      </c>
      <c r="I773">
        <v>93.7192832781097</v>
      </c>
      <c r="J773">
        <v>14.438948551205099</v>
      </c>
      <c r="K773">
        <v>1113.7974400032101</v>
      </c>
      <c r="L773">
        <v>865.30375400627202</v>
      </c>
      <c r="M773">
        <v>69.920110853019196</v>
      </c>
      <c r="N773">
        <v>0.99121519709077699</v>
      </c>
      <c r="O773">
        <v>2.5806451612902999</v>
      </c>
      <c r="P773">
        <v>170.79866888519101</v>
      </c>
      <c r="Q773">
        <v>0.21783111767944299</v>
      </c>
    </row>
    <row r="774" spans="1:17" hidden="1" x14ac:dyDescent="0.3">
      <c r="A774" t="s">
        <v>1690</v>
      </c>
      <c r="B774" t="s">
        <v>1691</v>
      </c>
      <c r="C774" t="str">
        <f>IFERROR(VLOOKUP(Table1[[#This Row],[Ticker]],[1]!Table2[[Symbol]:[Industry]],2,FALSE),"-")</f>
        <v>-</v>
      </c>
      <c r="D774" t="s">
        <v>136</v>
      </c>
      <c r="E774">
        <v>4615.0910819999999</v>
      </c>
      <c r="F774">
        <v>6051.15</v>
      </c>
      <c r="G774">
        <v>378.55709286544698</v>
      </c>
      <c r="H774">
        <v>-0.47976623518295097</v>
      </c>
      <c r="I774">
        <v>37.884502969011699</v>
      </c>
      <c r="J774">
        <v>-2.9827995410889798</v>
      </c>
      <c r="K774">
        <v>5951.7404612477503</v>
      </c>
      <c r="L774">
        <v>4475.7877938655702</v>
      </c>
      <c r="M774">
        <v>36.421896084215803</v>
      </c>
      <c r="N774">
        <v>1.0896015403233199</v>
      </c>
      <c r="O774">
        <v>16.539831271741701</v>
      </c>
      <c r="P774">
        <v>418.67740967728099</v>
      </c>
      <c r="Q774">
        <v>0.316982149048397</v>
      </c>
    </row>
    <row r="775" spans="1:17" x14ac:dyDescent="0.3">
      <c r="A775" t="s">
        <v>1692</v>
      </c>
      <c r="B775" t="s">
        <v>1693</v>
      </c>
      <c r="C775" t="str">
        <f>IFERROR(VLOOKUP(Table1[[#This Row],[Ticker]],[1]!Table2[[Symbol]:[Industry]],2,FALSE),"-")</f>
        <v>-</v>
      </c>
      <c r="D775" t="s">
        <v>203</v>
      </c>
      <c r="E775">
        <v>4601.1523477500004</v>
      </c>
      <c r="F775">
        <v>643.35</v>
      </c>
      <c r="G775">
        <v>19.373837702561701</v>
      </c>
      <c r="H775">
        <v>-4.5783019566157401</v>
      </c>
      <c r="I775">
        <v>-17.3831841915909</v>
      </c>
      <c r="J775">
        <v>-2.75408016354451</v>
      </c>
      <c r="K775">
        <v>675.76349401420998</v>
      </c>
      <c r="L775">
        <v>604.46578419477703</v>
      </c>
      <c r="M775">
        <v>29.619491132179601</v>
      </c>
      <c r="N775">
        <v>0.71550177200234899</v>
      </c>
      <c r="O775">
        <v>24.216989197170999</v>
      </c>
      <c r="P775">
        <v>56.6281192939744</v>
      </c>
      <c r="Q775">
        <v>0.13086281151426399</v>
      </c>
    </row>
    <row r="776" spans="1:17" x14ac:dyDescent="0.3">
      <c r="A776" t="s">
        <v>1694</v>
      </c>
      <c r="B776" t="s">
        <v>1695</v>
      </c>
      <c r="C776" t="str">
        <f>IFERROR(VLOOKUP(Table1[[#This Row],[Ticker]],[1]!Table2[[Symbol]:[Industry]],2,FALSE),"-")</f>
        <v>-</v>
      </c>
      <c r="D776" t="s">
        <v>51</v>
      </c>
      <c r="E776">
        <v>4585.2581250000003</v>
      </c>
      <c r="F776">
        <v>498.75</v>
      </c>
      <c r="G776">
        <v>-35.461828551458701</v>
      </c>
      <c r="H776">
        <v>-5.5600579205878402</v>
      </c>
      <c r="I776">
        <v>-17.306325348917401</v>
      </c>
      <c r="J776">
        <v>-0.28282394521728699</v>
      </c>
      <c r="K776">
        <v>512.59894542311599</v>
      </c>
      <c r="L776">
        <v>502.98421000391801</v>
      </c>
      <c r="M776">
        <v>36.754040545969602</v>
      </c>
      <c r="N776">
        <v>0.62483164348157905</v>
      </c>
      <c r="O776">
        <v>25.31328320802</v>
      </c>
      <c r="P776">
        <v>15.7058345899547</v>
      </c>
      <c r="Q776">
        <v>-5.3429221273605998E-2</v>
      </c>
    </row>
    <row r="777" spans="1:17" hidden="1" x14ac:dyDescent="0.3">
      <c r="A777" t="s">
        <v>1696</v>
      </c>
      <c r="B777" t="s">
        <v>1697</v>
      </c>
      <c r="C777" t="str">
        <f>IFERROR(VLOOKUP(Table1[[#This Row],[Ticker]],[1]!Table2[[Symbol]:[Industry]],2,FALSE),"-")</f>
        <v>-</v>
      </c>
      <c r="D777" t="s">
        <v>203</v>
      </c>
      <c r="E777">
        <v>4580.69247464</v>
      </c>
      <c r="F777">
        <v>6744.8</v>
      </c>
      <c r="G777">
        <v>48.721386088742697</v>
      </c>
      <c r="H777">
        <v>-2.7168192504081699</v>
      </c>
      <c r="I777">
        <v>-9.8019568949357598</v>
      </c>
      <c r="J777">
        <v>0.68131056208881602</v>
      </c>
      <c r="K777">
        <v>7146.7477089610702</v>
      </c>
      <c r="L777">
        <v>6555.0120770282101</v>
      </c>
      <c r="M777">
        <v>42.719619269715402</v>
      </c>
      <c r="N777">
        <v>0.82324876373758604</v>
      </c>
      <c r="O777">
        <v>34.665223579646501</v>
      </c>
      <c r="P777">
        <v>87.355555555555497</v>
      </c>
      <c r="Q777">
        <v>0.111848392735515</v>
      </c>
    </row>
    <row r="778" spans="1:17" x14ac:dyDescent="0.3">
      <c r="A778" t="s">
        <v>1698</v>
      </c>
      <c r="B778" t="s">
        <v>1699</v>
      </c>
      <c r="C778" t="str">
        <f>IFERROR(VLOOKUP(Table1[[#This Row],[Ticker]],[1]!Table2[[Symbol]:[Industry]],2,FALSE),"-")</f>
        <v>-</v>
      </c>
      <c r="D778" t="s">
        <v>397</v>
      </c>
      <c r="E778">
        <v>4573.7276035499999</v>
      </c>
      <c r="F778">
        <v>522.9</v>
      </c>
      <c r="G778">
        <v>-45.725368190229602</v>
      </c>
      <c r="H778">
        <v>-8.1252671498802798</v>
      </c>
      <c r="I778">
        <v>-25.099895245394499</v>
      </c>
      <c r="J778">
        <v>-0.62636152165070103</v>
      </c>
      <c r="K778">
        <v>562.21330765999301</v>
      </c>
      <c r="L778">
        <v>600.63393746780196</v>
      </c>
      <c r="M778">
        <v>31.058162033948602</v>
      </c>
      <c r="N778">
        <v>1.4660262236321899</v>
      </c>
      <c r="O778">
        <v>52.801682922164801</v>
      </c>
      <c r="P778">
        <v>2.2787286063569598</v>
      </c>
      <c r="Q778">
        <v>4.0724182671637001E-2</v>
      </c>
    </row>
    <row r="779" spans="1:17" x14ac:dyDescent="0.3">
      <c r="A779" t="s">
        <v>1700</v>
      </c>
      <c r="B779" t="s">
        <v>1701</v>
      </c>
      <c r="C779" t="str">
        <f>IFERROR(VLOOKUP(Table1[[#This Row],[Ticker]],[1]!Table2[[Symbol]:[Industry]],2,FALSE),"-")</f>
        <v>-</v>
      </c>
      <c r="D779" t="s">
        <v>1702</v>
      </c>
      <c r="E779">
        <v>4564.0903726079996</v>
      </c>
      <c r="F779">
        <v>67.52</v>
      </c>
      <c r="G779">
        <v>4.3784507977998199</v>
      </c>
      <c r="H779">
        <v>-10.205045305435</v>
      </c>
      <c r="I779">
        <v>3.6024121450912201</v>
      </c>
      <c r="J779">
        <v>2.3621965161031002</v>
      </c>
      <c r="K779">
        <v>70.114975694920304</v>
      </c>
      <c r="L779">
        <v>63.616866848066998</v>
      </c>
      <c r="M779">
        <v>42.884286912150699</v>
      </c>
      <c r="N779">
        <v>0.62241300200815697</v>
      </c>
      <c r="O779">
        <v>24.688981042654</v>
      </c>
      <c r="P779">
        <v>54.862385321100902</v>
      </c>
      <c r="Q779">
        <v>8.6791723076388994E-2</v>
      </c>
    </row>
    <row r="780" spans="1:17" hidden="1" x14ac:dyDescent="0.3">
      <c r="A780" t="s">
        <v>1703</v>
      </c>
      <c r="B780" t="s">
        <v>1704</v>
      </c>
      <c r="C780" t="str">
        <f>IFERROR(VLOOKUP(Table1[[#This Row],[Ticker]],[1]!Table2[[Symbol]:[Industry]],2,FALSE),"-")</f>
        <v>-</v>
      </c>
      <c r="D780" t="s">
        <v>368</v>
      </c>
      <c r="E780">
        <v>4559.9233155000002</v>
      </c>
      <c r="F780">
        <v>765.1</v>
      </c>
      <c r="G780">
        <v>95.372830547403396</v>
      </c>
      <c r="H780">
        <v>18.871819690034599</v>
      </c>
      <c r="I780">
        <v>94.8534345136448</v>
      </c>
      <c r="J780">
        <v>13.263595103812399</v>
      </c>
      <c r="K780">
        <v>666.35568354801103</v>
      </c>
      <c r="L780">
        <v>529.31118371385003</v>
      </c>
      <c r="M780">
        <v>73.743910431377699</v>
      </c>
      <c r="N780">
        <v>2.0294738970192201</v>
      </c>
      <c r="O780">
        <v>2.3395634557573999</v>
      </c>
      <c r="P780">
        <v>153.722434090532</v>
      </c>
      <c r="Q780">
        <v>0.159000286809902</v>
      </c>
    </row>
    <row r="781" spans="1:17" hidden="1" x14ac:dyDescent="0.3">
      <c r="A781" t="s">
        <v>1705</v>
      </c>
      <c r="B781" t="s">
        <v>1706</v>
      </c>
      <c r="C781" t="str">
        <f>IFERROR(VLOOKUP(Table1[[#This Row],[Ticker]],[1]!Table2[[Symbol]:[Industry]],2,FALSE),"-")</f>
        <v>-</v>
      </c>
      <c r="D781" t="s">
        <v>133</v>
      </c>
      <c r="E781">
        <v>4549.1267731400003</v>
      </c>
      <c r="F781">
        <v>46.85</v>
      </c>
      <c r="G781">
        <v>39.580115799464799</v>
      </c>
      <c r="H781">
        <v>0.15230987653985301</v>
      </c>
      <c r="I781">
        <v>-31.476322816798501</v>
      </c>
      <c r="J781">
        <v>-6.5591380415950802</v>
      </c>
      <c r="K781">
        <v>47.946213747009701</v>
      </c>
      <c r="L781">
        <v>46.1551102364268</v>
      </c>
      <c r="M781">
        <v>44.371222060462202</v>
      </c>
      <c r="N781">
        <v>2.7242604118802198</v>
      </c>
      <c r="O781">
        <v>39.594450373532503</v>
      </c>
      <c r="P781">
        <v>79.158699808795404</v>
      </c>
      <c r="Q781">
        <v>7.7527719807063994E-2</v>
      </c>
    </row>
    <row r="782" spans="1:17" hidden="1" x14ac:dyDescent="0.3">
      <c r="A782" t="s">
        <v>1707</v>
      </c>
      <c r="B782" t="s">
        <v>1708</v>
      </c>
      <c r="C782" t="str">
        <f>IFERROR(VLOOKUP(Table1[[#This Row],[Ticker]],[1]!Table2[[Symbol]:[Industry]],2,FALSE),"-")</f>
        <v>-</v>
      </c>
      <c r="D782" t="s">
        <v>1709</v>
      </c>
      <c r="E782">
        <v>4540.2199103490002</v>
      </c>
      <c r="F782">
        <v>35.69</v>
      </c>
      <c r="G782">
        <v>-22.142972325225099</v>
      </c>
      <c r="H782">
        <v>-4.8065415171035699</v>
      </c>
      <c r="I782">
        <v>-9.8994346132959397</v>
      </c>
      <c r="J782">
        <v>-3.3672188496759001</v>
      </c>
      <c r="K782">
        <v>35.774482353500296</v>
      </c>
      <c r="L782">
        <v>33.528028746767603</v>
      </c>
      <c r="M782">
        <v>35.483890406651803</v>
      </c>
      <c r="N782">
        <v>1.6922599238826199</v>
      </c>
      <c r="O782">
        <v>33.790977864948097</v>
      </c>
      <c r="P782">
        <v>30.732600732600702</v>
      </c>
      <c r="Q782">
        <v>0.111159219478324</v>
      </c>
    </row>
    <row r="783" spans="1:17" x14ac:dyDescent="0.3">
      <c r="A783" t="s">
        <v>1710</v>
      </c>
      <c r="B783" t="s">
        <v>1711</v>
      </c>
      <c r="C783" t="str">
        <f>IFERROR(VLOOKUP(Table1[[#This Row],[Ticker]],[1]!Table2[[Symbol]:[Industry]],2,FALSE),"-")</f>
        <v>-</v>
      </c>
      <c r="D783" t="s">
        <v>261</v>
      </c>
      <c r="E783">
        <v>4537.3691346099904</v>
      </c>
      <c r="F783">
        <v>235.15</v>
      </c>
      <c r="G783">
        <v>-9.1025540398757396</v>
      </c>
      <c r="H783">
        <v>5.5360919713894399</v>
      </c>
      <c r="I783">
        <v>-11.5791975557492</v>
      </c>
      <c r="J783">
        <v>2.4054610251937598</v>
      </c>
      <c r="K783">
        <v>243.08926746690599</v>
      </c>
      <c r="L783">
        <v>227.98606238678801</v>
      </c>
      <c r="M783">
        <v>39.7077798607408</v>
      </c>
      <c r="N783">
        <v>0.82170774684085401</v>
      </c>
      <c r="O783">
        <v>23.9209015522007</v>
      </c>
      <c r="P783">
        <v>32.853107344632697</v>
      </c>
      <c r="Q783">
        <v>0.17287925386766201</v>
      </c>
    </row>
    <row r="784" spans="1:17" x14ac:dyDescent="0.3">
      <c r="A784" t="s">
        <v>1712</v>
      </c>
      <c r="B784" t="s">
        <v>1713</v>
      </c>
      <c r="C784" t="str">
        <f>IFERROR(VLOOKUP(Table1[[#This Row],[Ticker]],[1]!Table2[[Symbol]:[Industry]],2,FALSE),"-")</f>
        <v>-</v>
      </c>
      <c r="D784" t="s">
        <v>111</v>
      </c>
      <c r="E784">
        <v>4512.7914959399995</v>
      </c>
      <c r="F784">
        <v>263.89999999999998</v>
      </c>
      <c r="G784">
        <v>55.537319358848201</v>
      </c>
      <c r="H784">
        <v>-11.4225171206956</v>
      </c>
      <c r="I784">
        <v>-7.3209845172213202</v>
      </c>
      <c r="J784">
        <v>0.59515887793884603</v>
      </c>
      <c r="K784">
        <v>275.66675528919501</v>
      </c>
      <c r="L784">
        <v>243.051281215123</v>
      </c>
      <c r="M784">
        <v>34.926756447963001</v>
      </c>
      <c r="N784">
        <v>0.53471722874340899</v>
      </c>
      <c r="O784">
        <v>21.428571428571399</v>
      </c>
      <c r="P784">
        <v>103.941267387944</v>
      </c>
      <c r="Q784">
        <v>7.5541220424321001E-2</v>
      </c>
    </row>
    <row r="785" spans="1:17" x14ac:dyDescent="0.3">
      <c r="A785" t="s">
        <v>1714</v>
      </c>
      <c r="B785" t="s">
        <v>1715</v>
      </c>
      <c r="C785" t="str">
        <f>IFERROR(VLOOKUP(Table1[[#This Row],[Ticker]],[1]!Table2[[Symbol]:[Industry]],2,FALSE),"-")</f>
        <v>-</v>
      </c>
      <c r="D785" t="s">
        <v>1446</v>
      </c>
      <c r="E785">
        <v>4512.5707900349998</v>
      </c>
      <c r="F785">
        <v>797.65</v>
      </c>
      <c r="G785">
        <v>-1.27448325810645</v>
      </c>
      <c r="H785">
        <v>-12.082890753786501</v>
      </c>
      <c r="I785">
        <v>-20.484257821744901</v>
      </c>
      <c r="J785">
        <v>-3.3730810870964998</v>
      </c>
      <c r="K785">
        <v>870.75544104992696</v>
      </c>
      <c r="L785">
        <v>852.43310578099795</v>
      </c>
      <c r="M785">
        <v>32.940359991645302</v>
      </c>
      <c r="N785">
        <v>1.32075594842112</v>
      </c>
      <c r="O785">
        <v>38.644769008963799</v>
      </c>
      <c r="P785">
        <v>32.599118942731202</v>
      </c>
      <c r="Q785">
        <v>0.141481761026574</v>
      </c>
    </row>
    <row r="786" spans="1:17" hidden="1" x14ac:dyDescent="0.3">
      <c r="A786" t="s">
        <v>1716</v>
      </c>
      <c r="B786" t="s">
        <v>1717</v>
      </c>
      <c r="C786" t="str">
        <f>IFERROR(VLOOKUP(Table1[[#This Row],[Ticker]],[1]!Table2[[Symbol]:[Industry]],2,FALSE),"-")</f>
        <v>-</v>
      </c>
      <c r="D786" t="s">
        <v>133</v>
      </c>
      <c r="E786">
        <v>4505.9418158999997</v>
      </c>
      <c r="F786">
        <v>430.5</v>
      </c>
      <c r="G786">
        <v>-6.0754534151821904</v>
      </c>
      <c r="K786">
        <v>425.76520424318301</v>
      </c>
      <c r="L786">
        <v>384.46648021701702</v>
      </c>
      <c r="M786">
        <v>38.331602171758398</v>
      </c>
      <c r="N786">
        <v>1</v>
      </c>
      <c r="O786">
        <v>7.2938443670151001</v>
      </c>
      <c r="P786">
        <v>21.062992125984199</v>
      </c>
      <c r="Q786">
        <v>9.3594908740256E-2</v>
      </c>
    </row>
    <row r="787" spans="1:17" hidden="1" x14ac:dyDescent="0.3">
      <c r="A787" t="s">
        <v>1718</v>
      </c>
      <c r="B787" t="s">
        <v>1719</v>
      </c>
      <c r="C787" t="str">
        <f>IFERROR(VLOOKUP(Table1[[#This Row],[Ticker]],[1]!Table2[[Symbol]:[Industry]],2,FALSE),"-")</f>
        <v>-</v>
      </c>
      <c r="D787" t="s">
        <v>203</v>
      </c>
      <c r="E787">
        <v>4498.6176199199999</v>
      </c>
      <c r="F787">
        <v>586.4</v>
      </c>
      <c r="G787">
        <v>5.1171127167418797</v>
      </c>
      <c r="H787">
        <v>-11.574035924938601</v>
      </c>
      <c r="I787">
        <v>2.4058141232092698</v>
      </c>
      <c r="J787">
        <v>-0.93192962786981304</v>
      </c>
      <c r="K787">
        <v>603.962410787473</v>
      </c>
      <c r="L787">
        <v>548.75104665269396</v>
      </c>
      <c r="M787">
        <v>25.9011410477694</v>
      </c>
      <c r="N787">
        <v>0.55136381173966498</v>
      </c>
      <c r="O787">
        <v>19.884038199181401</v>
      </c>
      <c r="P787">
        <v>46.143302180685303</v>
      </c>
      <c r="Q787">
        <v>0.13895015365899899</v>
      </c>
    </row>
    <row r="788" spans="1:17" x14ac:dyDescent="0.3">
      <c r="A788" t="s">
        <v>1720</v>
      </c>
      <c r="B788" t="s">
        <v>1721</v>
      </c>
      <c r="C788" t="str">
        <f>IFERROR(VLOOKUP(Table1[[#This Row],[Ticker]],[1]!Table2[[Symbol]:[Industry]],2,FALSE),"-")</f>
        <v>-</v>
      </c>
      <c r="D788" t="s">
        <v>86</v>
      </c>
      <c r="E788">
        <v>4488.3220201849999</v>
      </c>
      <c r="F788">
        <v>1150.8499999999999</v>
      </c>
      <c r="G788">
        <v>56.563837050329198</v>
      </c>
      <c r="H788">
        <v>-18.711426802579499</v>
      </c>
      <c r="I788">
        <v>48.926761886242197</v>
      </c>
      <c r="J788">
        <v>-5.4952188496758803</v>
      </c>
      <c r="K788">
        <v>1221.07099565877</v>
      </c>
      <c r="L788">
        <v>940.959220580031</v>
      </c>
      <c r="M788">
        <v>24.1893863142162</v>
      </c>
      <c r="N788">
        <v>5.90740588284717E-2</v>
      </c>
      <c r="O788">
        <v>38.393361428509301</v>
      </c>
      <c r="P788">
        <v>88.663934426229403</v>
      </c>
      <c r="Q788">
        <v>7.5137275111111998E-2</v>
      </c>
    </row>
    <row r="789" spans="1:17" hidden="1" x14ac:dyDescent="0.3">
      <c r="A789" t="s">
        <v>1722</v>
      </c>
      <c r="B789" t="s">
        <v>1723</v>
      </c>
      <c r="C789" t="str">
        <f>IFERROR(VLOOKUP(Table1[[#This Row],[Ticker]],[1]!Table2[[Symbol]:[Industry]],2,FALSE),"-")</f>
        <v>-</v>
      </c>
      <c r="D789" t="s">
        <v>203</v>
      </c>
      <c r="E789">
        <v>4484.6316337500002</v>
      </c>
      <c r="F789">
        <v>687.45</v>
      </c>
      <c r="G789">
        <v>50.670339022368303</v>
      </c>
      <c r="H789">
        <v>-0.89222733123782605</v>
      </c>
      <c r="I789">
        <v>3.8934321596389201</v>
      </c>
      <c r="J789">
        <v>8.0009544083278605</v>
      </c>
      <c r="K789">
        <v>666.43665454809798</v>
      </c>
      <c r="L789">
        <v>585.51880259525603</v>
      </c>
      <c r="M789">
        <v>54.462216590972801</v>
      </c>
      <c r="N789">
        <v>1.4604227682149</v>
      </c>
      <c r="O789">
        <v>12.997308895192299</v>
      </c>
      <c r="P789">
        <v>96.050192499643501</v>
      </c>
      <c r="Q789">
        <v>7.5734668834466001E-2</v>
      </c>
    </row>
    <row r="790" spans="1:17" hidden="1" x14ac:dyDescent="0.3">
      <c r="A790" t="s">
        <v>1724</v>
      </c>
      <c r="B790" t="s">
        <v>1725</v>
      </c>
      <c r="C790" t="str">
        <f>IFERROR(VLOOKUP(Table1[[#This Row],[Ticker]],[1]!Table2[[Symbol]:[Industry]],2,FALSE),"-")</f>
        <v>-</v>
      </c>
      <c r="D790" t="s">
        <v>961</v>
      </c>
      <c r="E790">
        <v>4483.9448985600002</v>
      </c>
      <c r="F790">
        <v>178.14</v>
      </c>
      <c r="G790">
        <v>143.51441797023901</v>
      </c>
      <c r="H790">
        <v>-10.5773571174099</v>
      </c>
      <c r="I790">
        <v>44.761450276833997</v>
      </c>
      <c r="J790">
        <v>-2.35158644797054</v>
      </c>
      <c r="K790">
        <v>178.41264970726101</v>
      </c>
      <c r="L790">
        <v>133.11457904181</v>
      </c>
      <c r="N790">
        <v>0.43669473730141001</v>
      </c>
      <c r="O790">
        <v>25.631525766251201</v>
      </c>
      <c r="P790">
        <v>214.36470588235201</v>
      </c>
    </row>
    <row r="791" spans="1:17" x14ac:dyDescent="0.3">
      <c r="A791" t="s">
        <v>1726</v>
      </c>
      <c r="B791" t="s">
        <v>1727</v>
      </c>
      <c r="C791" t="str">
        <f>IFERROR(VLOOKUP(Table1[[#This Row],[Ticker]],[1]!Table2[[Symbol]:[Industry]],2,FALSE),"-")</f>
        <v>-</v>
      </c>
      <c r="D791" t="s">
        <v>900</v>
      </c>
      <c r="E791">
        <v>4456.12568895</v>
      </c>
      <c r="F791">
        <v>360.1</v>
      </c>
      <c r="G791">
        <v>100.550450084405</v>
      </c>
      <c r="H791">
        <v>17.897180965870799</v>
      </c>
      <c r="I791">
        <v>39.963963944308802</v>
      </c>
      <c r="J791">
        <v>-2.7692942470225299</v>
      </c>
      <c r="K791">
        <v>325.69945062915798</v>
      </c>
      <c r="L791">
        <v>264.66908079328698</v>
      </c>
      <c r="M791">
        <v>51.173364201425102</v>
      </c>
      <c r="N791">
        <v>2.2773912928741198</v>
      </c>
      <c r="O791">
        <v>8.76145515134683</v>
      </c>
      <c r="P791">
        <v>141.92139737991201</v>
      </c>
      <c r="Q791">
        <v>7.2446367675884998E-2</v>
      </c>
    </row>
    <row r="792" spans="1:17" hidden="1" x14ac:dyDescent="0.3">
      <c r="A792" t="s">
        <v>1728</v>
      </c>
      <c r="B792" t="s">
        <v>1729</v>
      </c>
      <c r="C792" t="str">
        <f>IFERROR(VLOOKUP(Table1[[#This Row],[Ticker]],[1]!Table2[[Symbol]:[Industry]],2,FALSE),"-")</f>
        <v>-</v>
      </c>
      <c r="D792" t="s">
        <v>717</v>
      </c>
      <c r="E792">
        <v>4449.3999170859997</v>
      </c>
      <c r="F792">
        <v>269.33999999999997</v>
      </c>
      <c r="G792">
        <v>1.32950691461978</v>
      </c>
      <c r="H792">
        <v>0.21694246993681801</v>
      </c>
      <c r="I792">
        <v>0.95681164270043295</v>
      </c>
      <c r="J792">
        <v>0.30733736334186001</v>
      </c>
      <c r="K792">
        <v>267.397142029728</v>
      </c>
      <c r="L792">
        <v>248.08350731706901</v>
      </c>
      <c r="M792">
        <v>58.987597709054498</v>
      </c>
      <c r="N792">
        <v>0.89509650613021496</v>
      </c>
      <c r="O792">
        <v>3.6273854607559302</v>
      </c>
      <c r="P792">
        <v>30.021723388848599</v>
      </c>
      <c r="Q792">
        <v>3.7892634135868998E-2</v>
      </c>
    </row>
    <row r="793" spans="1:17" hidden="1" x14ac:dyDescent="0.3">
      <c r="A793" t="s">
        <v>1730</v>
      </c>
      <c r="B793" t="s">
        <v>1731</v>
      </c>
      <c r="C793" t="str">
        <f>IFERROR(VLOOKUP(Table1[[#This Row],[Ticker]],[1]!Table2[[Symbol]:[Industry]],2,FALSE),"-")</f>
        <v>-</v>
      </c>
      <c r="D793" t="s">
        <v>297</v>
      </c>
      <c r="E793">
        <v>4446.7207734000003</v>
      </c>
      <c r="F793">
        <v>234.6</v>
      </c>
      <c r="G793">
        <v>111.122057004327</v>
      </c>
      <c r="H793">
        <v>-15.1290444648219</v>
      </c>
      <c r="I793">
        <v>135.23507975551601</v>
      </c>
      <c r="J793">
        <v>4.0840137333894901</v>
      </c>
      <c r="K793">
        <v>242.34317880873601</v>
      </c>
      <c r="L793">
        <v>164.976156750136</v>
      </c>
      <c r="M793">
        <v>31.0917949128552</v>
      </c>
      <c r="N793">
        <v>0.28038320864438498</v>
      </c>
      <c r="O793">
        <v>39.300937766410897</v>
      </c>
      <c r="P793">
        <v>204.67532467532399</v>
      </c>
      <c r="Q793">
        <v>0.13351195967142901</v>
      </c>
    </row>
    <row r="794" spans="1:17" hidden="1" x14ac:dyDescent="0.3">
      <c r="A794" t="s">
        <v>1732</v>
      </c>
      <c r="B794" t="s">
        <v>1733</v>
      </c>
      <c r="C794" t="str">
        <f>IFERROR(VLOOKUP(Table1[[#This Row],[Ticker]],[1]!Table2[[Symbol]:[Industry]],2,FALSE),"-")</f>
        <v>-</v>
      </c>
      <c r="D794" t="s">
        <v>191</v>
      </c>
      <c r="E794">
        <v>4429.9116321199999</v>
      </c>
      <c r="F794">
        <v>406.25</v>
      </c>
      <c r="G794">
        <v>80.510330048364807</v>
      </c>
      <c r="H794">
        <v>11.5792469440691</v>
      </c>
      <c r="I794">
        <v>31.2990142645017</v>
      </c>
      <c r="J794">
        <v>5.2972762643306099</v>
      </c>
      <c r="K794">
        <v>369.23862279793599</v>
      </c>
      <c r="L794">
        <v>305.26832123210102</v>
      </c>
      <c r="M794">
        <v>56.615324307561004</v>
      </c>
      <c r="N794">
        <v>1.4744672372087499</v>
      </c>
      <c r="O794">
        <v>8.5538461538461501</v>
      </c>
      <c r="P794">
        <v>141.270548079512</v>
      </c>
      <c r="Q794">
        <v>0.154929974730838</v>
      </c>
    </row>
    <row r="795" spans="1:17" hidden="1" x14ac:dyDescent="0.3">
      <c r="A795" t="s">
        <v>1734</v>
      </c>
      <c r="B795" t="s">
        <v>1735</v>
      </c>
      <c r="C795" t="str">
        <f>IFERROR(VLOOKUP(Table1[[#This Row],[Ticker]],[1]!Table2[[Symbol]:[Industry]],2,FALSE),"-")</f>
        <v>-</v>
      </c>
      <c r="D795" t="s">
        <v>95</v>
      </c>
      <c r="E795">
        <v>4405.1668002899996</v>
      </c>
      <c r="F795">
        <v>3513.7</v>
      </c>
      <c r="G795">
        <v>55.843238327161302</v>
      </c>
      <c r="H795">
        <v>4.4981619687425702</v>
      </c>
      <c r="I795">
        <v>24.7712108778641</v>
      </c>
      <c r="J795">
        <v>4.1076961416740998</v>
      </c>
      <c r="K795">
        <v>3181.6256102185198</v>
      </c>
      <c r="L795">
        <v>2674.7469549362299</v>
      </c>
      <c r="M795">
        <v>59.1486659428625</v>
      </c>
      <c r="N795">
        <v>0.57753232530831899</v>
      </c>
      <c r="O795">
        <v>3.02530096479494</v>
      </c>
      <c r="P795">
        <v>101.75705549654</v>
      </c>
      <c r="Q795">
        <v>0.21672144320406</v>
      </c>
    </row>
    <row r="796" spans="1:17" x14ac:dyDescent="0.3">
      <c r="A796" t="s">
        <v>1736</v>
      </c>
      <c r="B796" t="s">
        <v>1737</v>
      </c>
      <c r="C796" t="str">
        <f>IFERROR(VLOOKUP(Table1[[#This Row],[Ticker]],[1]!Table2[[Symbol]:[Industry]],2,FALSE),"-")</f>
        <v>-</v>
      </c>
      <c r="D796" t="s">
        <v>625</v>
      </c>
      <c r="E796">
        <v>4395.4757417999999</v>
      </c>
      <c r="F796">
        <v>212.82</v>
      </c>
      <c r="G796">
        <v>37.609231170785499</v>
      </c>
      <c r="H796">
        <v>-0.25097624007342101</v>
      </c>
      <c r="I796">
        <v>13.148547051027601</v>
      </c>
      <c r="J796">
        <v>-2.6490370314940699</v>
      </c>
      <c r="K796">
        <v>207.61713649908199</v>
      </c>
      <c r="L796">
        <v>175.75903232430301</v>
      </c>
      <c r="M796">
        <v>40.642514392074801</v>
      </c>
      <c r="N796">
        <v>0.66281483094011096</v>
      </c>
      <c r="O796">
        <v>14.2749741565642</v>
      </c>
      <c r="P796">
        <v>78.315877670716304</v>
      </c>
      <c r="Q796">
        <v>9.0125431753556001E-2</v>
      </c>
    </row>
    <row r="797" spans="1:17" hidden="1" x14ac:dyDescent="0.3">
      <c r="A797" t="s">
        <v>1738</v>
      </c>
      <c r="B797" t="s">
        <v>1739</v>
      </c>
      <c r="C797" t="str">
        <f>IFERROR(VLOOKUP(Table1[[#This Row],[Ticker]],[1]!Table2[[Symbol]:[Industry]],2,FALSE),"-")</f>
        <v>-</v>
      </c>
      <c r="D797" t="s">
        <v>1514</v>
      </c>
      <c r="E797">
        <v>4393.724800725</v>
      </c>
      <c r="F797">
        <v>8309.15</v>
      </c>
      <c r="G797">
        <v>-2.8729202980475099</v>
      </c>
      <c r="H797">
        <v>4.4304422633671301</v>
      </c>
      <c r="I797">
        <v>6.5382984358343297</v>
      </c>
      <c r="J797">
        <v>-1.83762961783555</v>
      </c>
      <c r="K797">
        <v>8104.5913280315299</v>
      </c>
      <c r="L797">
        <v>7314.4353580120396</v>
      </c>
      <c r="M797">
        <v>38.702338846729099</v>
      </c>
      <c r="N797">
        <v>1.0956522362590799</v>
      </c>
      <c r="O797">
        <v>9.50578579036363</v>
      </c>
      <c r="P797">
        <v>43.013399196220298</v>
      </c>
      <c r="Q797">
        <v>-5.4474188569090002E-3</v>
      </c>
    </row>
    <row r="798" spans="1:17" hidden="1" x14ac:dyDescent="0.3">
      <c r="A798" t="s">
        <v>1740</v>
      </c>
      <c r="B798" t="s">
        <v>1741</v>
      </c>
      <c r="C798" t="str">
        <f>IFERROR(VLOOKUP(Table1[[#This Row],[Ticker]],[1]!Table2[[Symbol]:[Industry]],2,FALSE),"-")</f>
        <v>-</v>
      </c>
      <c r="D798" t="s">
        <v>300</v>
      </c>
      <c r="E798">
        <v>4383.5687437500001</v>
      </c>
      <c r="F798">
        <v>2492.6999999999998</v>
      </c>
      <c r="G798">
        <v>119.45843720432801</v>
      </c>
      <c r="H798">
        <v>9.0703572980619196</v>
      </c>
      <c r="I798">
        <v>57.940236792464297</v>
      </c>
      <c r="J798">
        <v>-1.9761610937443299</v>
      </c>
      <c r="K798">
        <v>2347.1634985123901</v>
      </c>
      <c r="L798">
        <v>1798.27155900345</v>
      </c>
      <c r="M798">
        <v>33.142259255254899</v>
      </c>
      <c r="N798">
        <v>0.54985990244164196</v>
      </c>
      <c r="O798">
        <v>9.5679383800697906</v>
      </c>
      <c r="P798">
        <v>151.47036569987301</v>
      </c>
      <c r="Q798">
        <v>7.9849639393257996E-2</v>
      </c>
    </row>
    <row r="799" spans="1:17" hidden="1" x14ac:dyDescent="0.3">
      <c r="A799" t="s">
        <v>1742</v>
      </c>
      <c r="B799" t="s">
        <v>1743</v>
      </c>
      <c r="C799" t="str">
        <f>IFERROR(VLOOKUP(Table1[[#This Row],[Ticker]],[1]!Table2[[Symbol]:[Industry]],2,FALSE),"-")</f>
        <v>-</v>
      </c>
      <c r="D799" t="s">
        <v>159</v>
      </c>
      <c r="E799">
        <v>4366.1061576510001</v>
      </c>
      <c r="F799">
        <v>55.03</v>
      </c>
      <c r="G799">
        <v>39.2081904275394</v>
      </c>
      <c r="H799">
        <v>10.2312776342873</v>
      </c>
      <c r="I799">
        <v>-23.7088544157595</v>
      </c>
      <c r="J799">
        <v>8.6519199063049594</v>
      </c>
      <c r="K799">
        <v>56.195419889879297</v>
      </c>
      <c r="L799">
        <v>54.859440912716799</v>
      </c>
      <c r="M799">
        <v>43.989941740067501</v>
      </c>
      <c r="N799">
        <v>1.3682298666385899</v>
      </c>
      <c r="O799">
        <v>40.832273305469698</v>
      </c>
      <c r="P799">
        <v>80.900723208415499</v>
      </c>
      <c r="Q799">
        <v>-2.6949228697209001E-2</v>
      </c>
    </row>
    <row r="800" spans="1:17" hidden="1" x14ac:dyDescent="0.3">
      <c r="A800" t="s">
        <v>1744</v>
      </c>
      <c r="B800" t="s">
        <v>1745</v>
      </c>
      <c r="C800" t="str">
        <f>IFERROR(VLOOKUP(Table1[[#This Row],[Ticker]],[1]!Table2[[Symbol]:[Industry]],2,FALSE),"-")</f>
        <v>-</v>
      </c>
      <c r="D800" t="s">
        <v>423</v>
      </c>
      <c r="E800">
        <v>4360.9605728930001</v>
      </c>
      <c r="F800">
        <v>117.31</v>
      </c>
      <c r="G800">
        <v>-40.587579250583097</v>
      </c>
      <c r="H800">
        <v>-6.64197996836843</v>
      </c>
      <c r="I800">
        <v>-15.096466118786701</v>
      </c>
      <c r="J800">
        <v>-3.7043710591685199</v>
      </c>
      <c r="K800">
        <v>123.310936708086</v>
      </c>
      <c r="M800">
        <v>21.7557634104366</v>
      </c>
      <c r="N800">
        <v>1.05138100566301</v>
      </c>
      <c r="O800">
        <v>30.935129145000399</v>
      </c>
      <c r="P800">
        <v>7.8712643678160799</v>
      </c>
    </row>
    <row r="801" spans="1:17" x14ac:dyDescent="0.3">
      <c r="A801" t="s">
        <v>1746</v>
      </c>
      <c r="B801" t="s">
        <v>1747</v>
      </c>
      <c r="C801" t="str">
        <f>IFERROR(VLOOKUP(Table1[[#This Row],[Ticker]],[1]!Table2[[Symbol]:[Industry]],2,FALSE),"-")</f>
        <v>-</v>
      </c>
      <c r="D801" t="s">
        <v>203</v>
      </c>
      <c r="E801">
        <v>4332.1765888709997</v>
      </c>
      <c r="F801">
        <v>170.37</v>
      </c>
      <c r="G801">
        <v>1.87551470108136</v>
      </c>
      <c r="H801">
        <v>-14.233953683511199</v>
      </c>
      <c r="I801">
        <v>2.8807088765273701</v>
      </c>
      <c r="J801">
        <v>-2.8716129041404699</v>
      </c>
      <c r="K801">
        <v>193.137377423114</v>
      </c>
      <c r="L801">
        <v>171.51462019153001</v>
      </c>
      <c r="M801">
        <v>15.0990077972662</v>
      </c>
      <c r="N801">
        <v>0.66901086667689502</v>
      </c>
      <c r="O801">
        <v>32.476374948641102</v>
      </c>
      <c r="P801">
        <v>35.160650535501702</v>
      </c>
      <c r="Q801">
        <v>4.3842212647865003E-2</v>
      </c>
    </row>
    <row r="802" spans="1:17" hidden="1" x14ac:dyDescent="0.3">
      <c r="A802" t="s">
        <v>1748</v>
      </c>
      <c r="B802" t="s">
        <v>1749</v>
      </c>
      <c r="C802" t="str">
        <f>IFERROR(VLOOKUP(Table1[[#This Row],[Ticker]],[1]!Table2[[Symbol]:[Industry]],2,FALSE),"-")</f>
        <v>-</v>
      </c>
      <c r="E802">
        <v>4328.3547159089903</v>
      </c>
      <c r="F802">
        <v>80.790000000000006</v>
      </c>
      <c r="G802">
        <v>12194.8846949412</v>
      </c>
      <c r="H802">
        <v>35.7135431131912</v>
      </c>
      <c r="I802">
        <v>465.328420624567</v>
      </c>
      <c r="J802">
        <v>-1.4460974431660301</v>
      </c>
      <c r="K802">
        <v>63.353977092341999</v>
      </c>
      <c r="L802">
        <v>34.438305891589003</v>
      </c>
      <c r="M802">
        <v>53.794622858389602</v>
      </c>
      <c r="N802">
        <v>2.0610745788832898</v>
      </c>
      <c r="O802">
        <v>10.558237405619399</v>
      </c>
      <c r="P802">
        <v>12835.0715563506</v>
      </c>
      <c r="Q802">
        <v>0.35512334019429498</v>
      </c>
    </row>
    <row r="803" spans="1:17" hidden="1" x14ac:dyDescent="0.3">
      <c r="A803" t="s">
        <v>1750</v>
      </c>
      <c r="B803" t="s">
        <v>1751</v>
      </c>
      <c r="C803" t="str">
        <f>IFERROR(VLOOKUP(Table1[[#This Row],[Ticker]],[1]!Table2[[Symbol]:[Industry]],2,FALSE),"-")</f>
        <v>-</v>
      </c>
      <c r="D803" t="s">
        <v>297</v>
      </c>
      <c r="E803">
        <v>4323.1157327399997</v>
      </c>
      <c r="F803">
        <v>352.6</v>
      </c>
      <c r="G803">
        <v>98.724405358973797</v>
      </c>
      <c r="H803">
        <v>17.197854170224101</v>
      </c>
      <c r="I803">
        <v>36.859973981248402</v>
      </c>
      <c r="J803">
        <v>6.9571298929833398</v>
      </c>
      <c r="K803">
        <v>317.18467901080402</v>
      </c>
      <c r="L803">
        <v>274.47452604369801</v>
      </c>
      <c r="M803">
        <v>59.122794026067098</v>
      </c>
      <c r="N803">
        <v>1.6500034813431299</v>
      </c>
      <c r="O803">
        <v>10.4509359047078</v>
      </c>
      <c r="P803">
        <v>127.044430135222</v>
      </c>
    </row>
    <row r="804" spans="1:17" hidden="1" x14ac:dyDescent="0.3">
      <c r="A804" t="s">
        <v>1752</v>
      </c>
      <c r="B804" t="s">
        <v>1753</v>
      </c>
      <c r="C804" t="str">
        <f>IFERROR(VLOOKUP(Table1[[#This Row],[Ticker]],[1]!Table2[[Symbol]:[Industry]],2,FALSE),"-")</f>
        <v>-</v>
      </c>
      <c r="D804" t="s">
        <v>95</v>
      </c>
      <c r="E804">
        <v>4310.1054808559902</v>
      </c>
      <c r="F804">
        <v>92.61</v>
      </c>
      <c r="G804">
        <v>218.134915897703</v>
      </c>
      <c r="H804">
        <v>33.173438099441597</v>
      </c>
      <c r="I804">
        <v>72.838085839256905</v>
      </c>
      <c r="J804">
        <v>10.774674613920199</v>
      </c>
      <c r="K804">
        <v>73.0003929740041</v>
      </c>
      <c r="L804">
        <v>55.977331212638703</v>
      </c>
      <c r="M804">
        <v>63.521241434424503</v>
      </c>
      <c r="N804">
        <v>1.7081233038299399</v>
      </c>
      <c r="O804">
        <v>7.2238419177194704</v>
      </c>
      <c r="P804">
        <v>263.88998035363397</v>
      </c>
      <c r="Q804">
        <v>0.114808005910424</v>
      </c>
    </row>
    <row r="805" spans="1:17" hidden="1" x14ac:dyDescent="0.3">
      <c r="A805" t="s">
        <v>1754</v>
      </c>
      <c r="B805" t="s">
        <v>1755</v>
      </c>
      <c r="C805" t="str">
        <f>IFERROR(VLOOKUP(Table1[[#This Row],[Ticker]],[1]!Table2[[Symbol]:[Industry]],2,FALSE),"-")</f>
        <v>-</v>
      </c>
      <c r="D805" t="s">
        <v>539</v>
      </c>
      <c r="E805">
        <v>4282.8009571599996</v>
      </c>
      <c r="F805">
        <v>1623.4</v>
      </c>
      <c r="G805">
        <v>-19.559742536853701</v>
      </c>
      <c r="H805">
        <v>4.4347992120305397</v>
      </c>
      <c r="I805">
        <v>13.456072039205999</v>
      </c>
      <c r="J805">
        <v>9.4556500264510195</v>
      </c>
      <c r="K805">
        <v>1596.0047933236201</v>
      </c>
      <c r="L805">
        <v>1514.89858610696</v>
      </c>
      <c r="M805">
        <v>47.9253961153657</v>
      </c>
      <c r="N805">
        <v>0.74564876715909301</v>
      </c>
      <c r="O805">
        <v>14.5312307502771</v>
      </c>
      <c r="P805">
        <v>38.044217687074799</v>
      </c>
      <c r="Q805">
        <v>4.4007529933015002E-2</v>
      </c>
    </row>
    <row r="806" spans="1:17" hidden="1" x14ac:dyDescent="0.3">
      <c r="A806" t="s">
        <v>1756</v>
      </c>
      <c r="B806" t="s">
        <v>1757</v>
      </c>
      <c r="C806" t="str">
        <f>IFERROR(VLOOKUP(Table1[[#This Row],[Ticker]],[1]!Table2[[Symbol]:[Industry]],2,FALSE),"-")</f>
        <v>-</v>
      </c>
      <c r="D806" t="s">
        <v>465</v>
      </c>
      <c r="E806">
        <v>4278.0590589100002</v>
      </c>
      <c r="F806">
        <v>937.3</v>
      </c>
      <c r="G806">
        <v>137.914081512118</v>
      </c>
      <c r="H806">
        <v>30.054565515637499</v>
      </c>
      <c r="I806">
        <v>43.423199792130603</v>
      </c>
      <c r="J806">
        <v>5.0692452387218898</v>
      </c>
      <c r="K806">
        <v>822.32496769499198</v>
      </c>
      <c r="L806">
        <v>654.15799590676204</v>
      </c>
      <c r="M806">
        <v>51.586111298357103</v>
      </c>
      <c r="N806">
        <v>0.86937657483709696</v>
      </c>
      <c r="O806">
        <v>11.922543475941501</v>
      </c>
      <c r="P806">
        <v>177.739091784576</v>
      </c>
      <c r="Q806">
        <v>0.158590069720665</v>
      </c>
    </row>
    <row r="807" spans="1:17" hidden="1" x14ac:dyDescent="0.3">
      <c r="A807" t="s">
        <v>1758</v>
      </c>
      <c r="B807" t="s">
        <v>1759</v>
      </c>
      <c r="C807" t="str">
        <f>IFERROR(VLOOKUP(Table1[[#This Row],[Ticker]],[1]!Table2[[Symbol]:[Industry]],2,FALSE),"-")</f>
        <v>-</v>
      </c>
      <c r="D807" t="s">
        <v>539</v>
      </c>
      <c r="E807">
        <v>4276.1238565000003</v>
      </c>
      <c r="F807">
        <v>94.31</v>
      </c>
      <c r="G807">
        <v>38.442493180600302</v>
      </c>
      <c r="H807">
        <v>8.9528885401472298</v>
      </c>
      <c r="I807">
        <v>-1.58213711891409</v>
      </c>
      <c r="J807">
        <v>7.4920284745271104</v>
      </c>
      <c r="K807">
        <v>88.077406540887097</v>
      </c>
      <c r="L807">
        <v>81.614541097976996</v>
      </c>
      <c r="M807">
        <v>66.607344555546604</v>
      </c>
      <c r="N807">
        <v>2.0771478302506101</v>
      </c>
      <c r="O807">
        <v>12.130208885589999</v>
      </c>
      <c r="P807">
        <v>71.472727272727198</v>
      </c>
      <c r="Q807">
        <v>0.126211770179945</v>
      </c>
    </row>
    <row r="808" spans="1:17" x14ac:dyDescent="0.3">
      <c r="A808" t="s">
        <v>1760</v>
      </c>
      <c r="B808" t="s">
        <v>1761</v>
      </c>
      <c r="C808" t="str">
        <f>IFERROR(VLOOKUP(Table1[[#This Row],[Ticker]],[1]!Table2[[Symbol]:[Industry]],2,FALSE),"-")</f>
        <v>-</v>
      </c>
      <c r="D808" t="s">
        <v>900</v>
      </c>
      <c r="E808">
        <v>4273.5647157499998</v>
      </c>
      <c r="F808">
        <v>348.5</v>
      </c>
      <c r="G808">
        <v>-20.216746791756801</v>
      </c>
      <c r="H808">
        <v>10.5365121404413</v>
      </c>
      <c r="I808">
        <v>-14.303921319205401</v>
      </c>
      <c r="J808">
        <v>-5.4626371494461301</v>
      </c>
      <c r="K808">
        <v>333.18132482982497</v>
      </c>
      <c r="L808">
        <v>337.07234630080598</v>
      </c>
      <c r="M808">
        <v>48.575245450939001</v>
      </c>
      <c r="N808">
        <v>1.5724673542174901</v>
      </c>
      <c r="O808">
        <v>29.096126255380099</v>
      </c>
      <c r="P808">
        <v>30.061578652733701</v>
      </c>
      <c r="Q808">
        <v>2.3013669295494001E-2</v>
      </c>
    </row>
    <row r="809" spans="1:17" hidden="1" x14ac:dyDescent="0.3">
      <c r="A809" t="s">
        <v>1762</v>
      </c>
      <c r="B809" t="s">
        <v>1763</v>
      </c>
      <c r="C809" t="str">
        <f>IFERROR(VLOOKUP(Table1[[#This Row],[Ticker]],[1]!Table2[[Symbol]:[Industry]],2,FALSE),"-")</f>
        <v>-</v>
      </c>
      <c r="D809" t="s">
        <v>258</v>
      </c>
      <c r="E809">
        <v>4266.2605439999998</v>
      </c>
      <c r="F809">
        <v>436.8</v>
      </c>
      <c r="G809">
        <v>14.9303899677586</v>
      </c>
      <c r="H809">
        <v>-1.48926083843343</v>
      </c>
      <c r="I809">
        <v>21.737414903585702</v>
      </c>
      <c r="J809">
        <v>-7.5983026942566596</v>
      </c>
      <c r="K809">
        <v>451.83130153392102</v>
      </c>
      <c r="L809">
        <v>384.38330400256802</v>
      </c>
      <c r="M809">
        <v>26.910382483694399</v>
      </c>
      <c r="N809">
        <v>0.86748011690353999</v>
      </c>
      <c r="O809">
        <v>24.3131868131868</v>
      </c>
      <c r="P809">
        <v>58.3756345177665</v>
      </c>
      <c r="Q809">
        <v>0.150910401584056</v>
      </c>
    </row>
    <row r="810" spans="1:17" x14ac:dyDescent="0.3">
      <c r="A810" t="s">
        <v>1764</v>
      </c>
      <c r="B810" t="s">
        <v>1765</v>
      </c>
      <c r="C810" t="str">
        <f>IFERROR(VLOOKUP(Table1[[#This Row],[Ticker]],[1]!Table2[[Symbol]:[Industry]],2,FALSE),"-")</f>
        <v>-</v>
      </c>
      <c r="D810" t="s">
        <v>116</v>
      </c>
      <c r="E810">
        <v>4261.83</v>
      </c>
      <c r="F810">
        <v>7103.05</v>
      </c>
      <c r="G810">
        <v>39.160726401698298</v>
      </c>
      <c r="H810">
        <v>-2.44124066387963</v>
      </c>
      <c r="I810">
        <v>-7.3412992674448398</v>
      </c>
      <c r="J810">
        <v>2.7313318749617901</v>
      </c>
      <c r="K810">
        <v>7114.1349758509295</v>
      </c>
      <c r="L810">
        <v>6462.2770781786603</v>
      </c>
      <c r="M810">
        <v>46.444685393576101</v>
      </c>
      <c r="N810">
        <v>0.97709712026037998</v>
      </c>
      <c r="O810">
        <v>21.9405748234913</v>
      </c>
      <c r="P810">
        <v>76.593946174404806</v>
      </c>
      <c r="Q810">
        <v>9.5268494292113995E-2</v>
      </c>
    </row>
    <row r="811" spans="1:17" hidden="1" x14ac:dyDescent="0.3">
      <c r="A811" t="s">
        <v>1766</v>
      </c>
      <c r="B811" t="s">
        <v>1767</v>
      </c>
      <c r="C811" t="str">
        <f>IFERROR(VLOOKUP(Table1[[#This Row],[Ticker]],[1]!Table2[[Symbol]:[Industry]],2,FALSE),"-")</f>
        <v>-</v>
      </c>
      <c r="D811" t="s">
        <v>388</v>
      </c>
      <c r="E811">
        <v>4249.4545669999998</v>
      </c>
      <c r="F811">
        <v>341.5</v>
      </c>
      <c r="G811">
        <v>163.40843004154999</v>
      </c>
      <c r="H811">
        <v>42.595541280943699</v>
      </c>
      <c r="I811">
        <v>104.00242784360201</v>
      </c>
      <c r="J811">
        <v>3.8466077465246502</v>
      </c>
      <c r="K811">
        <v>293.84033312583199</v>
      </c>
      <c r="L811">
        <v>213.50398972448201</v>
      </c>
      <c r="M811">
        <v>48.310490064520302</v>
      </c>
      <c r="N811">
        <v>0.44208448124829403</v>
      </c>
      <c r="O811">
        <v>16.8374816983894</v>
      </c>
      <c r="P811">
        <v>200.89431252477999</v>
      </c>
      <c r="Q811">
        <v>0.178299881396111</v>
      </c>
    </row>
    <row r="812" spans="1:17" hidden="1" x14ac:dyDescent="0.3">
      <c r="A812" t="s">
        <v>1768</v>
      </c>
      <c r="B812" t="s">
        <v>1769</v>
      </c>
      <c r="C812" t="str">
        <f>IFERROR(VLOOKUP(Table1[[#This Row],[Ticker]],[1]!Table2[[Symbol]:[Industry]],2,FALSE),"-")</f>
        <v>-</v>
      </c>
      <c r="D812" t="s">
        <v>141</v>
      </c>
      <c r="E812">
        <v>4219.2074325800004</v>
      </c>
      <c r="F812">
        <v>90.58</v>
      </c>
      <c r="G812">
        <v>79.777935997284999</v>
      </c>
      <c r="H812">
        <v>-9.2670504536075207</v>
      </c>
      <c r="I812">
        <v>93.460956234404506</v>
      </c>
      <c r="J812">
        <v>-0.64653654690404005</v>
      </c>
      <c r="K812">
        <v>87.383492119426805</v>
      </c>
      <c r="M812">
        <v>37.809210138456599</v>
      </c>
      <c r="N812">
        <v>0.47839880032453003</v>
      </c>
      <c r="O812">
        <v>19.838816515787101</v>
      </c>
      <c r="P812">
        <v>151.611111111111</v>
      </c>
    </row>
    <row r="813" spans="1:17" hidden="1" x14ac:dyDescent="0.3">
      <c r="A813" t="s">
        <v>1770</v>
      </c>
      <c r="B813" t="s">
        <v>1771</v>
      </c>
      <c r="C813" t="str">
        <f>IFERROR(VLOOKUP(Table1[[#This Row],[Ticker]],[1]!Table2[[Symbol]:[Industry]],2,FALSE),"-")</f>
        <v>-</v>
      </c>
      <c r="D813" t="s">
        <v>119</v>
      </c>
      <c r="E813">
        <v>4205.3974875000004</v>
      </c>
      <c r="F813">
        <v>337.5</v>
      </c>
      <c r="G813">
        <v>-31.1789638305825</v>
      </c>
      <c r="H813">
        <v>6.3024328499942799</v>
      </c>
      <c r="I813">
        <v>-17.495943593463</v>
      </c>
      <c r="J813">
        <v>1.07578174099156</v>
      </c>
      <c r="K813">
        <v>336.93108669789802</v>
      </c>
      <c r="M813">
        <v>44.248928865390504</v>
      </c>
      <c r="N813">
        <v>1.0726739167785599</v>
      </c>
      <c r="O813">
        <v>16.399999999999999</v>
      </c>
      <c r="P813">
        <v>12.107623318385601</v>
      </c>
    </row>
    <row r="814" spans="1:17" x14ac:dyDescent="0.3">
      <c r="A814" t="s">
        <v>1772</v>
      </c>
      <c r="B814" t="s">
        <v>1773</v>
      </c>
      <c r="C814" t="str">
        <f>IFERROR(VLOOKUP(Table1[[#This Row],[Ticker]],[1]!Table2[[Symbol]:[Industry]],2,FALSE),"-")</f>
        <v>-</v>
      </c>
      <c r="D814" t="s">
        <v>921</v>
      </c>
      <c r="E814">
        <v>4204.8559292250002</v>
      </c>
      <c r="F814">
        <v>489.75</v>
      </c>
      <c r="G814">
        <v>89.680261340754697</v>
      </c>
      <c r="H814">
        <v>24.6410426332192</v>
      </c>
      <c r="I814">
        <v>48.3069585779742</v>
      </c>
      <c r="J814">
        <v>9.5617453025123602</v>
      </c>
      <c r="K814">
        <v>398.442922833127</v>
      </c>
      <c r="L814">
        <v>323.285065298174</v>
      </c>
      <c r="M814">
        <v>57.041245941630699</v>
      </c>
      <c r="N814">
        <v>1.55059846962965</v>
      </c>
      <c r="O814">
        <v>11.015824400204099</v>
      </c>
      <c r="P814">
        <v>126.946246524559</v>
      </c>
      <c r="Q814">
        <v>0.104229443975677</v>
      </c>
    </row>
    <row r="815" spans="1:17" x14ac:dyDescent="0.3">
      <c r="A815" t="s">
        <v>1774</v>
      </c>
      <c r="B815" t="s">
        <v>1775</v>
      </c>
      <c r="C815" t="str">
        <f>IFERROR(VLOOKUP(Table1[[#This Row],[Ticker]],[1]!Table2[[Symbol]:[Industry]],2,FALSE),"-")</f>
        <v>-</v>
      </c>
      <c r="D815" t="s">
        <v>57</v>
      </c>
      <c r="E815">
        <v>4193.8120443600001</v>
      </c>
      <c r="F815">
        <v>588.15</v>
      </c>
      <c r="G815">
        <v>-52.549171732016397</v>
      </c>
      <c r="H815">
        <v>-17.3142982460833</v>
      </c>
      <c r="I815">
        <v>-50.746324254014702</v>
      </c>
      <c r="J815">
        <v>-1.3166478871962899</v>
      </c>
      <c r="K815">
        <v>700.25536999036103</v>
      </c>
      <c r="L815">
        <v>801.41204590944403</v>
      </c>
      <c r="M815">
        <v>16.370293938730001</v>
      </c>
      <c r="N815">
        <v>0.98312708997675802</v>
      </c>
      <c r="O815">
        <v>111.374649324152</v>
      </c>
      <c r="P815">
        <v>0.30698388334611199</v>
      </c>
      <c r="Q815">
        <v>-1.7508179246413E-2</v>
      </c>
    </row>
    <row r="816" spans="1:17" hidden="1" x14ac:dyDescent="0.3">
      <c r="A816" t="s">
        <v>1776</v>
      </c>
      <c r="B816" t="s">
        <v>1777</v>
      </c>
      <c r="C816" t="str">
        <f>IFERROR(VLOOKUP(Table1[[#This Row],[Ticker]],[1]!Table2[[Symbol]:[Industry]],2,FALSE),"-")</f>
        <v>-</v>
      </c>
      <c r="D816" t="s">
        <v>258</v>
      </c>
      <c r="E816">
        <v>4156.5137562</v>
      </c>
      <c r="F816">
        <v>906.2</v>
      </c>
      <c r="G816">
        <v>170.34357835517699</v>
      </c>
      <c r="H816">
        <v>8.5521501719431292</v>
      </c>
      <c r="I816">
        <v>90.205159454017604</v>
      </c>
      <c r="J816">
        <v>9.0336567345399192</v>
      </c>
      <c r="K816">
        <v>811.95492108081305</v>
      </c>
      <c r="L816">
        <v>603.99461147004502</v>
      </c>
      <c r="M816">
        <v>62.6153694212571</v>
      </c>
      <c r="N816">
        <v>1.6105024382406601</v>
      </c>
      <c r="O816">
        <v>3.70779077466341</v>
      </c>
      <c r="P816">
        <v>210.26808641763901</v>
      </c>
      <c r="Q816">
        <v>9.1466546921109004E-2</v>
      </c>
    </row>
    <row r="817" spans="1:17" x14ac:dyDescent="0.3">
      <c r="A817" t="s">
        <v>1778</v>
      </c>
      <c r="B817" t="s">
        <v>1779</v>
      </c>
      <c r="C817" t="str">
        <f>IFERROR(VLOOKUP(Table1[[#This Row],[Ticker]],[1]!Table2[[Symbol]:[Industry]],2,FALSE),"-")</f>
        <v>-</v>
      </c>
      <c r="D817" t="s">
        <v>315</v>
      </c>
      <c r="E817">
        <v>4155.9140834959999</v>
      </c>
      <c r="F817">
        <v>188.86</v>
      </c>
      <c r="G817">
        <v>7.4704611584294502</v>
      </c>
      <c r="H817">
        <v>0.19084330385362899</v>
      </c>
      <c r="I817">
        <v>-15.691196923273401</v>
      </c>
      <c r="J817">
        <v>0.74610477020431198</v>
      </c>
      <c r="K817">
        <v>186.858125891631</v>
      </c>
      <c r="L817">
        <v>183.526771086038</v>
      </c>
      <c r="M817">
        <v>54.721502030649503</v>
      </c>
      <c r="N817">
        <v>1.70898350292748</v>
      </c>
      <c r="O817">
        <v>25.939849624060098</v>
      </c>
      <c r="P817">
        <v>48.4165029469548</v>
      </c>
    </row>
    <row r="818" spans="1:17" hidden="1" x14ac:dyDescent="0.3">
      <c r="A818" t="s">
        <v>1780</v>
      </c>
      <c r="B818" t="s">
        <v>1781</v>
      </c>
      <c r="C818" t="str">
        <f>IFERROR(VLOOKUP(Table1[[#This Row],[Ticker]],[1]!Table2[[Symbol]:[Industry]],2,FALSE),"-")</f>
        <v>-</v>
      </c>
      <c r="D818" t="s">
        <v>1782</v>
      </c>
      <c r="E818">
        <v>4128.5194316159996</v>
      </c>
      <c r="F818">
        <v>137.66</v>
      </c>
      <c r="G818">
        <v>32.735859713475499</v>
      </c>
      <c r="H818">
        <v>4.8142716718340104</v>
      </c>
      <c r="I818">
        <v>3.6452280217455999</v>
      </c>
      <c r="J818">
        <v>-0.62268506493897702</v>
      </c>
      <c r="K818">
        <v>130.42597336177201</v>
      </c>
      <c r="L818">
        <v>113.80958890098699</v>
      </c>
      <c r="M818">
        <v>41.592682016705602</v>
      </c>
      <c r="N818">
        <v>0.29011038049232302</v>
      </c>
      <c r="O818">
        <v>14.7755339241609</v>
      </c>
      <c r="P818">
        <v>73.813131313131294</v>
      </c>
      <c r="Q818">
        <v>8.3607428853001001E-2</v>
      </c>
    </row>
    <row r="819" spans="1:17" x14ac:dyDescent="0.3">
      <c r="A819" t="s">
        <v>1783</v>
      </c>
      <c r="B819" t="s">
        <v>1784</v>
      </c>
      <c r="C819" t="str">
        <f>IFERROR(VLOOKUP(Table1[[#This Row],[Ticker]],[1]!Table2[[Symbol]:[Industry]],2,FALSE),"-")</f>
        <v>-</v>
      </c>
      <c r="D819" t="s">
        <v>46</v>
      </c>
      <c r="E819">
        <v>4127.6322371010001</v>
      </c>
      <c r="F819">
        <v>51.13</v>
      </c>
      <c r="G819">
        <v>-22.8832038343206</v>
      </c>
      <c r="H819">
        <v>-12.565522558559399</v>
      </c>
      <c r="I819">
        <v>-39.187271197493502</v>
      </c>
      <c r="J819">
        <v>-2.8312115570596599</v>
      </c>
      <c r="K819">
        <v>59.636042456640801</v>
      </c>
      <c r="L819">
        <v>57.734685507309699</v>
      </c>
      <c r="M819">
        <v>26.233496701556501</v>
      </c>
      <c r="N819">
        <v>0.72719641756157705</v>
      </c>
      <c r="O819">
        <v>54.508116565617001</v>
      </c>
      <c r="P819">
        <v>21.593341260404198</v>
      </c>
      <c r="Q819">
        <v>0.113995539820179</v>
      </c>
    </row>
    <row r="820" spans="1:17" hidden="1" x14ac:dyDescent="0.3">
      <c r="A820" t="s">
        <v>1785</v>
      </c>
      <c r="B820" t="s">
        <v>1786</v>
      </c>
      <c r="C820" t="str">
        <f>IFERROR(VLOOKUP(Table1[[#This Row],[Ticker]],[1]!Table2[[Symbol]:[Industry]],2,FALSE),"-")</f>
        <v>-</v>
      </c>
      <c r="D820" t="s">
        <v>1787</v>
      </c>
      <c r="E820">
        <v>4115.2198749999998</v>
      </c>
      <c r="F820">
        <v>367.25</v>
      </c>
      <c r="G820">
        <v>111.336598572624</v>
      </c>
      <c r="H820">
        <v>-8.4013395457734692</v>
      </c>
      <c r="I820">
        <v>-42.673286108553803</v>
      </c>
      <c r="J820">
        <v>-1.9289873802350599</v>
      </c>
      <c r="K820">
        <v>407.36631421477898</v>
      </c>
      <c r="L820">
        <v>406.25543236419702</v>
      </c>
      <c r="M820">
        <v>37.518087439994503</v>
      </c>
      <c r="N820">
        <v>0.51966194037080204</v>
      </c>
      <c r="O820">
        <v>73.859768550034005</v>
      </c>
      <c r="P820">
        <v>135.56767158434801</v>
      </c>
      <c r="Q820">
        <v>0.28194046111746102</v>
      </c>
    </row>
    <row r="821" spans="1:17" hidden="1" x14ac:dyDescent="0.3">
      <c r="A821" t="s">
        <v>1788</v>
      </c>
      <c r="B821" t="s">
        <v>1789</v>
      </c>
      <c r="C821" t="str">
        <f>IFERROR(VLOOKUP(Table1[[#This Row],[Ticker]],[1]!Table2[[Symbol]:[Industry]],2,FALSE),"-")</f>
        <v>-</v>
      </c>
      <c r="D821" t="s">
        <v>133</v>
      </c>
      <c r="E821">
        <v>4109.7593139000001</v>
      </c>
      <c r="F821">
        <v>2024.9</v>
      </c>
      <c r="G821">
        <v>21.971731734770099</v>
      </c>
      <c r="H821">
        <v>-6.9423174006287001</v>
      </c>
      <c r="I821">
        <v>28.376855461819599</v>
      </c>
      <c r="J821">
        <v>-4.2851366271418598</v>
      </c>
      <c r="K821">
        <v>2105.9183904935499</v>
      </c>
      <c r="L821">
        <v>1810.5843301176301</v>
      </c>
      <c r="M821">
        <v>26.703155807978</v>
      </c>
      <c r="N821">
        <v>0.55101604196788201</v>
      </c>
      <c r="O821">
        <v>17.586053632278102</v>
      </c>
      <c r="P821">
        <v>68.320864505403094</v>
      </c>
      <c r="Q821">
        <v>0.29429763598945002</v>
      </c>
    </row>
    <row r="822" spans="1:17" hidden="1" x14ac:dyDescent="0.3">
      <c r="A822" t="s">
        <v>1790</v>
      </c>
      <c r="B822" t="s">
        <v>1791</v>
      </c>
      <c r="C822" t="str">
        <f>IFERROR(VLOOKUP(Table1[[#This Row],[Ticker]],[1]!Table2[[Symbol]:[Industry]],2,FALSE),"-")</f>
        <v>-</v>
      </c>
      <c r="D822" t="s">
        <v>300</v>
      </c>
      <c r="E822">
        <v>4097.6546095000003</v>
      </c>
      <c r="F822">
        <v>593</v>
      </c>
      <c r="G822">
        <v>74.063526553566106</v>
      </c>
      <c r="H822">
        <v>-4.2534181126317003</v>
      </c>
      <c r="I822">
        <v>34.777275003854001</v>
      </c>
      <c r="J822">
        <v>-1.23178364330247</v>
      </c>
      <c r="K822">
        <v>575.80133271627903</v>
      </c>
      <c r="L822">
        <v>479.71747362943699</v>
      </c>
      <c r="M822">
        <v>51.489392157700202</v>
      </c>
      <c r="N822">
        <v>0.68087930042440103</v>
      </c>
      <c r="O822">
        <v>10.4553119730185</v>
      </c>
      <c r="P822">
        <v>104.588580300155</v>
      </c>
      <c r="Q822">
        <v>6.0167293922885001E-2</v>
      </c>
    </row>
    <row r="823" spans="1:17" x14ac:dyDescent="0.3">
      <c r="A823" t="s">
        <v>1792</v>
      </c>
      <c r="B823" t="s">
        <v>1793</v>
      </c>
      <c r="C823" t="str">
        <f>IFERROR(VLOOKUP(Table1[[#This Row],[Ticker]],[1]!Table2[[Symbol]:[Industry]],2,FALSE),"-")</f>
        <v>-</v>
      </c>
      <c r="D823" t="s">
        <v>1376</v>
      </c>
      <c r="E823">
        <v>4088.2532798900002</v>
      </c>
      <c r="F823">
        <v>566.15</v>
      </c>
      <c r="G823">
        <v>16.0265759415771</v>
      </c>
      <c r="H823">
        <v>-2.30418252863273</v>
      </c>
      <c r="I823">
        <v>20.778785545970798</v>
      </c>
      <c r="J823">
        <v>-2.7668282940217002</v>
      </c>
      <c r="K823">
        <v>536.34845685020196</v>
      </c>
      <c r="L823">
        <v>481.65861017142498</v>
      </c>
      <c r="M823">
        <v>48.403661155309898</v>
      </c>
      <c r="N823">
        <v>1.5779160746745899</v>
      </c>
      <c r="O823">
        <v>8.18687626953988</v>
      </c>
      <c r="P823">
        <v>52.621647122253599</v>
      </c>
      <c r="Q823">
        <v>5.2600139466180001E-3</v>
      </c>
    </row>
    <row r="824" spans="1:17" hidden="1" x14ac:dyDescent="0.3">
      <c r="A824" t="s">
        <v>1794</v>
      </c>
      <c r="B824" t="s">
        <v>1795</v>
      </c>
      <c r="C824" t="str">
        <f>IFERROR(VLOOKUP(Table1[[#This Row],[Ticker]],[1]!Table2[[Symbol]:[Industry]],2,FALSE),"-")</f>
        <v>-</v>
      </c>
      <c r="D824" t="s">
        <v>1021</v>
      </c>
      <c r="E824">
        <v>4060.8879999999999</v>
      </c>
      <c r="F824">
        <v>118</v>
      </c>
      <c r="G824">
        <v>-22.506935080689399</v>
      </c>
      <c r="I824">
        <v>-7.0392808447798902</v>
      </c>
      <c r="K824">
        <v>104.378999999999</v>
      </c>
      <c r="M824">
        <v>99.990560428137201</v>
      </c>
      <c r="N824">
        <v>1</v>
      </c>
      <c r="O824">
        <v>0</v>
      </c>
      <c r="P824">
        <v>5.3571428571428603</v>
      </c>
    </row>
    <row r="825" spans="1:17" hidden="1" x14ac:dyDescent="0.3">
      <c r="A825" t="s">
        <v>1796</v>
      </c>
      <c r="B825" t="s">
        <v>1797</v>
      </c>
      <c r="C825" t="str">
        <f>IFERROR(VLOOKUP(Table1[[#This Row],[Ticker]],[1]!Table2[[Symbol]:[Industry]],2,FALSE),"-")</f>
        <v>-</v>
      </c>
      <c r="D825" t="s">
        <v>625</v>
      </c>
      <c r="E825">
        <v>4056.96527595</v>
      </c>
      <c r="F825">
        <v>1603.05</v>
      </c>
      <c r="G825">
        <v>29.406074774359901</v>
      </c>
      <c r="H825">
        <v>2.5555201919866701</v>
      </c>
      <c r="I825">
        <v>42.978739352963402</v>
      </c>
      <c r="J825">
        <v>2.3626846873015999</v>
      </c>
      <c r="K825">
        <v>1446.1976346358499</v>
      </c>
      <c r="L825">
        <v>1187.5825925506299</v>
      </c>
      <c r="M825">
        <v>60.458661965670203</v>
      </c>
      <c r="N825">
        <v>0.71816808815713395</v>
      </c>
      <c r="O825">
        <v>5.04974891612863</v>
      </c>
      <c r="P825">
        <v>97.626826111076795</v>
      </c>
      <c r="Q825">
        <v>0.13156785143514099</v>
      </c>
    </row>
    <row r="826" spans="1:17" hidden="1" x14ac:dyDescent="0.3">
      <c r="A826" t="s">
        <v>1798</v>
      </c>
      <c r="B826" t="s">
        <v>1799</v>
      </c>
      <c r="C826" t="str">
        <f>IFERROR(VLOOKUP(Table1[[#This Row],[Ticker]],[1]!Table2[[Symbol]:[Industry]],2,FALSE),"-")</f>
        <v>-</v>
      </c>
      <c r="D826" t="s">
        <v>397</v>
      </c>
      <c r="E826">
        <v>4049.2149269000001</v>
      </c>
      <c r="F826">
        <v>1055.45</v>
      </c>
      <c r="G826">
        <v>-49.609325274167396</v>
      </c>
      <c r="H826">
        <v>-5.8402268840809102</v>
      </c>
      <c r="I826">
        <v>-22.9370292832788</v>
      </c>
      <c r="J826">
        <v>-0.33208881151967101</v>
      </c>
      <c r="K826">
        <v>1162.9411700396499</v>
      </c>
      <c r="L826">
        <v>1220.40985365352</v>
      </c>
      <c r="M826">
        <v>14.918455724297701</v>
      </c>
      <c r="N826">
        <v>0.40131304268381701</v>
      </c>
      <c r="O826">
        <v>47.321047894263103</v>
      </c>
      <c r="P826">
        <v>5.7724106829683803</v>
      </c>
      <c r="Q826">
        <v>-6.1320363840342E-2</v>
      </c>
    </row>
    <row r="827" spans="1:17" x14ac:dyDescent="0.3">
      <c r="A827" t="s">
        <v>1800</v>
      </c>
      <c r="B827" t="s">
        <v>1801</v>
      </c>
      <c r="C827" t="str">
        <f>IFERROR(VLOOKUP(Table1[[#This Row],[Ticker]],[1]!Table2[[Symbol]:[Industry]],2,FALSE),"-")</f>
        <v>-</v>
      </c>
      <c r="D827" t="s">
        <v>258</v>
      </c>
      <c r="E827">
        <v>4040.3609012799998</v>
      </c>
      <c r="F827">
        <v>1287.05</v>
      </c>
      <c r="G827">
        <v>4.4031781501370002</v>
      </c>
      <c r="H827">
        <v>-9.9234268058495694</v>
      </c>
      <c r="I827">
        <v>1.7795785746711501</v>
      </c>
      <c r="J827">
        <v>0.26656550713379001</v>
      </c>
      <c r="K827">
        <v>1351.11732429721</v>
      </c>
      <c r="L827">
        <v>1243.3372433137599</v>
      </c>
      <c r="M827">
        <v>30.749189565346001</v>
      </c>
      <c r="N827">
        <v>0.78051624492831195</v>
      </c>
      <c r="O827">
        <v>18.6123305232897</v>
      </c>
      <c r="P827">
        <v>33.525261956634502</v>
      </c>
      <c r="Q827">
        <v>0.12346488253886</v>
      </c>
    </row>
    <row r="828" spans="1:17" x14ac:dyDescent="0.3">
      <c r="A828" t="s">
        <v>1802</v>
      </c>
      <c r="B828" t="s">
        <v>1803</v>
      </c>
      <c r="C828" t="str">
        <f>IFERROR(VLOOKUP(Table1[[#This Row],[Ticker]],[1]!Table2[[Symbol]:[Industry]],2,FALSE),"-")</f>
        <v>-</v>
      </c>
      <c r="D828" t="s">
        <v>300</v>
      </c>
      <c r="E828">
        <v>4037.2989416</v>
      </c>
      <c r="F828">
        <v>2375.6</v>
      </c>
      <c r="G828">
        <v>85.822421837738801</v>
      </c>
      <c r="H828">
        <v>2.3863857083706801</v>
      </c>
      <c r="I828">
        <v>37.492079337316703</v>
      </c>
      <c r="J828">
        <v>-1.82470872821839</v>
      </c>
      <c r="K828">
        <v>2284.6271480380601</v>
      </c>
      <c r="L828">
        <v>1798.16434196261</v>
      </c>
      <c r="M828">
        <v>38.738343909350299</v>
      </c>
      <c r="N828">
        <v>0.56790268371205599</v>
      </c>
      <c r="O828">
        <v>17.187236908570402</v>
      </c>
      <c r="P828">
        <v>114.51081312926</v>
      </c>
      <c r="Q828">
        <v>3.4219839685849999E-3</v>
      </c>
    </row>
    <row r="829" spans="1:17" x14ac:dyDescent="0.3">
      <c r="A829" t="s">
        <v>1804</v>
      </c>
      <c r="B829" t="s">
        <v>1805</v>
      </c>
      <c r="C829" t="str">
        <f>IFERROR(VLOOKUP(Table1[[#This Row],[Ticker]],[1]!Table2[[Symbol]:[Industry]],2,FALSE),"-")</f>
        <v>-</v>
      </c>
      <c r="D829" t="s">
        <v>51</v>
      </c>
      <c r="E829">
        <v>4035.407592</v>
      </c>
      <c r="F829">
        <v>501.4</v>
      </c>
      <c r="G829">
        <v>60.141054217546099</v>
      </c>
      <c r="H829">
        <v>33.666550436994598</v>
      </c>
      <c r="I829">
        <v>28.8846502287325</v>
      </c>
      <c r="J829">
        <v>33.005230129915901</v>
      </c>
      <c r="K829">
        <v>408.385754888436</v>
      </c>
      <c r="L829">
        <v>356.26618788045897</v>
      </c>
      <c r="M829">
        <v>73.385198967897395</v>
      </c>
      <c r="N829">
        <v>3.22837236912717</v>
      </c>
      <c r="O829">
        <v>7.6685281212604801</v>
      </c>
      <c r="P829">
        <v>113.452532992762</v>
      </c>
      <c r="Q829">
        <v>-9.7632196173980008E-3</v>
      </c>
    </row>
    <row r="830" spans="1:17" x14ac:dyDescent="0.3">
      <c r="A830" t="s">
        <v>1806</v>
      </c>
      <c r="B830" t="s">
        <v>1807</v>
      </c>
      <c r="C830" t="str">
        <f>IFERROR(VLOOKUP(Table1[[#This Row],[Ticker]],[1]!Table2[[Symbol]:[Industry]],2,FALSE),"-")</f>
        <v>-</v>
      </c>
      <c r="D830" t="s">
        <v>539</v>
      </c>
      <c r="E830">
        <v>4028.72483646</v>
      </c>
      <c r="F830">
        <v>351.7</v>
      </c>
      <c r="G830">
        <v>-3.2056084556331399</v>
      </c>
      <c r="H830">
        <v>-3.3340191865359499</v>
      </c>
      <c r="I830">
        <v>-21.835730918128199</v>
      </c>
      <c r="J830">
        <v>-5.6872188496758902</v>
      </c>
      <c r="K830">
        <v>371.463621867011</v>
      </c>
      <c r="L830">
        <v>357.80731324498498</v>
      </c>
      <c r="M830">
        <v>33.577348644335501</v>
      </c>
      <c r="N830">
        <v>1.1433979474079099</v>
      </c>
      <c r="O830">
        <v>30.4663065112311</v>
      </c>
      <c r="P830">
        <v>27.890909090908998</v>
      </c>
      <c r="Q830">
        <v>0.123307593446459</v>
      </c>
    </row>
    <row r="831" spans="1:17" x14ac:dyDescent="0.3">
      <c r="A831" t="s">
        <v>1808</v>
      </c>
      <c r="B831" t="s">
        <v>1809</v>
      </c>
      <c r="C831" t="str">
        <f>IFERROR(VLOOKUP(Table1[[#This Row],[Ticker]],[1]!Table2[[Symbol]:[Industry]],2,FALSE),"-")</f>
        <v>-</v>
      </c>
      <c r="D831" t="s">
        <v>300</v>
      </c>
      <c r="E831">
        <v>3986.1383175000001</v>
      </c>
      <c r="F831">
        <v>1287.45</v>
      </c>
      <c r="G831">
        <v>53.4462662099155</v>
      </c>
      <c r="H831">
        <v>26.372276519637101</v>
      </c>
      <c r="I831">
        <v>35.413060540967201</v>
      </c>
      <c r="J831">
        <v>7.5906124756253002</v>
      </c>
      <c r="K831">
        <v>1046.1252452650001</v>
      </c>
      <c r="L831">
        <v>877.98031681749399</v>
      </c>
      <c r="M831">
        <v>68.558824630147498</v>
      </c>
      <c r="N831">
        <v>1.5197251629435899</v>
      </c>
      <c r="O831">
        <v>4.4545419239581996</v>
      </c>
      <c r="P831">
        <v>107.168718320057</v>
      </c>
      <c r="Q831">
        <v>5.7325333173630998E-2</v>
      </c>
    </row>
    <row r="832" spans="1:17" x14ac:dyDescent="0.3">
      <c r="A832" t="s">
        <v>1810</v>
      </c>
      <c r="B832" t="s">
        <v>1811</v>
      </c>
      <c r="C832" t="str">
        <f>IFERROR(VLOOKUP(Table1[[#This Row],[Ticker]],[1]!Table2[[Symbol]:[Industry]],2,FALSE),"-")</f>
        <v>-</v>
      </c>
      <c r="D832" t="s">
        <v>133</v>
      </c>
      <c r="E832">
        <v>3983.5734727230001</v>
      </c>
      <c r="F832">
        <v>207.87</v>
      </c>
      <c r="G832">
        <v>-16.428661498694002</v>
      </c>
      <c r="H832">
        <v>-5.2617156635007198</v>
      </c>
      <c r="I832">
        <v>-28.288456415285101</v>
      </c>
      <c r="J832">
        <v>-1.1548551452442299</v>
      </c>
      <c r="K832">
        <v>215.87319277094801</v>
      </c>
      <c r="L832">
        <v>216.598091889225</v>
      </c>
      <c r="M832">
        <v>42.484366684118001</v>
      </c>
      <c r="N832">
        <v>1.1240750516937099</v>
      </c>
      <c r="O832">
        <v>33.737432048876599</v>
      </c>
      <c r="P832">
        <v>24.547633313361199</v>
      </c>
      <c r="Q832">
        <v>6.2986704046088998E-2</v>
      </c>
    </row>
    <row r="833" spans="1:17" x14ac:dyDescent="0.3">
      <c r="A833" t="s">
        <v>1812</v>
      </c>
      <c r="B833" t="s">
        <v>1813</v>
      </c>
      <c r="C833" t="str">
        <f>IFERROR(VLOOKUP(Table1[[#This Row],[Ticker]],[1]!Table2[[Symbol]:[Industry]],2,FALSE),"-")</f>
        <v>-</v>
      </c>
      <c r="D833" t="s">
        <v>261</v>
      </c>
      <c r="E833">
        <v>3967.6265592899999</v>
      </c>
      <c r="F833">
        <v>470.1</v>
      </c>
      <c r="G833">
        <v>-28.653152914133202</v>
      </c>
      <c r="H833">
        <v>-3.2439695940067299</v>
      </c>
      <c r="I833">
        <v>-32.198052774604399</v>
      </c>
      <c r="J833">
        <v>-0.41670953801830701</v>
      </c>
      <c r="K833">
        <v>496.92355785777499</v>
      </c>
      <c r="L833">
        <v>506.629359282579</v>
      </c>
      <c r="M833">
        <v>26.4649288431632</v>
      </c>
      <c r="N833">
        <v>0.75711698158864504</v>
      </c>
      <c r="O833">
        <v>48.691767708998</v>
      </c>
      <c r="P833">
        <v>5.1677852348993296</v>
      </c>
    </row>
    <row r="834" spans="1:17" hidden="1" x14ac:dyDescent="0.3">
      <c r="A834" t="s">
        <v>1814</v>
      </c>
      <c r="B834" t="s">
        <v>1815</v>
      </c>
      <c r="C834" t="str">
        <f>IFERROR(VLOOKUP(Table1[[#This Row],[Ticker]],[1]!Table2[[Symbol]:[Industry]],2,FALSE),"-")</f>
        <v>-</v>
      </c>
      <c r="D834" t="s">
        <v>51</v>
      </c>
      <c r="E834">
        <v>3921.9523037499998</v>
      </c>
      <c r="F834">
        <v>557.04999999999995</v>
      </c>
      <c r="G834">
        <v>12.636248855597801</v>
      </c>
      <c r="H834">
        <v>8.5360820743568997</v>
      </c>
      <c r="I834">
        <v>-7.2854705148955103</v>
      </c>
      <c r="J834">
        <v>2.8113525788955398</v>
      </c>
      <c r="K834">
        <v>547.65325227052995</v>
      </c>
      <c r="L834">
        <v>505.041175502908</v>
      </c>
      <c r="M834">
        <v>47.686974292511898</v>
      </c>
      <c r="N834">
        <v>2.3867245608633199</v>
      </c>
      <c r="O834">
        <v>13.2752894713221</v>
      </c>
      <c r="P834">
        <v>41.0253164556961</v>
      </c>
      <c r="Q834">
        <v>6.6218490170235997E-2</v>
      </c>
    </row>
    <row r="835" spans="1:17" x14ac:dyDescent="0.3">
      <c r="A835" t="s">
        <v>1816</v>
      </c>
      <c r="B835" t="s">
        <v>1817</v>
      </c>
      <c r="C835" t="str">
        <f>IFERROR(VLOOKUP(Table1[[#This Row],[Ticker]],[1]!Table2[[Symbol]:[Industry]],2,FALSE),"-")</f>
        <v>-</v>
      </c>
      <c r="D835" t="s">
        <v>183</v>
      </c>
      <c r="E835">
        <v>3921.83179939499</v>
      </c>
      <c r="F835">
        <v>274.64999999999998</v>
      </c>
      <c r="G835">
        <v>-7.1345051157529698</v>
      </c>
      <c r="H835">
        <v>2.5926722837685698</v>
      </c>
      <c r="I835">
        <v>17.7630894818776</v>
      </c>
      <c r="J835">
        <v>-2.1902373078734998</v>
      </c>
      <c r="K835">
        <v>264.25220092625301</v>
      </c>
      <c r="L835">
        <v>240.29005540176701</v>
      </c>
      <c r="M835">
        <v>54.965623109166003</v>
      </c>
      <c r="N835">
        <v>1.4070100730116499</v>
      </c>
      <c r="O835">
        <v>4.4602221008556304</v>
      </c>
      <c r="P835">
        <v>37.496871088860999</v>
      </c>
      <c r="Q835">
        <v>-2.4767645997796E-2</v>
      </c>
    </row>
    <row r="836" spans="1:17" x14ac:dyDescent="0.3">
      <c r="A836" t="s">
        <v>1818</v>
      </c>
      <c r="B836" t="s">
        <v>1819</v>
      </c>
      <c r="C836" t="str">
        <f>IFERROR(VLOOKUP(Table1[[#This Row],[Ticker]],[1]!Table2[[Symbol]:[Industry]],2,FALSE),"-")</f>
        <v>-</v>
      </c>
      <c r="D836" t="s">
        <v>130</v>
      </c>
      <c r="E836">
        <v>3914.0820337499999</v>
      </c>
      <c r="F836">
        <v>827.5</v>
      </c>
      <c r="G836">
        <v>35.317755678143897</v>
      </c>
      <c r="H836">
        <v>-0.37833939151672102</v>
      </c>
      <c r="I836">
        <v>10.2284195307301</v>
      </c>
      <c r="J836">
        <v>-7.1734174022420403</v>
      </c>
      <c r="K836">
        <v>845.54335034678695</v>
      </c>
      <c r="L836">
        <v>761.53460355562902</v>
      </c>
      <c r="M836">
        <v>33.087280183141203</v>
      </c>
      <c r="N836">
        <v>0.67879892098099703</v>
      </c>
      <c r="O836">
        <v>17.655589123866999</v>
      </c>
      <c r="P836">
        <v>70.935757074984494</v>
      </c>
      <c r="Q836">
        <v>-6.2096790901536997E-2</v>
      </c>
    </row>
    <row r="837" spans="1:17" hidden="1" x14ac:dyDescent="0.3">
      <c r="A837" t="s">
        <v>1820</v>
      </c>
      <c r="B837" t="s">
        <v>1821</v>
      </c>
      <c r="C837" t="str">
        <f>IFERROR(VLOOKUP(Table1[[#This Row],[Ticker]],[1]!Table2[[Symbol]:[Industry]],2,FALSE),"-")</f>
        <v>-</v>
      </c>
      <c r="D837" t="s">
        <v>27</v>
      </c>
      <c r="E837">
        <v>3912.93</v>
      </c>
      <c r="F837">
        <v>62.11</v>
      </c>
      <c r="G837">
        <v>182.484976370992</v>
      </c>
      <c r="H837">
        <v>31.105972024186901</v>
      </c>
      <c r="I837">
        <v>34.568769655301999</v>
      </c>
      <c r="J837">
        <v>-8.7932007227876703</v>
      </c>
      <c r="K837">
        <v>59.197882970619297</v>
      </c>
      <c r="L837">
        <v>43.096074041949201</v>
      </c>
      <c r="M837">
        <v>35.115285849928703</v>
      </c>
      <c r="N837">
        <v>1.3649559665189299</v>
      </c>
      <c r="O837">
        <v>64.1120592497182</v>
      </c>
      <c r="P837">
        <v>212.89672544080599</v>
      </c>
      <c r="Q837">
        <v>0.10442010983830601</v>
      </c>
    </row>
    <row r="838" spans="1:17" hidden="1" x14ac:dyDescent="0.3">
      <c r="A838" t="s">
        <v>1822</v>
      </c>
      <c r="B838" t="s">
        <v>1823</v>
      </c>
      <c r="C838" t="str">
        <f>IFERROR(VLOOKUP(Table1[[#This Row],[Ticker]],[1]!Table2[[Symbol]:[Industry]],2,FALSE),"-")</f>
        <v>-</v>
      </c>
      <c r="D838" t="s">
        <v>46</v>
      </c>
      <c r="E838">
        <v>3901.1653620000002</v>
      </c>
      <c r="F838">
        <v>2033.7</v>
      </c>
      <c r="G838">
        <v>550.85606391773604</v>
      </c>
      <c r="H838">
        <v>-7.16366203187187</v>
      </c>
      <c r="I838">
        <v>158.727021704045</v>
      </c>
      <c r="J838">
        <v>1.31966873710828</v>
      </c>
      <c r="K838">
        <v>2153.7474615911801</v>
      </c>
      <c r="L838">
        <v>1369.5055958985699</v>
      </c>
      <c r="M838">
        <v>44.951050537210598</v>
      </c>
      <c r="N838">
        <v>1.5393299454829199</v>
      </c>
      <c r="O838">
        <v>46.727639278162897</v>
      </c>
      <c r="P838">
        <v>647.95880838543496</v>
      </c>
    </row>
    <row r="839" spans="1:17" hidden="1" x14ac:dyDescent="0.3">
      <c r="A839" t="s">
        <v>1824</v>
      </c>
      <c r="B839" t="s">
        <v>1825</v>
      </c>
      <c r="C839" t="str">
        <f>IFERROR(VLOOKUP(Table1[[#This Row],[Ticker]],[1]!Table2[[Symbol]:[Industry]],2,FALSE),"-")</f>
        <v>-</v>
      </c>
      <c r="D839" t="s">
        <v>217</v>
      </c>
      <c r="E839">
        <v>3895.3234418799998</v>
      </c>
      <c r="F839">
        <v>605.79999999999995</v>
      </c>
      <c r="G839">
        <v>175.669917087285</v>
      </c>
      <c r="H839">
        <v>1.5623055795496401</v>
      </c>
      <c r="I839">
        <v>82.566387773689996</v>
      </c>
      <c r="J839">
        <v>6.7370999118686399</v>
      </c>
      <c r="K839">
        <v>528.67823135510696</v>
      </c>
      <c r="L839">
        <v>382.37200545067702</v>
      </c>
      <c r="M839">
        <v>57.9446037414655</v>
      </c>
      <c r="N839">
        <v>0.55372209401695904</v>
      </c>
      <c r="O839">
        <v>10.234400792340701</v>
      </c>
      <c r="P839">
        <v>238.43575418994399</v>
      </c>
      <c r="Q839">
        <v>0.19076834995455599</v>
      </c>
    </row>
    <row r="840" spans="1:17" x14ac:dyDescent="0.3">
      <c r="A840" t="s">
        <v>1826</v>
      </c>
      <c r="B840" t="s">
        <v>1827</v>
      </c>
      <c r="C840" t="str">
        <f>IFERROR(VLOOKUP(Table1[[#This Row],[Ticker]],[1]!Table2[[Symbol]:[Industry]],2,FALSE),"-")</f>
        <v>-</v>
      </c>
      <c r="D840" t="s">
        <v>51</v>
      </c>
      <c r="E840">
        <v>3893.837685</v>
      </c>
      <c r="F840">
        <v>315.8</v>
      </c>
      <c r="G840">
        <v>-13.0925898162286</v>
      </c>
      <c r="H840">
        <v>-11.8605423496819</v>
      </c>
      <c r="I840">
        <v>0.80596697151683605</v>
      </c>
      <c r="J840">
        <v>-1.07874833466111</v>
      </c>
      <c r="K840">
        <v>328.28208556669102</v>
      </c>
      <c r="L840">
        <v>308.64713093964298</v>
      </c>
      <c r="M840">
        <v>35.771540709642302</v>
      </c>
      <c r="N840">
        <v>0.70615504688453201</v>
      </c>
      <c r="O840">
        <v>19.680177327422399</v>
      </c>
      <c r="P840">
        <v>26.269492203118698</v>
      </c>
      <c r="Q840">
        <v>-8.9907909496288005E-2</v>
      </c>
    </row>
    <row r="841" spans="1:17" hidden="1" x14ac:dyDescent="0.3">
      <c r="A841" t="s">
        <v>1828</v>
      </c>
      <c r="B841" t="s">
        <v>1829</v>
      </c>
      <c r="C841" t="str">
        <f>IFERROR(VLOOKUP(Table1[[#This Row],[Ticker]],[1]!Table2[[Symbol]:[Industry]],2,FALSE),"-")</f>
        <v>-</v>
      </c>
      <c r="D841" t="s">
        <v>46</v>
      </c>
      <c r="E841">
        <v>3893.46405</v>
      </c>
      <c r="F841">
        <v>700</v>
      </c>
      <c r="G841">
        <v>-23.446392283194701</v>
      </c>
      <c r="H841">
        <v>-4.8637238184446501</v>
      </c>
      <c r="I841">
        <v>-9.7633720460751796</v>
      </c>
      <c r="J841">
        <v>4.4675269130359601</v>
      </c>
      <c r="K841">
        <v>728.10204595504797</v>
      </c>
      <c r="M841">
        <v>31.322710940232199</v>
      </c>
      <c r="N841">
        <v>0.130202436833702</v>
      </c>
      <c r="O841">
        <v>28.178571428571399</v>
      </c>
      <c r="P841">
        <v>27.272727272727199</v>
      </c>
    </row>
    <row r="842" spans="1:17" x14ac:dyDescent="0.3">
      <c r="A842" t="s">
        <v>1830</v>
      </c>
      <c r="B842" t="s">
        <v>1831</v>
      </c>
      <c r="C842" t="str">
        <f>IFERROR(VLOOKUP(Table1[[#This Row],[Ticker]],[1]!Table2[[Symbol]:[Industry]],2,FALSE),"-")</f>
        <v>-</v>
      </c>
      <c r="D842" t="s">
        <v>133</v>
      </c>
      <c r="E842">
        <v>3863.9049651199998</v>
      </c>
      <c r="F842">
        <v>214.4</v>
      </c>
      <c r="G842">
        <v>-18.667311317976999</v>
      </c>
      <c r="H842">
        <v>-16.0781623640083</v>
      </c>
      <c r="I842">
        <v>-4.0668012225806098</v>
      </c>
      <c r="J842">
        <v>-8.3713682272692491</v>
      </c>
      <c r="K842">
        <v>234.33672120902401</v>
      </c>
      <c r="L842">
        <v>213.389833037241</v>
      </c>
      <c r="M842">
        <v>22.112595232288001</v>
      </c>
      <c r="N842">
        <v>0.91563105723692395</v>
      </c>
      <c r="O842">
        <v>28.241604477611901</v>
      </c>
      <c r="P842">
        <v>34.800377239861596</v>
      </c>
      <c r="Q842">
        <v>8.6257271575807995E-2</v>
      </c>
    </row>
    <row r="843" spans="1:17" hidden="1" x14ac:dyDescent="0.3">
      <c r="A843" t="s">
        <v>1832</v>
      </c>
      <c r="B843" t="s">
        <v>1833</v>
      </c>
      <c r="C843" t="str">
        <f>IFERROR(VLOOKUP(Table1[[#This Row],[Ticker]],[1]!Table2[[Symbol]:[Industry]],2,FALSE),"-")</f>
        <v>-</v>
      </c>
      <c r="D843" t="s">
        <v>203</v>
      </c>
      <c r="E843">
        <v>3854.9138938599999</v>
      </c>
      <c r="F843">
        <v>640.45000000000005</v>
      </c>
      <c r="G843">
        <v>54.740563148678397</v>
      </c>
      <c r="H843">
        <v>8.7999574954679307</v>
      </c>
      <c r="I843">
        <v>20.772431129434899</v>
      </c>
      <c r="J843">
        <v>-4.0871358621240104</v>
      </c>
      <c r="K843">
        <v>600.28298120466002</v>
      </c>
      <c r="L843">
        <v>514.37463467384998</v>
      </c>
      <c r="M843">
        <v>47.815671833724203</v>
      </c>
      <c r="N843">
        <v>0.871082685660308</v>
      </c>
      <c r="O843">
        <v>8.9077992036848901</v>
      </c>
      <c r="P843">
        <v>85.476397335650105</v>
      </c>
      <c r="Q843">
        <v>9.903232924383E-2</v>
      </c>
    </row>
    <row r="844" spans="1:17" hidden="1" x14ac:dyDescent="0.3">
      <c r="A844" t="s">
        <v>1834</v>
      </c>
      <c r="B844" t="s">
        <v>1835</v>
      </c>
      <c r="C844" t="str">
        <f>IFERROR(VLOOKUP(Table1[[#This Row],[Ticker]],[1]!Table2[[Symbol]:[Industry]],2,FALSE),"-")</f>
        <v>-</v>
      </c>
      <c r="D844" t="s">
        <v>51</v>
      </c>
      <c r="E844">
        <v>3847.018680825</v>
      </c>
      <c r="F844">
        <v>353.05</v>
      </c>
      <c r="G844">
        <v>204.45251685917901</v>
      </c>
      <c r="H844">
        <v>9.9193237008661903</v>
      </c>
      <c r="I844">
        <v>50.026537886402203</v>
      </c>
      <c r="J844">
        <v>9.1225770686914593</v>
      </c>
      <c r="K844">
        <v>319.20452438290903</v>
      </c>
      <c r="L844">
        <v>249.574162862935</v>
      </c>
      <c r="M844">
        <v>63.478977044744298</v>
      </c>
      <c r="N844">
        <v>0.48923682381797101</v>
      </c>
      <c r="O844">
        <v>5.9340036821979796</v>
      </c>
      <c r="P844">
        <v>243.61212042564199</v>
      </c>
      <c r="Q844">
        <v>0.16525955071078499</v>
      </c>
    </row>
    <row r="845" spans="1:17" hidden="1" x14ac:dyDescent="0.3">
      <c r="A845" t="s">
        <v>1836</v>
      </c>
      <c r="B845" t="s">
        <v>1837</v>
      </c>
      <c r="C845" t="str">
        <f>IFERROR(VLOOKUP(Table1[[#This Row],[Ticker]],[1]!Table2[[Symbol]:[Industry]],2,FALSE),"-")</f>
        <v>-</v>
      </c>
      <c r="D845" t="s">
        <v>465</v>
      </c>
      <c r="E845">
        <v>3846.3359217749999</v>
      </c>
      <c r="F845">
        <v>624.15</v>
      </c>
      <c r="G845">
        <v>-34.315348744634697</v>
      </c>
      <c r="H845">
        <v>-7.6429263101128297</v>
      </c>
      <c r="I845">
        <v>-26.504425224614501</v>
      </c>
      <c r="J845">
        <v>-6.2694994719383903</v>
      </c>
      <c r="K845">
        <v>676.97732791893895</v>
      </c>
      <c r="L845">
        <v>688.19808986195403</v>
      </c>
      <c r="M845">
        <v>29.594485086237999</v>
      </c>
      <c r="N845">
        <v>1.0699918287899</v>
      </c>
      <c r="O845">
        <v>32.572298325722898</v>
      </c>
      <c r="P845">
        <v>4.6968044955128798</v>
      </c>
      <c r="Q845">
        <v>0.141461247720056</v>
      </c>
    </row>
    <row r="846" spans="1:17" hidden="1" x14ac:dyDescent="0.3">
      <c r="A846" t="s">
        <v>1838</v>
      </c>
      <c r="B846" t="s">
        <v>1839</v>
      </c>
      <c r="C846" t="str">
        <f>IFERROR(VLOOKUP(Table1[[#This Row],[Ticker]],[1]!Table2[[Symbol]:[Industry]],2,FALSE),"-")</f>
        <v>-</v>
      </c>
      <c r="D846" t="s">
        <v>1003</v>
      </c>
      <c r="E846">
        <v>3846.1767840000002</v>
      </c>
      <c r="F846">
        <v>3067.2</v>
      </c>
      <c r="G846">
        <v>-10.767649355014401</v>
      </c>
      <c r="H846">
        <v>-7.1874024603928701</v>
      </c>
      <c r="I846">
        <v>14.378633442404301</v>
      </c>
      <c r="J846">
        <v>-1.20222661438923</v>
      </c>
      <c r="K846">
        <v>3039.5250571379902</v>
      </c>
      <c r="L846">
        <v>2762.6137197701401</v>
      </c>
      <c r="M846">
        <v>35.308530995873802</v>
      </c>
      <c r="N846">
        <v>0.74679184209004001</v>
      </c>
      <c r="O846">
        <v>13.7812989045383</v>
      </c>
      <c r="P846">
        <v>40.105974785309698</v>
      </c>
      <c r="Q846">
        <v>4.7508809443103997E-2</v>
      </c>
    </row>
    <row r="847" spans="1:17" x14ac:dyDescent="0.3">
      <c r="A847" t="s">
        <v>1840</v>
      </c>
      <c r="B847" t="s">
        <v>1841</v>
      </c>
      <c r="C847" t="str">
        <f>IFERROR(VLOOKUP(Table1[[#This Row],[Ticker]],[1]!Table2[[Symbol]:[Industry]],2,FALSE),"-")</f>
        <v>-</v>
      </c>
      <c r="D847" t="s">
        <v>290</v>
      </c>
      <c r="E847">
        <v>3829.3496429649999</v>
      </c>
      <c r="F847">
        <v>446.05</v>
      </c>
      <c r="G847">
        <v>6.90771702386321</v>
      </c>
      <c r="H847">
        <v>3.5992341510788299</v>
      </c>
      <c r="I847">
        <v>-15.9356866700334</v>
      </c>
      <c r="J847">
        <v>-0.20812029602637999</v>
      </c>
      <c r="K847">
        <v>438.10449045104798</v>
      </c>
      <c r="L847">
        <v>414.077792124354</v>
      </c>
      <c r="M847">
        <v>50.389191830766599</v>
      </c>
      <c r="N847">
        <v>0.82787136242929305</v>
      </c>
      <c r="O847">
        <v>13.193588162762</v>
      </c>
      <c r="P847">
        <v>43.840696549500102</v>
      </c>
    </row>
    <row r="848" spans="1:17" hidden="1" x14ac:dyDescent="0.3">
      <c r="A848" t="s">
        <v>1842</v>
      </c>
      <c r="B848" t="s">
        <v>1843</v>
      </c>
      <c r="C848" t="str">
        <f>IFERROR(VLOOKUP(Table1[[#This Row],[Ticker]],[1]!Table2[[Symbol]:[Industry]],2,FALSE),"-")</f>
        <v>-</v>
      </c>
      <c r="D848" t="s">
        <v>141</v>
      </c>
      <c r="E848">
        <v>3816.498994</v>
      </c>
      <c r="F848">
        <v>423.5</v>
      </c>
      <c r="G848">
        <v>-20.911924075553699</v>
      </c>
      <c r="H848">
        <v>0.85197003065009302</v>
      </c>
      <c r="I848">
        <v>-14.2980527746044</v>
      </c>
      <c r="J848">
        <v>0.84595026448801802</v>
      </c>
      <c r="K848">
        <v>424.95862695393799</v>
      </c>
      <c r="L848">
        <v>422.007603860568</v>
      </c>
      <c r="M848">
        <v>49.9136323777374</v>
      </c>
      <c r="N848">
        <v>0.83321896144010699</v>
      </c>
      <c r="O848">
        <v>12.172373081463901</v>
      </c>
      <c r="P848">
        <v>11.1548556430446</v>
      </c>
      <c r="Q848">
        <v>1.6011431973629E-2</v>
      </c>
    </row>
    <row r="849" spans="1:17" hidden="1" x14ac:dyDescent="0.3">
      <c r="A849" t="s">
        <v>1844</v>
      </c>
      <c r="B849" t="s">
        <v>1845</v>
      </c>
      <c r="C849" t="str">
        <f>IFERROR(VLOOKUP(Table1[[#This Row],[Ticker]],[1]!Table2[[Symbol]:[Industry]],2,FALSE),"-")</f>
        <v>-</v>
      </c>
      <c r="D849" t="s">
        <v>315</v>
      </c>
      <c r="E849">
        <v>3813.6378987580001</v>
      </c>
      <c r="F849">
        <v>178.73</v>
      </c>
      <c r="G849">
        <v>-36.424637246555697</v>
      </c>
      <c r="H849">
        <v>-3.1136568613605702</v>
      </c>
      <c r="I849">
        <v>-22.351655044527899</v>
      </c>
      <c r="J849">
        <v>0.491446077482174</v>
      </c>
      <c r="K849">
        <v>185.15326457660601</v>
      </c>
      <c r="M849">
        <v>32.909147819032597</v>
      </c>
      <c r="N849">
        <v>0.50154480027841497</v>
      </c>
      <c r="O849">
        <v>31.483242880322202</v>
      </c>
      <c r="P849">
        <v>21.999999999999901</v>
      </c>
    </row>
    <row r="850" spans="1:17" hidden="1" x14ac:dyDescent="0.3">
      <c r="A850" t="s">
        <v>1846</v>
      </c>
      <c r="B850" t="s">
        <v>1847</v>
      </c>
      <c r="C850" t="str">
        <f>IFERROR(VLOOKUP(Table1[[#This Row],[Ticker]],[1]!Table2[[Symbol]:[Industry]],2,FALSE),"-")</f>
        <v>-</v>
      </c>
      <c r="D850" t="s">
        <v>625</v>
      </c>
      <c r="E850">
        <v>3793.2793884399998</v>
      </c>
      <c r="F850">
        <v>1903.4</v>
      </c>
      <c r="G850">
        <v>56.2886538471531</v>
      </c>
      <c r="H850">
        <v>6.9537678072404097</v>
      </c>
      <c r="I850">
        <v>31.058166769345199</v>
      </c>
      <c r="J850">
        <v>10.423884901159401</v>
      </c>
      <c r="K850">
        <v>1790.96693482768</v>
      </c>
      <c r="L850">
        <v>1561.6611105291299</v>
      </c>
      <c r="M850">
        <v>75.1640414926148</v>
      </c>
      <c r="N850">
        <v>1.4974883599403499</v>
      </c>
      <c r="O850">
        <v>14.7945781233582</v>
      </c>
      <c r="P850">
        <v>97.499351491569399</v>
      </c>
      <c r="Q850">
        <v>0.162619341876172</v>
      </c>
    </row>
    <row r="851" spans="1:17" x14ac:dyDescent="0.3">
      <c r="A851" t="s">
        <v>1848</v>
      </c>
      <c r="B851" t="s">
        <v>1849</v>
      </c>
      <c r="C851" t="str">
        <f>IFERROR(VLOOKUP(Table1[[#This Row],[Ticker]],[1]!Table2[[Symbol]:[Industry]],2,FALSE),"-")</f>
        <v>-</v>
      </c>
      <c r="D851" t="s">
        <v>710</v>
      </c>
      <c r="E851">
        <v>3793.1887864400001</v>
      </c>
      <c r="F851">
        <v>574.29999999999995</v>
      </c>
      <c r="G851">
        <v>-13.0620915302424</v>
      </c>
      <c r="H851">
        <v>-14.577481009266</v>
      </c>
      <c r="I851">
        <v>-18.3206559543057</v>
      </c>
      <c r="J851">
        <v>-2.1424191870862699</v>
      </c>
      <c r="K851">
        <v>634.412783819781</v>
      </c>
      <c r="L851">
        <v>639.70843442113596</v>
      </c>
      <c r="M851">
        <v>18.233559525571501</v>
      </c>
      <c r="N851">
        <v>0.614119430423263</v>
      </c>
      <c r="O851">
        <v>41.911892738986602</v>
      </c>
      <c r="P851">
        <v>13.274161735700099</v>
      </c>
      <c r="Q851">
        <v>9.5762486208149006E-2</v>
      </c>
    </row>
    <row r="852" spans="1:17" x14ac:dyDescent="0.3">
      <c r="A852" t="s">
        <v>1850</v>
      </c>
      <c r="B852" t="s">
        <v>1851</v>
      </c>
      <c r="C852" t="str">
        <f>IFERROR(VLOOKUP(Table1[[#This Row],[Ticker]],[1]!Table2[[Symbol]:[Industry]],2,FALSE),"-")</f>
        <v>-</v>
      </c>
      <c r="D852" t="s">
        <v>258</v>
      </c>
      <c r="E852">
        <v>3786.427591182</v>
      </c>
      <c r="F852">
        <v>162.87</v>
      </c>
      <c r="G852">
        <v>-0.186899363589937</v>
      </c>
      <c r="H852">
        <v>-0.16212187616500101</v>
      </c>
      <c r="I852">
        <v>-5.7073704443823701</v>
      </c>
      <c r="J852">
        <v>4.8276561898685504</v>
      </c>
      <c r="K852">
        <v>154.13395299664199</v>
      </c>
      <c r="L852">
        <v>144.857962538962</v>
      </c>
      <c r="M852">
        <v>50.257047681582499</v>
      </c>
      <c r="N852">
        <v>1.24917622326619</v>
      </c>
      <c r="O852">
        <v>11.3771719776508</v>
      </c>
      <c r="P852">
        <v>45.354752342704103</v>
      </c>
      <c r="Q852">
        <v>1.2523244717166E-2</v>
      </c>
    </row>
    <row r="853" spans="1:17" hidden="1" x14ac:dyDescent="0.3">
      <c r="A853" t="s">
        <v>1852</v>
      </c>
      <c r="B853" t="s">
        <v>1853</v>
      </c>
      <c r="C853" t="str">
        <f>IFERROR(VLOOKUP(Table1[[#This Row],[Ticker]],[1]!Table2[[Symbol]:[Industry]],2,FALSE),"-")</f>
        <v>-</v>
      </c>
      <c r="D853" t="s">
        <v>1854</v>
      </c>
      <c r="E853">
        <v>3764.4254999999998</v>
      </c>
      <c r="F853">
        <v>1480.6</v>
      </c>
      <c r="G853">
        <v>87.782960066245494</v>
      </c>
      <c r="H853">
        <v>-6.92130163730722</v>
      </c>
      <c r="I853">
        <v>11.709492330882499</v>
      </c>
      <c r="J853">
        <v>-3.2531344830901099</v>
      </c>
      <c r="K853">
        <v>1389.5906972904399</v>
      </c>
      <c r="L853">
        <v>1141.0525481710499</v>
      </c>
      <c r="M853">
        <v>45.31418866061</v>
      </c>
      <c r="N853">
        <v>0.73395386796075801</v>
      </c>
      <c r="O853">
        <v>9.4151019856814901</v>
      </c>
      <c r="P853">
        <v>143.92092257001599</v>
      </c>
      <c r="Q853">
        <v>6.7765198386499997E-2</v>
      </c>
    </row>
    <row r="854" spans="1:17" hidden="1" x14ac:dyDescent="0.3">
      <c r="A854" t="s">
        <v>1855</v>
      </c>
      <c r="B854" t="s">
        <v>1856</v>
      </c>
      <c r="C854" t="str">
        <f>IFERROR(VLOOKUP(Table1[[#This Row],[Ticker]],[1]!Table2[[Symbol]:[Industry]],2,FALSE),"-")</f>
        <v>-</v>
      </c>
      <c r="D854" t="s">
        <v>37</v>
      </c>
      <c r="E854">
        <v>3752.36765956</v>
      </c>
      <c r="F854">
        <v>533.65</v>
      </c>
      <c r="G854">
        <v>-9.2450786139648695</v>
      </c>
      <c r="H854">
        <v>0.198632746021941</v>
      </c>
      <c r="I854">
        <v>-1.2383436390042899</v>
      </c>
      <c r="J854">
        <v>-0.12590257910916</v>
      </c>
      <c r="K854">
        <v>545.58205311401503</v>
      </c>
      <c r="M854">
        <v>40.301830230302897</v>
      </c>
      <c r="N854">
        <v>0.93425390233049799</v>
      </c>
      <c r="O854">
        <v>16.3684062587838</v>
      </c>
      <c r="P854">
        <v>23.946115433747501</v>
      </c>
    </row>
    <row r="855" spans="1:17" hidden="1" x14ac:dyDescent="0.3">
      <c r="A855" t="s">
        <v>1857</v>
      </c>
      <c r="B855" t="s">
        <v>1858</v>
      </c>
      <c r="C855" t="str">
        <f>IFERROR(VLOOKUP(Table1[[#This Row],[Ticker]],[1]!Table2[[Symbol]:[Industry]],2,FALSE),"-")</f>
        <v>-</v>
      </c>
      <c r="D855" t="s">
        <v>1021</v>
      </c>
      <c r="E855">
        <v>3730.8735000000001</v>
      </c>
      <c r="F855">
        <v>63.89</v>
      </c>
      <c r="G855">
        <v>-32.263317145882503</v>
      </c>
      <c r="H855">
        <v>-3.8409749227599801</v>
      </c>
      <c r="I855">
        <v>-16.661204868652899</v>
      </c>
      <c r="J855">
        <v>4.1801368053507898E-2</v>
      </c>
      <c r="K855">
        <v>65.673912088040893</v>
      </c>
      <c r="L855">
        <v>67.145882385889394</v>
      </c>
      <c r="M855">
        <v>80.428401478298795</v>
      </c>
      <c r="N855">
        <v>0.72131855705980996</v>
      </c>
      <c r="O855">
        <v>16.904053842541799</v>
      </c>
      <c r="P855">
        <v>0.61417322834644805</v>
      </c>
      <c r="Q855">
        <v>-6.679688381315E-3</v>
      </c>
    </row>
    <row r="856" spans="1:17" hidden="1" x14ac:dyDescent="0.3">
      <c r="A856" t="s">
        <v>1859</v>
      </c>
      <c r="B856" t="s">
        <v>1860</v>
      </c>
      <c r="C856" t="str">
        <f>IFERROR(VLOOKUP(Table1[[#This Row],[Ticker]],[1]!Table2[[Symbol]:[Industry]],2,FALSE),"-")</f>
        <v>-</v>
      </c>
      <c r="D856" t="s">
        <v>717</v>
      </c>
      <c r="E856">
        <v>3724.7253936799998</v>
      </c>
      <c r="F856">
        <v>154.84</v>
      </c>
      <c r="G856">
        <v>3.68301207708231</v>
      </c>
      <c r="H856">
        <v>-5.7027526031475997</v>
      </c>
      <c r="I856">
        <v>-2.0026619579202598</v>
      </c>
      <c r="J856">
        <v>4.9018105502435603</v>
      </c>
      <c r="K856">
        <v>156.32399925245099</v>
      </c>
      <c r="L856">
        <v>145.21554308190801</v>
      </c>
      <c r="M856">
        <v>58.331342908403499</v>
      </c>
      <c r="N856">
        <v>2.5735436655645798</v>
      </c>
      <c r="O856">
        <v>13.0198915009041</v>
      </c>
      <c r="P856">
        <v>37.208684093930003</v>
      </c>
      <c r="Q856">
        <v>8.2626113561340003E-3</v>
      </c>
    </row>
    <row r="857" spans="1:17" x14ac:dyDescent="0.3">
      <c r="A857" t="s">
        <v>1861</v>
      </c>
      <c r="B857" t="s">
        <v>1862</v>
      </c>
      <c r="C857" t="str">
        <f>IFERROR(VLOOKUP(Table1[[#This Row],[Ticker]],[1]!Table2[[Symbol]:[Industry]],2,FALSE),"-")</f>
        <v>-</v>
      </c>
      <c r="D857" t="s">
        <v>300</v>
      </c>
      <c r="E857">
        <v>3718.2801615899998</v>
      </c>
      <c r="F857">
        <v>1184.45</v>
      </c>
      <c r="G857">
        <v>-20.409361130232</v>
      </c>
      <c r="H857">
        <v>9.5913002095151292</v>
      </c>
      <c r="I857">
        <v>12.415871440292999</v>
      </c>
      <c r="J857">
        <v>-0.29653822140364899</v>
      </c>
      <c r="K857">
        <v>1045.98345687099</v>
      </c>
      <c r="L857">
        <v>1023.45391703822</v>
      </c>
      <c r="M857">
        <v>61.837865466886697</v>
      </c>
      <c r="N857">
        <v>1.10948043628518</v>
      </c>
      <c r="O857">
        <v>6.1252057917176597</v>
      </c>
      <c r="P857">
        <v>57.579990687154897</v>
      </c>
      <c r="Q857">
        <v>-3.7569308223707999E-2</v>
      </c>
    </row>
    <row r="858" spans="1:17" hidden="1" x14ac:dyDescent="0.3">
      <c r="A858" t="s">
        <v>1863</v>
      </c>
      <c r="B858" t="s">
        <v>1864</v>
      </c>
      <c r="C858" t="str">
        <f>IFERROR(VLOOKUP(Table1[[#This Row],[Ticker]],[1]!Table2[[Symbol]:[Industry]],2,FALSE),"-")</f>
        <v>-</v>
      </c>
      <c r="D858" t="s">
        <v>51</v>
      </c>
      <c r="E858">
        <v>3717.9036371299999</v>
      </c>
      <c r="F858">
        <v>649.70000000000005</v>
      </c>
      <c r="G858">
        <v>-4.2273788853848302</v>
      </c>
      <c r="H858">
        <v>28.535305497943199</v>
      </c>
      <c r="I858">
        <v>8.3683927273631404</v>
      </c>
      <c r="J858">
        <v>6.1496877997335897</v>
      </c>
      <c r="K858">
        <v>561.52603612772305</v>
      </c>
      <c r="M858">
        <v>67.886449665110504</v>
      </c>
      <c r="N858">
        <v>1.21557787798987</v>
      </c>
      <c r="O858">
        <v>7.2725873480067698</v>
      </c>
      <c r="P858">
        <v>54.194849887267097</v>
      </c>
    </row>
    <row r="859" spans="1:17" hidden="1" x14ac:dyDescent="0.3">
      <c r="A859" t="s">
        <v>1865</v>
      </c>
      <c r="B859" t="s">
        <v>1866</v>
      </c>
      <c r="C859" t="str">
        <f>IFERROR(VLOOKUP(Table1[[#This Row],[Ticker]],[1]!Table2[[Symbol]:[Industry]],2,FALSE),"-")</f>
        <v>-</v>
      </c>
      <c r="E859">
        <v>3705.6774999999998</v>
      </c>
      <c r="F859">
        <v>692.65</v>
      </c>
      <c r="G859">
        <v>568.41892698827598</v>
      </c>
      <c r="H859">
        <v>20.8306860799355</v>
      </c>
      <c r="I859">
        <v>81.8547250031733</v>
      </c>
      <c r="J859">
        <v>16.5153276217832</v>
      </c>
      <c r="K859">
        <v>619.98341849368705</v>
      </c>
      <c r="L859">
        <v>465.45241782476302</v>
      </c>
      <c r="M859">
        <v>71.520182744782005</v>
      </c>
      <c r="N859">
        <v>1.20292184700837</v>
      </c>
      <c r="O859">
        <v>14.4373059987006</v>
      </c>
      <c r="P859">
        <v>936.90119760479001</v>
      </c>
      <c r="Q859">
        <v>0.181922652062602</v>
      </c>
    </row>
    <row r="860" spans="1:17" x14ac:dyDescent="0.3">
      <c r="A860" t="s">
        <v>1867</v>
      </c>
      <c r="B860" t="s">
        <v>1868</v>
      </c>
      <c r="C860" t="str">
        <f>IFERROR(VLOOKUP(Table1[[#This Row],[Ticker]],[1]!Table2[[Symbol]:[Industry]],2,FALSE),"-")</f>
        <v>-</v>
      </c>
      <c r="D860" t="s">
        <v>297</v>
      </c>
      <c r="E860">
        <v>3695.2028698199902</v>
      </c>
      <c r="F860">
        <v>1353.55</v>
      </c>
      <c r="G860">
        <v>49.4011507070881</v>
      </c>
      <c r="H860">
        <v>1.1355228985907699</v>
      </c>
      <c r="I860">
        <v>25.534991512330599</v>
      </c>
      <c r="J860">
        <v>0.338566152714604</v>
      </c>
      <c r="K860">
        <v>1345.6277626628901</v>
      </c>
      <c r="L860">
        <v>1197.46051096161</v>
      </c>
      <c r="M860">
        <v>39.651055823628703</v>
      </c>
      <c r="N860">
        <v>0.44455012636399099</v>
      </c>
      <c r="O860">
        <v>4.5399135606368501</v>
      </c>
      <c r="P860">
        <v>77.340320995741806</v>
      </c>
      <c r="Q860">
        <v>0.105561761760379</v>
      </c>
    </row>
    <row r="861" spans="1:17" x14ac:dyDescent="0.3">
      <c r="A861" t="s">
        <v>1869</v>
      </c>
      <c r="B861" t="s">
        <v>1870</v>
      </c>
      <c r="C861" t="str">
        <f>IFERROR(VLOOKUP(Table1[[#This Row],[Ticker]],[1]!Table2[[Symbol]:[Industry]],2,FALSE),"-")</f>
        <v>-</v>
      </c>
      <c r="D861" t="s">
        <v>1871</v>
      </c>
      <c r="E861">
        <v>3687.1276735000001</v>
      </c>
      <c r="F861">
        <v>20.83</v>
      </c>
      <c r="G861">
        <v>2.7811221102272499</v>
      </c>
      <c r="H861">
        <v>-7.6554219039877802</v>
      </c>
      <c r="I861">
        <v>-24.116517504894901</v>
      </c>
      <c r="J861">
        <v>-0.66893897984790995</v>
      </c>
      <c r="K861">
        <v>22.374727734596402</v>
      </c>
      <c r="L861">
        <v>21.363187315951901</v>
      </c>
      <c r="M861">
        <v>28.697212743004499</v>
      </c>
      <c r="N861">
        <v>0.875523031848501</v>
      </c>
      <c r="O861">
        <v>34.181469035045602</v>
      </c>
      <c r="P861">
        <v>29.3788819875776</v>
      </c>
      <c r="Q861">
        <v>-4.5283499499412003E-2</v>
      </c>
    </row>
    <row r="862" spans="1:17" x14ac:dyDescent="0.3">
      <c r="A862" t="s">
        <v>1872</v>
      </c>
      <c r="B862" t="s">
        <v>1873</v>
      </c>
      <c r="C862" t="str">
        <f>IFERROR(VLOOKUP(Table1[[#This Row],[Ticker]],[1]!Table2[[Symbol]:[Industry]],2,FALSE),"-")</f>
        <v>-</v>
      </c>
      <c r="D862" t="s">
        <v>525</v>
      </c>
      <c r="E862">
        <v>3684.1060730250001</v>
      </c>
      <c r="F862">
        <v>330.75</v>
      </c>
      <c r="G862">
        <v>-1.59481049781962</v>
      </c>
      <c r="H862">
        <v>-15.2378334872701</v>
      </c>
      <c r="I862">
        <v>-10.698996170830799</v>
      </c>
      <c r="J862">
        <v>-0.17918466164171001</v>
      </c>
      <c r="K862">
        <v>366.79119015836</v>
      </c>
      <c r="L862">
        <v>332.081283000692</v>
      </c>
      <c r="M862">
        <v>25.7155286694368</v>
      </c>
      <c r="N862">
        <v>0.137620300297805</v>
      </c>
      <c r="O862">
        <v>36.628873771730902</v>
      </c>
      <c r="P862">
        <v>40.565235869103198</v>
      </c>
    </row>
    <row r="863" spans="1:17" x14ac:dyDescent="0.3">
      <c r="A863" t="s">
        <v>1874</v>
      </c>
      <c r="B863" t="s">
        <v>1875</v>
      </c>
      <c r="C863" t="str">
        <f>IFERROR(VLOOKUP(Table1[[#This Row],[Ticker]],[1]!Table2[[Symbol]:[Industry]],2,FALSE),"-")</f>
        <v>-</v>
      </c>
      <c r="D863" t="s">
        <v>133</v>
      </c>
      <c r="E863">
        <v>3648.3766477199902</v>
      </c>
      <c r="F863">
        <v>676.2</v>
      </c>
      <c r="G863">
        <v>71.683746631909202</v>
      </c>
      <c r="H863">
        <v>-5.8860829442805702</v>
      </c>
      <c r="I863">
        <v>-2.7613308490445601</v>
      </c>
      <c r="J863">
        <v>0.84018855773151102</v>
      </c>
      <c r="K863">
        <v>713.56886305072703</v>
      </c>
      <c r="L863">
        <v>627.97068466833196</v>
      </c>
      <c r="M863">
        <v>38.977001772605803</v>
      </c>
      <c r="N863">
        <v>0.35697051507562799</v>
      </c>
      <c r="O863">
        <v>30.139012126589702</v>
      </c>
      <c r="P863">
        <v>105.656934306569</v>
      </c>
      <c r="Q863">
        <v>6.1725187810542002E-2</v>
      </c>
    </row>
    <row r="864" spans="1:17" hidden="1" x14ac:dyDescent="0.3">
      <c r="A864" t="s">
        <v>1876</v>
      </c>
      <c r="B864" t="s">
        <v>1877</v>
      </c>
      <c r="C864" t="str">
        <f>IFERROR(VLOOKUP(Table1[[#This Row],[Ticker]],[1]!Table2[[Symbol]:[Industry]],2,FALSE),"-")</f>
        <v>-</v>
      </c>
      <c r="D864" t="s">
        <v>258</v>
      </c>
      <c r="E864">
        <v>3638.4209984099998</v>
      </c>
      <c r="F864">
        <v>3587.1</v>
      </c>
      <c r="G864">
        <v>30.802962644677901</v>
      </c>
      <c r="H864">
        <v>-8.4822589941173998</v>
      </c>
      <c r="I864">
        <v>51.7825276077917</v>
      </c>
      <c r="J864">
        <v>-8.6478927330024504</v>
      </c>
      <c r="K864">
        <v>3668.1183560793102</v>
      </c>
      <c r="L864">
        <v>2950.1351585105399</v>
      </c>
      <c r="M864">
        <v>23.904720859669698</v>
      </c>
      <c r="N864">
        <v>0.36673654641647302</v>
      </c>
      <c r="O864">
        <v>18.340720916617801</v>
      </c>
      <c r="P864">
        <v>66.377551020408106</v>
      </c>
      <c r="Q864">
        <v>0.103534847241026</v>
      </c>
    </row>
    <row r="865" spans="1:17" x14ac:dyDescent="0.3">
      <c r="A865" t="s">
        <v>1878</v>
      </c>
      <c r="B865" t="s">
        <v>1879</v>
      </c>
      <c r="C865" t="str">
        <f>IFERROR(VLOOKUP(Table1[[#This Row],[Ticker]],[1]!Table2[[Symbol]:[Industry]],2,FALSE),"-")</f>
        <v>-</v>
      </c>
      <c r="D865" t="s">
        <v>24</v>
      </c>
      <c r="E865">
        <v>3632.9581578900002</v>
      </c>
      <c r="F865">
        <v>115.98</v>
      </c>
      <c r="G865">
        <v>-22.360190271276</v>
      </c>
      <c r="H865">
        <v>-10.290890036909101</v>
      </c>
      <c r="I865">
        <v>-23.345045255807399</v>
      </c>
      <c r="J865">
        <v>-1.9635407270163301</v>
      </c>
      <c r="K865">
        <v>128.200427661265</v>
      </c>
      <c r="L865">
        <v>128.155844925472</v>
      </c>
      <c r="M865">
        <v>20.030501383786799</v>
      </c>
      <c r="N865">
        <v>0.74199390494905204</v>
      </c>
      <c r="O865">
        <v>40.929470598378998</v>
      </c>
      <c r="P865">
        <v>5.53230209281163</v>
      </c>
      <c r="Q865">
        <v>1.8268119932756999E-2</v>
      </c>
    </row>
    <row r="866" spans="1:17" hidden="1" x14ac:dyDescent="0.3">
      <c r="A866" t="s">
        <v>1880</v>
      </c>
      <c r="B866" t="s">
        <v>1881</v>
      </c>
      <c r="C866" t="str">
        <f>IFERROR(VLOOKUP(Table1[[#This Row],[Ticker]],[1]!Table2[[Symbol]:[Industry]],2,FALSE),"-")</f>
        <v>-</v>
      </c>
      <c r="D866" t="s">
        <v>217</v>
      </c>
      <c r="E866">
        <v>3614.46473625</v>
      </c>
      <c r="F866">
        <v>272.45</v>
      </c>
      <c r="G866">
        <v>305.83996092671299</v>
      </c>
      <c r="H866">
        <v>15.3970898743957</v>
      </c>
      <c r="I866">
        <v>161.358134850146</v>
      </c>
      <c r="J866">
        <v>13.0837615424809</v>
      </c>
      <c r="K866">
        <v>218.387231915261</v>
      </c>
      <c r="L866">
        <v>138.11687511651201</v>
      </c>
      <c r="M866">
        <v>50.471162141685603</v>
      </c>
      <c r="N866">
        <v>0.72884698230484501</v>
      </c>
      <c r="O866">
        <v>13.0482657368324</v>
      </c>
      <c r="P866">
        <v>394.46460980036198</v>
      </c>
      <c r="Q866">
        <v>0.15969203690780301</v>
      </c>
    </row>
    <row r="867" spans="1:17" hidden="1" x14ac:dyDescent="0.3">
      <c r="A867" t="s">
        <v>1882</v>
      </c>
      <c r="B867" t="s">
        <v>1883</v>
      </c>
      <c r="C867" t="str">
        <f>IFERROR(VLOOKUP(Table1[[#This Row],[Ticker]],[1]!Table2[[Symbol]:[Industry]],2,FALSE),"-")</f>
        <v>-</v>
      </c>
      <c r="D867" t="s">
        <v>1884</v>
      </c>
      <c r="E867">
        <v>3611.28339478</v>
      </c>
      <c r="F867">
        <v>215.57</v>
      </c>
      <c r="G867">
        <v>-43.235393883412797</v>
      </c>
      <c r="H867">
        <v>-10.0374750510986</v>
      </c>
      <c r="I867">
        <v>-18.7575481972146</v>
      </c>
      <c r="J867">
        <v>-5.7939429876069202</v>
      </c>
      <c r="K867">
        <v>234.01569207934301</v>
      </c>
      <c r="M867">
        <v>13.080190399978299</v>
      </c>
      <c r="N867">
        <v>1.02374597135093</v>
      </c>
      <c r="O867">
        <v>30.352089808414899</v>
      </c>
      <c r="P867">
        <v>9.6490335707019206</v>
      </c>
    </row>
    <row r="868" spans="1:17" hidden="1" x14ac:dyDescent="0.3">
      <c r="A868" t="s">
        <v>1885</v>
      </c>
      <c r="B868" t="s">
        <v>1886</v>
      </c>
      <c r="C868" t="str">
        <f>IFERROR(VLOOKUP(Table1[[#This Row],[Ticker]],[1]!Table2[[Symbol]:[Industry]],2,FALSE),"-")</f>
        <v>-</v>
      </c>
      <c r="D868" t="s">
        <v>46</v>
      </c>
      <c r="E868">
        <v>3610.61125434</v>
      </c>
      <c r="F868">
        <v>950.1</v>
      </c>
      <c r="G868">
        <v>31.586885167857801</v>
      </c>
      <c r="H868">
        <v>-1.34509046251908</v>
      </c>
      <c r="I868">
        <v>-28.0740944412711</v>
      </c>
      <c r="J868">
        <v>1.62998475925145</v>
      </c>
      <c r="K868">
        <v>979.61780204217405</v>
      </c>
      <c r="L868">
        <v>896.80015378400799</v>
      </c>
      <c r="M868">
        <v>42.397579578471799</v>
      </c>
      <c r="N868">
        <v>1.36283534944318</v>
      </c>
      <c r="O868">
        <v>44.826860330491499</v>
      </c>
      <c r="P868">
        <v>71.699647600975894</v>
      </c>
    </row>
    <row r="869" spans="1:17" hidden="1" x14ac:dyDescent="0.3">
      <c r="A869" t="s">
        <v>1887</v>
      </c>
      <c r="B869" t="s">
        <v>1888</v>
      </c>
      <c r="C869" t="str">
        <f>IFERROR(VLOOKUP(Table1[[#This Row],[Ticker]],[1]!Table2[[Symbol]:[Industry]],2,FALSE),"-")</f>
        <v>-</v>
      </c>
      <c r="D869" t="s">
        <v>51</v>
      </c>
      <c r="E869">
        <v>3604.7033014640001</v>
      </c>
      <c r="F869">
        <v>140.38</v>
      </c>
      <c r="G869">
        <v>52.347543340477202</v>
      </c>
      <c r="H869">
        <v>-3.6543098690290599</v>
      </c>
      <c r="I869">
        <v>28.167362245158301</v>
      </c>
      <c r="J869">
        <v>-1.59692015384081</v>
      </c>
      <c r="K869">
        <v>130.17614065479</v>
      </c>
      <c r="L869">
        <v>105.00491469011</v>
      </c>
      <c r="M869">
        <v>44.737489674779901</v>
      </c>
      <c r="N869">
        <v>0.76768680859156202</v>
      </c>
      <c r="O869">
        <v>12.9078216270124</v>
      </c>
      <c r="P869">
        <v>89.318948078219805</v>
      </c>
      <c r="Q869">
        <v>1.8042285637889999E-2</v>
      </c>
    </row>
    <row r="870" spans="1:17" hidden="1" x14ac:dyDescent="0.3">
      <c r="A870" t="s">
        <v>1889</v>
      </c>
      <c r="B870" t="s">
        <v>1890</v>
      </c>
      <c r="C870" t="str">
        <f>IFERROR(VLOOKUP(Table1[[#This Row],[Ticker]],[1]!Table2[[Symbol]:[Industry]],2,FALSE),"-")</f>
        <v>-</v>
      </c>
      <c r="D870" t="s">
        <v>1558</v>
      </c>
      <c r="E870">
        <v>3594.48305836999</v>
      </c>
      <c r="F870">
        <v>2119.3000000000002</v>
      </c>
      <c r="G870">
        <v>17.310368249212299</v>
      </c>
      <c r="H870">
        <v>4.5239532707396304</v>
      </c>
      <c r="I870">
        <v>32.040926570076898</v>
      </c>
      <c r="J870">
        <v>10.4750867511941</v>
      </c>
      <c r="K870">
        <v>1998.14153331537</v>
      </c>
      <c r="L870">
        <v>1735.8785830025099</v>
      </c>
      <c r="M870">
        <v>57.667833859612102</v>
      </c>
      <c r="N870">
        <v>1.2071483524736999</v>
      </c>
      <c r="O870">
        <v>5.6952767423205701</v>
      </c>
      <c r="P870">
        <v>49.6627943928533</v>
      </c>
      <c r="Q870">
        <v>9.3579874193127993E-2</v>
      </c>
    </row>
    <row r="871" spans="1:17" hidden="1" x14ac:dyDescent="0.3">
      <c r="A871" t="s">
        <v>1891</v>
      </c>
      <c r="B871" t="s">
        <v>1892</v>
      </c>
      <c r="C871" t="str">
        <f>IFERROR(VLOOKUP(Table1[[#This Row],[Ticker]],[1]!Table2[[Symbol]:[Industry]],2,FALSE),"-")</f>
        <v>-</v>
      </c>
      <c r="D871" t="s">
        <v>203</v>
      </c>
      <c r="E871">
        <v>3548.9716993500001</v>
      </c>
      <c r="F871">
        <v>520.70000000000005</v>
      </c>
      <c r="G871">
        <v>14.585242637436201</v>
      </c>
      <c r="H871">
        <v>-2.79164549741138</v>
      </c>
      <c r="I871">
        <v>4.8425289428470704</v>
      </c>
      <c r="J871">
        <v>-3.3657939676739401</v>
      </c>
      <c r="K871">
        <v>543.47291592313695</v>
      </c>
      <c r="L871">
        <v>470.07217445318298</v>
      </c>
      <c r="M871">
        <v>32.853589565906603</v>
      </c>
      <c r="N871">
        <v>0.56505369294306396</v>
      </c>
      <c r="O871">
        <v>17.140387939312401</v>
      </c>
      <c r="P871">
        <v>56.672182939671998</v>
      </c>
      <c r="Q871">
        <v>0.14022177000248101</v>
      </c>
    </row>
    <row r="872" spans="1:17" hidden="1" x14ac:dyDescent="0.3">
      <c r="A872" t="s">
        <v>1893</v>
      </c>
      <c r="B872" t="s">
        <v>1894</v>
      </c>
      <c r="C872" t="str">
        <f>IFERROR(VLOOKUP(Table1[[#This Row],[Ticker]],[1]!Table2[[Symbol]:[Industry]],2,FALSE),"-")</f>
        <v>-</v>
      </c>
      <c r="D872" t="s">
        <v>505</v>
      </c>
      <c r="E872">
        <v>3537.0377109000001</v>
      </c>
      <c r="F872">
        <v>2911.8</v>
      </c>
      <c r="G872">
        <v>17.269558730913701</v>
      </c>
      <c r="H872">
        <v>3.16891434795403</v>
      </c>
      <c r="I872">
        <v>10.0333618353011</v>
      </c>
      <c r="J872">
        <v>3.2220807915657299</v>
      </c>
      <c r="K872">
        <v>2871.5723629567501</v>
      </c>
      <c r="L872">
        <v>2514.2459263917999</v>
      </c>
      <c r="M872">
        <v>39.564004899562597</v>
      </c>
      <c r="N872">
        <v>0.41362030636688901</v>
      </c>
      <c r="O872">
        <v>9.8976578061680005</v>
      </c>
      <c r="P872">
        <v>51.790647969556296</v>
      </c>
      <c r="Q872">
        <v>4.8900704295784997E-2</v>
      </c>
    </row>
    <row r="873" spans="1:17" x14ac:dyDescent="0.3">
      <c r="A873" t="s">
        <v>1895</v>
      </c>
      <c r="B873" t="s">
        <v>1896</v>
      </c>
      <c r="C873" t="str">
        <f>IFERROR(VLOOKUP(Table1[[#This Row],[Ticker]],[1]!Table2[[Symbol]:[Industry]],2,FALSE),"-")</f>
        <v>-</v>
      </c>
      <c r="D873" t="s">
        <v>1558</v>
      </c>
      <c r="E873">
        <v>3532.0926081339899</v>
      </c>
      <c r="F873">
        <v>156.13999999999999</v>
      </c>
      <c r="G873">
        <v>-17.102428071758201</v>
      </c>
      <c r="H873">
        <v>4.2995623835285199</v>
      </c>
      <c r="I873">
        <v>-5.8965782437733596</v>
      </c>
      <c r="J873">
        <v>-2.1528022339153501</v>
      </c>
      <c r="K873">
        <v>157.16111861357101</v>
      </c>
      <c r="L873">
        <v>149.96964433929401</v>
      </c>
      <c r="M873">
        <v>41.3464843818386</v>
      </c>
      <c r="N873">
        <v>2.9664537639990298</v>
      </c>
      <c r="O873">
        <v>14.6983476367362</v>
      </c>
      <c r="P873">
        <v>21.038759689922401</v>
      </c>
      <c r="Q873">
        <v>3.3570390338676002E-2</v>
      </c>
    </row>
    <row r="874" spans="1:17" x14ac:dyDescent="0.3">
      <c r="A874" t="s">
        <v>1897</v>
      </c>
      <c r="B874" t="s">
        <v>1898</v>
      </c>
      <c r="C874" t="str">
        <f>IFERROR(VLOOKUP(Table1[[#This Row],[Ticker]],[1]!Table2[[Symbol]:[Industry]],2,FALSE),"-")</f>
        <v>-</v>
      </c>
      <c r="D874" t="s">
        <v>567</v>
      </c>
      <c r="E874">
        <v>3520.8294799999999</v>
      </c>
      <c r="F874">
        <v>813.35</v>
      </c>
      <c r="G874">
        <v>3.3232279370723901</v>
      </c>
      <c r="H874">
        <v>-20.422793104578101</v>
      </c>
      <c r="I874">
        <v>-36.496065703088</v>
      </c>
      <c r="J874">
        <v>-16.923884235768799</v>
      </c>
      <c r="K874">
        <v>1059.8354668285799</v>
      </c>
      <c r="L874">
        <v>999.754286805844</v>
      </c>
      <c r="M874">
        <v>19.627921512254701</v>
      </c>
      <c r="N874">
        <v>1.84346351438806</v>
      </c>
      <c r="O874">
        <v>83.801561443412993</v>
      </c>
      <c r="P874">
        <v>34.438016528925601</v>
      </c>
      <c r="Q874">
        <v>0.15066632437337499</v>
      </c>
    </row>
    <row r="875" spans="1:17" hidden="1" x14ac:dyDescent="0.3">
      <c r="A875" t="s">
        <v>1899</v>
      </c>
      <c r="B875" t="s">
        <v>1900</v>
      </c>
      <c r="C875" t="str">
        <f>IFERROR(VLOOKUP(Table1[[#This Row],[Ticker]],[1]!Table2[[Symbol]:[Industry]],2,FALSE),"-")</f>
        <v>-</v>
      </c>
      <c r="D875" t="s">
        <v>300</v>
      </c>
      <c r="E875">
        <v>3518.2705774149999</v>
      </c>
      <c r="F875">
        <v>2905.15</v>
      </c>
      <c r="G875">
        <v>6.77316580501485</v>
      </c>
      <c r="H875">
        <v>21.186474036110301</v>
      </c>
      <c r="I875">
        <v>38.441639004461102</v>
      </c>
      <c r="J875">
        <v>-5.6824003678277002</v>
      </c>
      <c r="K875">
        <v>2515.4147384604298</v>
      </c>
      <c r="L875">
        <v>2181.61947838792</v>
      </c>
      <c r="M875">
        <v>58.786955527965098</v>
      </c>
      <c r="N875">
        <v>1.11783238043175</v>
      </c>
      <c r="O875">
        <v>5.8465139493657698</v>
      </c>
      <c r="P875">
        <v>92.566201570940905</v>
      </c>
      <c r="Q875">
        <v>9.2834681616986006E-2</v>
      </c>
    </row>
    <row r="876" spans="1:17" hidden="1" x14ac:dyDescent="0.3">
      <c r="A876" t="s">
        <v>1901</v>
      </c>
      <c r="B876" t="s">
        <v>1902</v>
      </c>
      <c r="C876" t="str">
        <f>IFERROR(VLOOKUP(Table1[[#This Row],[Ticker]],[1]!Table2[[Symbol]:[Industry]],2,FALSE),"-")</f>
        <v>-</v>
      </c>
      <c r="D876" t="s">
        <v>141</v>
      </c>
      <c r="E876">
        <v>3500.27552074</v>
      </c>
      <c r="F876">
        <v>348.2</v>
      </c>
      <c r="G876">
        <v>48.3160033014573</v>
      </c>
      <c r="H876">
        <v>-17.339483244000299</v>
      </c>
      <c r="I876">
        <v>4.5213457713307497</v>
      </c>
      <c r="J876">
        <v>-7.476406599343</v>
      </c>
      <c r="K876">
        <v>389.22930789193299</v>
      </c>
      <c r="L876">
        <v>332.50164509181099</v>
      </c>
      <c r="M876">
        <v>24.0859450545539</v>
      </c>
      <c r="N876">
        <v>0.71241317308997099</v>
      </c>
      <c r="O876">
        <v>34.692705341757602</v>
      </c>
      <c r="P876">
        <v>79.577101598762198</v>
      </c>
      <c r="Q876">
        <v>8.5177149977764002E-2</v>
      </c>
    </row>
    <row r="877" spans="1:17" x14ac:dyDescent="0.3">
      <c r="A877" t="s">
        <v>1903</v>
      </c>
      <c r="B877" t="s">
        <v>1904</v>
      </c>
      <c r="C877" t="str">
        <f>IFERROR(VLOOKUP(Table1[[#This Row],[Ticker]],[1]!Table2[[Symbol]:[Industry]],2,FALSE),"-")</f>
        <v>-</v>
      </c>
      <c r="D877" t="s">
        <v>51</v>
      </c>
      <c r="E877">
        <v>3482.6377833800002</v>
      </c>
      <c r="F877">
        <v>347.3</v>
      </c>
      <c r="G877">
        <v>-2.1787096309473002</v>
      </c>
      <c r="H877">
        <v>1.60317821914596</v>
      </c>
      <c r="I877">
        <v>-5.6394286996913001</v>
      </c>
      <c r="J877">
        <v>-0.33944107189811401</v>
      </c>
      <c r="K877">
        <v>348.60885466149</v>
      </c>
      <c r="L877">
        <v>321.18164124102998</v>
      </c>
      <c r="M877">
        <v>39.998521207123602</v>
      </c>
      <c r="N877">
        <v>0.57178609201452402</v>
      </c>
      <c r="O877">
        <v>11.4166426720414</v>
      </c>
      <c r="P877">
        <v>46.323994101537799</v>
      </c>
      <c r="Q877">
        <v>5.1757144824007E-2</v>
      </c>
    </row>
    <row r="878" spans="1:17" hidden="1" x14ac:dyDescent="0.3">
      <c r="A878" t="s">
        <v>1905</v>
      </c>
      <c r="B878" t="s">
        <v>1906</v>
      </c>
      <c r="C878" t="str">
        <f>IFERROR(VLOOKUP(Table1[[#This Row],[Ticker]],[1]!Table2[[Symbol]:[Industry]],2,FALSE),"-")</f>
        <v>-</v>
      </c>
      <c r="D878" t="s">
        <v>1907</v>
      </c>
      <c r="E878">
        <v>3478.1329079550001</v>
      </c>
      <c r="F878">
        <v>784.05</v>
      </c>
      <c r="G878">
        <v>110.163545822356</v>
      </c>
      <c r="H878">
        <v>26.973437182920598</v>
      </c>
      <c r="I878">
        <v>120.76925066248</v>
      </c>
      <c r="J878">
        <v>11.061828838394799</v>
      </c>
      <c r="K878">
        <v>591.99562982393297</v>
      </c>
      <c r="M878">
        <v>77.731737870294396</v>
      </c>
      <c r="N878">
        <v>0.79590119816259097</v>
      </c>
      <c r="O878">
        <v>2.02155474778393</v>
      </c>
      <c r="P878">
        <v>206.50899139953</v>
      </c>
    </row>
    <row r="879" spans="1:17" hidden="1" x14ac:dyDescent="0.3">
      <c r="A879" t="s">
        <v>1908</v>
      </c>
      <c r="B879" t="s">
        <v>1909</v>
      </c>
      <c r="C879" t="str">
        <f>IFERROR(VLOOKUP(Table1[[#This Row],[Ticker]],[1]!Table2[[Symbol]:[Industry]],2,FALSE),"-")</f>
        <v>-</v>
      </c>
      <c r="D879" t="s">
        <v>51</v>
      </c>
      <c r="E879">
        <v>3476.6663431500001</v>
      </c>
      <c r="F879">
        <v>2102.1</v>
      </c>
      <c r="G879">
        <v>63.968935941228203</v>
      </c>
      <c r="H879">
        <v>31.200772672863</v>
      </c>
      <c r="I879">
        <v>25.779324896526202</v>
      </c>
      <c r="J879">
        <v>8.1183302832720798</v>
      </c>
      <c r="K879">
        <v>1794.43784873812</v>
      </c>
      <c r="L879">
        <v>1532.4142963425199</v>
      </c>
      <c r="M879">
        <v>61.672238919021403</v>
      </c>
      <c r="N879">
        <v>1.3244284468957901</v>
      </c>
      <c r="O879">
        <v>9.2241092241092293</v>
      </c>
      <c r="P879">
        <v>90.046107946840195</v>
      </c>
      <c r="Q879">
        <v>0.16231607846041801</v>
      </c>
    </row>
    <row r="880" spans="1:17" hidden="1" x14ac:dyDescent="0.3">
      <c r="A880" t="s">
        <v>1910</v>
      </c>
      <c r="B880" t="s">
        <v>1911</v>
      </c>
      <c r="C880" t="str">
        <f>IFERROR(VLOOKUP(Table1[[#This Row],[Ticker]],[1]!Table2[[Symbol]:[Industry]],2,FALSE),"-")</f>
        <v>-</v>
      </c>
      <c r="D880" t="s">
        <v>203</v>
      </c>
      <c r="E880">
        <v>3476.0777882399998</v>
      </c>
      <c r="F880">
        <v>1718.1</v>
      </c>
      <c r="G880">
        <v>-10.5813293371746</v>
      </c>
      <c r="H880">
        <v>4.2662505603690999</v>
      </c>
      <c r="I880">
        <v>3.0866573679267</v>
      </c>
      <c r="J880">
        <v>-5.2383405680529798</v>
      </c>
      <c r="K880">
        <v>1733.95978096258</v>
      </c>
      <c r="M880">
        <v>28.637718457209498</v>
      </c>
      <c r="N880">
        <v>0.75773937122183299</v>
      </c>
      <c r="O880">
        <v>19.742739072230901</v>
      </c>
      <c r="P880">
        <v>42.711188636929897</v>
      </c>
    </row>
    <row r="881" spans="1:17" x14ac:dyDescent="0.3">
      <c r="A881" t="s">
        <v>1912</v>
      </c>
      <c r="B881" t="s">
        <v>1913</v>
      </c>
      <c r="C881" t="str">
        <f>IFERROR(VLOOKUP(Table1[[#This Row],[Ticker]],[1]!Table2[[Symbol]:[Industry]],2,FALSE),"-")</f>
        <v>-</v>
      </c>
      <c r="D881" t="s">
        <v>51</v>
      </c>
      <c r="E881">
        <v>3456.4827026399998</v>
      </c>
      <c r="F881">
        <v>138.72</v>
      </c>
      <c r="G881">
        <v>31.7217094503333</v>
      </c>
      <c r="H881">
        <v>1.22258906328982</v>
      </c>
      <c r="I881">
        <v>-8.6604288304252393</v>
      </c>
      <c r="J881">
        <v>2.7558443207651</v>
      </c>
      <c r="K881">
        <v>132.626247930396</v>
      </c>
      <c r="L881">
        <v>121.63449748753</v>
      </c>
      <c r="M881">
        <v>50.441143495300402</v>
      </c>
      <c r="N881">
        <v>0.60266042347094095</v>
      </c>
      <c r="O881">
        <v>12.09630911188</v>
      </c>
      <c r="P881">
        <v>60.5555555555555</v>
      </c>
      <c r="Q881">
        <v>-6.1639450942681001E-2</v>
      </c>
    </row>
    <row r="882" spans="1:17" x14ac:dyDescent="0.3">
      <c r="A882" t="s">
        <v>1914</v>
      </c>
      <c r="B882" t="s">
        <v>1915</v>
      </c>
      <c r="C882" t="str">
        <f>IFERROR(VLOOKUP(Table1[[#This Row],[Ticker]],[1]!Table2[[Symbol]:[Industry]],2,FALSE),"-")</f>
        <v>-</v>
      </c>
      <c r="D882" t="s">
        <v>465</v>
      </c>
      <c r="E882">
        <v>3454.4351776899998</v>
      </c>
      <c r="F882">
        <v>545.65</v>
      </c>
      <c r="G882">
        <v>1.7269140612215399</v>
      </c>
      <c r="H882">
        <v>5.1239052515319603</v>
      </c>
      <c r="I882">
        <v>24.89938423669</v>
      </c>
      <c r="J882">
        <v>-4.1974270930008597</v>
      </c>
      <c r="K882">
        <v>544.80192618621197</v>
      </c>
      <c r="L882">
        <v>470.32039802698898</v>
      </c>
      <c r="M882">
        <v>31.4305387463877</v>
      </c>
      <c r="N882">
        <v>1.28522008046617</v>
      </c>
      <c r="O882">
        <v>13.4243562723357</v>
      </c>
      <c r="P882">
        <v>65.851063829787194</v>
      </c>
      <c r="Q882">
        <v>-1.8897606630773001E-2</v>
      </c>
    </row>
    <row r="883" spans="1:17" hidden="1" x14ac:dyDescent="0.3">
      <c r="A883" t="s">
        <v>1916</v>
      </c>
      <c r="B883" t="s">
        <v>1917</v>
      </c>
      <c r="C883" t="str">
        <f>IFERROR(VLOOKUP(Table1[[#This Row],[Ticker]],[1]!Table2[[Symbol]:[Industry]],2,FALSE),"-")</f>
        <v>-</v>
      </c>
      <c r="D883" t="s">
        <v>122</v>
      </c>
      <c r="E883">
        <v>3452.9152089599902</v>
      </c>
      <c r="F883">
        <v>53.76</v>
      </c>
      <c r="G883">
        <v>87.839932905435703</v>
      </c>
      <c r="H883">
        <v>3.16871789165151</v>
      </c>
      <c r="I883">
        <v>0.75629505148250098</v>
      </c>
      <c r="J883">
        <v>7.8863696670705101</v>
      </c>
      <c r="K883">
        <v>50.614991993961802</v>
      </c>
      <c r="L883">
        <v>42.3670310232921</v>
      </c>
      <c r="M883">
        <v>46.7874838847438</v>
      </c>
      <c r="N883">
        <v>0.85919479811751898</v>
      </c>
      <c r="O883">
        <v>26.395089285714299</v>
      </c>
      <c r="P883">
        <v>117.651821862348</v>
      </c>
      <c r="Q883">
        <v>0.109333824390452</v>
      </c>
    </row>
    <row r="884" spans="1:17" x14ac:dyDescent="0.3">
      <c r="A884" t="s">
        <v>1918</v>
      </c>
      <c r="B884" t="s">
        <v>1919</v>
      </c>
      <c r="C884" t="str">
        <f>IFERROR(VLOOKUP(Table1[[#This Row],[Ticker]],[1]!Table2[[Symbol]:[Industry]],2,FALSE),"-")</f>
        <v>-</v>
      </c>
      <c r="D884" t="s">
        <v>300</v>
      </c>
      <c r="E884">
        <v>3449.67597251999</v>
      </c>
      <c r="F884">
        <v>138.62</v>
      </c>
      <c r="G884">
        <v>31.0854535989202</v>
      </c>
      <c r="H884">
        <v>-4.3230678683135499</v>
      </c>
      <c r="I884">
        <v>26.631561277844799</v>
      </c>
      <c r="J884">
        <v>0.61838437520174705</v>
      </c>
      <c r="K884">
        <v>133.53953338372199</v>
      </c>
      <c r="L884">
        <v>110.87625334987401</v>
      </c>
      <c r="M884">
        <v>41.568689753420799</v>
      </c>
      <c r="N884">
        <v>0.65254180381285598</v>
      </c>
      <c r="O884">
        <v>18.669744625595101</v>
      </c>
      <c r="P884">
        <v>69.877450980392098</v>
      </c>
      <c r="Q884">
        <v>1.8595930908857E-2</v>
      </c>
    </row>
    <row r="885" spans="1:17" x14ac:dyDescent="0.3">
      <c r="A885" t="s">
        <v>1920</v>
      </c>
      <c r="B885" t="s">
        <v>1921</v>
      </c>
      <c r="C885" t="str">
        <f>IFERROR(VLOOKUP(Table1[[#This Row],[Ticker]],[1]!Table2[[Symbol]:[Industry]],2,FALSE),"-")</f>
        <v>-</v>
      </c>
      <c r="D885" t="s">
        <v>397</v>
      </c>
      <c r="E885">
        <v>3438.5011794000002</v>
      </c>
      <c r="F885">
        <v>22.3</v>
      </c>
      <c r="G885">
        <v>-31.5075802882312</v>
      </c>
      <c r="H885">
        <v>8.3141141713719193</v>
      </c>
      <c r="I885">
        <v>-55.621944400220201</v>
      </c>
      <c r="J885">
        <v>18.4661144836574</v>
      </c>
      <c r="K885">
        <v>20.3349319092648</v>
      </c>
      <c r="L885">
        <v>24.070141823915002</v>
      </c>
      <c r="M885">
        <v>81.596977918474096</v>
      </c>
      <c r="N885">
        <v>1.6019818036817099</v>
      </c>
      <c r="O885">
        <v>102.466367713004</v>
      </c>
      <c r="P885">
        <v>33.532934131736504</v>
      </c>
    </row>
    <row r="886" spans="1:17" x14ac:dyDescent="0.3">
      <c r="A886" t="s">
        <v>1922</v>
      </c>
      <c r="B886" t="s">
        <v>1923</v>
      </c>
      <c r="C886" t="str">
        <f>IFERROR(VLOOKUP(Table1[[#This Row],[Ticker]],[1]!Table2[[Symbol]:[Industry]],2,FALSE),"-")</f>
        <v>-</v>
      </c>
      <c r="D886" t="s">
        <v>203</v>
      </c>
      <c r="E886">
        <v>3425.503749</v>
      </c>
      <c r="F886">
        <v>1301.5</v>
      </c>
      <c r="G886">
        <v>12.506247399065799</v>
      </c>
      <c r="H886">
        <v>-1.2457583039271301</v>
      </c>
      <c r="I886">
        <v>1.1734803384046799</v>
      </c>
      <c r="J886">
        <v>2.3377649491205799</v>
      </c>
      <c r="K886">
        <v>1298.9406827944299</v>
      </c>
      <c r="L886">
        <v>1169.01972266849</v>
      </c>
      <c r="M886">
        <v>44.382671068292403</v>
      </c>
      <c r="N886">
        <v>0.62770287333687802</v>
      </c>
      <c r="O886">
        <v>8.1828659239339103</v>
      </c>
      <c r="P886">
        <v>58.3333333333333</v>
      </c>
      <c r="Q886">
        <v>0.107124213282675</v>
      </c>
    </row>
    <row r="887" spans="1:17" hidden="1" x14ac:dyDescent="0.3">
      <c r="A887" t="s">
        <v>1924</v>
      </c>
      <c r="B887" t="s">
        <v>1925</v>
      </c>
      <c r="C887" t="str">
        <f>IFERROR(VLOOKUP(Table1[[#This Row],[Ticker]],[1]!Table2[[Symbol]:[Industry]],2,FALSE),"-")</f>
        <v>-</v>
      </c>
      <c r="D887" t="s">
        <v>248</v>
      </c>
      <c r="E887">
        <v>3418.7141069999998</v>
      </c>
      <c r="F887">
        <v>810</v>
      </c>
      <c r="G887">
        <v>637.69922189444196</v>
      </c>
      <c r="H887">
        <v>55.375536796107497</v>
      </c>
      <c r="I887">
        <v>86.173258700805306</v>
      </c>
      <c r="J887">
        <v>22.172339240131599</v>
      </c>
      <c r="K887">
        <v>628.56602151463198</v>
      </c>
      <c r="L887">
        <v>470.37364224715401</v>
      </c>
      <c r="M887">
        <v>75.305623274653897</v>
      </c>
      <c r="N887">
        <v>1.58447665561955</v>
      </c>
      <c r="O887">
        <v>9.50617283950616</v>
      </c>
      <c r="P887">
        <v>662.711864406779</v>
      </c>
      <c r="Q887">
        <v>0.18986382933776599</v>
      </c>
    </row>
    <row r="888" spans="1:17" x14ac:dyDescent="0.3">
      <c r="A888" t="s">
        <v>1926</v>
      </c>
      <c r="B888" t="s">
        <v>1927</v>
      </c>
      <c r="C888" t="str">
        <f>IFERROR(VLOOKUP(Table1[[#This Row],[Ticker]],[1]!Table2[[Symbol]:[Industry]],2,FALSE),"-")</f>
        <v>-</v>
      </c>
      <c r="D888" t="s">
        <v>397</v>
      </c>
      <c r="E888">
        <v>3418.428428745</v>
      </c>
      <c r="F888">
        <v>474.45</v>
      </c>
      <c r="G888">
        <v>0.67349458074672996</v>
      </c>
      <c r="H888">
        <v>-8.4535380362545194</v>
      </c>
      <c r="I888">
        <v>15.887656752377501</v>
      </c>
      <c r="J888">
        <v>-0.59478229097978896</v>
      </c>
      <c r="K888">
        <v>494.157466243719</v>
      </c>
      <c r="L888">
        <v>449.99736366125597</v>
      </c>
      <c r="M888">
        <v>31.909965038401701</v>
      </c>
      <c r="N888">
        <v>0.48477270137704098</v>
      </c>
      <c r="O888">
        <v>16.9143218463484</v>
      </c>
      <c r="P888">
        <v>36.316621175118499</v>
      </c>
      <c r="Q888">
        <v>-8.9972086363373005E-2</v>
      </c>
    </row>
    <row r="889" spans="1:17" hidden="1" x14ac:dyDescent="0.3">
      <c r="A889" t="s">
        <v>1928</v>
      </c>
      <c r="B889" t="s">
        <v>1929</v>
      </c>
      <c r="C889" t="str">
        <f>IFERROR(VLOOKUP(Table1[[#This Row],[Ticker]],[1]!Table2[[Symbol]:[Industry]],2,FALSE),"-")</f>
        <v>-</v>
      </c>
      <c r="D889" t="s">
        <v>239</v>
      </c>
      <c r="E889">
        <v>3406.667571902</v>
      </c>
      <c r="F889">
        <v>2.66</v>
      </c>
      <c r="G889">
        <v>208.26892698827601</v>
      </c>
      <c r="H889">
        <v>-9.4644235369370708</v>
      </c>
      <c r="I889">
        <v>5.1041211384390301</v>
      </c>
      <c r="J889">
        <v>-0.10522622974969301</v>
      </c>
      <c r="K889">
        <v>2.7053587209094601</v>
      </c>
      <c r="L889">
        <v>2.0240399064203798</v>
      </c>
      <c r="M889">
        <v>36.607759334947197</v>
      </c>
      <c r="N889">
        <v>1.31785567101973</v>
      </c>
      <c r="O889">
        <v>62.781954887217999</v>
      </c>
      <c r="P889">
        <v>280</v>
      </c>
      <c r="Q889">
        <v>3.9590162291543003E-2</v>
      </c>
    </row>
    <row r="890" spans="1:17" hidden="1" x14ac:dyDescent="0.3">
      <c r="A890" t="s">
        <v>1930</v>
      </c>
      <c r="B890" t="s">
        <v>1931</v>
      </c>
      <c r="C890" t="str">
        <f>IFERROR(VLOOKUP(Table1[[#This Row],[Ticker]],[1]!Table2[[Symbol]:[Industry]],2,FALSE),"-")</f>
        <v>-</v>
      </c>
      <c r="D890" t="s">
        <v>782</v>
      </c>
      <c r="E890">
        <v>3394.1199935999998</v>
      </c>
      <c r="F890">
        <v>729.6</v>
      </c>
      <c r="G890">
        <v>-52.367000123272803</v>
      </c>
      <c r="H890">
        <v>-19.7189213984236</v>
      </c>
      <c r="I890">
        <v>-32.285784069857797</v>
      </c>
      <c r="J890">
        <v>-3.5751723441930001</v>
      </c>
      <c r="K890">
        <v>819.44057784258803</v>
      </c>
      <c r="L890">
        <v>889.88313496120099</v>
      </c>
      <c r="M890">
        <v>18.127943284143999</v>
      </c>
      <c r="N890">
        <v>2.7461423476990898</v>
      </c>
      <c r="O890">
        <v>45.970394736842103</v>
      </c>
      <c r="P890">
        <v>1.50250417362272</v>
      </c>
      <c r="Q890">
        <v>-0.123213650295706</v>
      </c>
    </row>
    <row r="891" spans="1:17" x14ac:dyDescent="0.3">
      <c r="A891" t="s">
        <v>1932</v>
      </c>
      <c r="B891" t="s">
        <v>1933</v>
      </c>
      <c r="C891" t="str">
        <f>IFERROR(VLOOKUP(Table1[[#This Row],[Ticker]],[1]!Table2[[Symbol]:[Industry]],2,FALSE),"-")</f>
        <v>-</v>
      </c>
      <c r="D891" t="s">
        <v>1446</v>
      </c>
      <c r="E891">
        <v>3388.9110036319998</v>
      </c>
      <c r="F891">
        <v>126.56</v>
      </c>
      <c r="G891">
        <v>-54.807046681499003</v>
      </c>
      <c r="H891">
        <v>-9.2139093956944595</v>
      </c>
      <c r="I891">
        <v>-19.267850827255</v>
      </c>
      <c r="J891">
        <v>-0.34629504391198301</v>
      </c>
      <c r="K891">
        <v>131.15923944730699</v>
      </c>
      <c r="L891">
        <v>139.188502666017</v>
      </c>
      <c r="M891">
        <v>36.722813342821802</v>
      </c>
      <c r="N891">
        <v>0.39835841362600399</v>
      </c>
      <c r="O891">
        <v>50.758533501896302</v>
      </c>
      <c r="P891">
        <v>21.168022977501199</v>
      </c>
      <c r="Q891">
        <v>-4.4155957021022998E-2</v>
      </c>
    </row>
    <row r="892" spans="1:17" hidden="1" x14ac:dyDescent="0.3">
      <c r="A892" t="s">
        <v>1934</v>
      </c>
      <c r="B892" t="s">
        <v>1935</v>
      </c>
      <c r="C892" t="str">
        <f>IFERROR(VLOOKUP(Table1[[#This Row],[Ticker]],[1]!Table2[[Symbol]:[Industry]],2,FALSE),"-")</f>
        <v>-</v>
      </c>
      <c r="D892" t="s">
        <v>133</v>
      </c>
      <c r="E892">
        <v>3385.5130683000002</v>
      </c>
      <c r="F892">
        <v>775.55</v>
      </c>
      <c r="G892">
        <v>50.935499546152897</v>
      </c>
      <c r="H892">
        <v>-21.620937333792799</v>
      </c>
      <c r="I892">
        <v>-11.6952071943355</v>
      </c>
      <c r="J892">
        <v>-3.89481360274364</v>
      </c>
      <c r="K892">
        <v>879.87576352342398</v>
      </c>
      <c r="L892">
        <v>765.31499287196198</v>
      </c>
      <c r="M892">
        <v>14.7120048545345</v>
      </c>
      <c r="N892">
        <v>0.67779109476097199</v>
      </c>
      <c r="O892">
        <v>39.642834117722899</v>
      </c>
      <c r="P892">
        <v>85.538277511961695</v>
      </c>
      <c r="Q892">
        <v>6.9319915297887003E-2</v>
      </c>
    </row>
    <row r="893" spans="1:17" x14ac:dyDescent="0.3">
      <c r="A893" t="s">
        <v>1936</v>
      </c>
      <c r="B893" t="s">
        <v>1937</v>
      </c>
      <c r="C893" t="str">
        <f>IFERROR(VLOOKUP(Table1[[#This Row],[Ticker]],[1]!Table2[[Symbol]:[Industry]],2,FALSE),"-")</f>
        <v>-</v>
      </c>
      <c r="D893" t="s">
        <v>1514</v>
      </c>
      <c r="E893">
        <v>3377.1750000000002</v>
      </c>
      <c r="F893">
        <v>304.25</v>
      </c>
      <c r="G893">
        <v>-53.235856584235897</v>
      </c>
      <c r="H893">
        <v>-7.1931368056149401</v>
      </c>
      <c r="I893">
        <v>-21.0100892666586</v>
      </c>
      <c r="J893">
        <v>-2.6703790847084501</v>
      </c>
      <c r="K893">
        <v>320.60585044028102</v>
      </c>
      <c r="L893">
        <v>343.20015311852097</v>
      </c>
      <c r="M893">
        <v>28.632356557747901</v>
      </c>
      <c r="N893">
        <v>0.82283865085277197</v>
      </c>
      <c r="O893">
        <v>53.393590797041902</v>
      </c>
      <c r="P893">
        <v>4.7692837465564697</v>
      </c>
      <c r="Q893">
        <v>-1.2986761507207E-2</v>
      </c>
    </row>
    <row r="894" spans="1:17" hidden="1" x14ac:dyDescent="0.3">
      <c r="A894" t="s">
        <v>1938</v>
      </c>
      <c r="B894" t="s">
        <v>1939</v>
      </c>
      <c r="C894" t="str">
        <f>IFERROR(VLOOKUP(Table1[[#This Row],[Ticker]],[1]!Table2[[Symbol]:[Industry]],2,FALSE),"-")</f>
        <v>-</v>
      </c>
      <c r="D894" t="s">
        <v>95</v>
      </c>
      <c r="E894">
        <v>3365.007576945</v>
      </c>
      <c r="F894">
        <v>2499.4499999999998</v>
      </c>
      <c r="G894">
        <v>792.49366566423396</v>
      </c>
      <c r="H894">
        <v>13.4277446828065</v>
      </c>
      <c r="I894">
        <v>123.88894014384</v>
      </c>
      <c r="J894">
        <v>18.827025754640601</v>
      </c>
      <c r="K894">
        <v>1889.97161151568</v>
      </c>
      <c r="L894">
        <v>1295.6663928835001</v>
      </c>
      <c r="M894">
        <v>76.458270008680401</v>
      </c>
      <c r="N894">
        <v>1.8312269197532201</v>
      </c>
      <c r="O894">
        <v>3.5247754505991402</v>
      </c>
      <c r="P894">
        <v>816.72473867595795</v>
      </c>
    </row>
    <row r="895" spans="1:17" hidden="1" x14ac:dyDescent="0.3">
      <c r="A895" t="s">
        <v>1940</v>
      </c>
      <c r="B895" t="s">
        <v>1941</v>
      </c>
      <c r="C895" t="str">
        <f>IFERROR(VLOOKUP(Table1[[#This Row],[Ticker]],[1]!Table2[[Symbol]:[Industry]],2,FALSE),"-")</f>
        <v>-</v>
      </c>
      <c r="D895" t="s">
        <v>127</v>
      </c>
      <c r="E895">
        <v>3344.962221405</v>
      </c>
      <c r="F895">
        <v>967.05</v>
      </c>
      <c r="G895">
        <v>610.88865332806995</v>
      </c>
      <c r="H895">
        <v>17.520185993657599</v>
      </c>
      <c r="I895">
        <v>131.36564328543301</v>
      </c>
      <c r="J895">
        <v>4.3302142469925897</v>
      </c>
      <c r="K895">
        <v>778.55759421909897</v>
      </c>
      <c r="L895">
        <v>510.80177896184199</v>
      </c>
      <c r="M895">
        <v>64.628718786119904</v>
      </c>
      <c r="N895">
        <v>1.72855931990272</v>
      </c>
      <c r="O895">
        <v>6.7163021560415697</v>
      </c>
      <c r="P895">
        <v>635.11972633979406</v>
      </c>
      <c r="Q895">
        <v>0.18341433339413099</v>
      </c>
    </row>
    <row r="896" spans="1:17" hidden="1" x14ac:dyDescent="0.3">
      <c r="A896" t="s">
        <v>1942</v>
      </c>
      <c r="B896" t="s">
        <v>1943</v>
      </c>
      <c r="C896" t="str">
        <f>IFERROR(VLOOKUP(Table1[[#This Row],[Ticker]],[1]!Table2[[Symbol]:[Industry]],2,FALSE),"-")</f>
        <v>-</v>
      </c>
      <c r="D896" t="s">
        <v>258</v>
      </c>
      <c r="E896">
        <v>3331.7027735799902</v>
      </c>
      <c r="F896">
        <v>270.85000000000002</v>
      </c>
      <c r="G896">
        <v>870.99214947587404</v>
      </c>
      <c r="H896">
        <v>67.261985286519902</v>
      </c>
      <c r="I896">
        <v>136.07156935150499</v>
      </c>
      <c r="J896">
        <v>5.8214603956071196</v>
      </c>
      <c r="K896">
        <v>198.34653691992901</v>
      </c>
      <c r="L896">
        <v>129.839065999903</v>
      </c>
      <c r="M896">
        <v>71.396394188292504</v>
      </c>
      <c r="N896">
        <v>1.8590216711663601</v>
      </c>
      <c r="O896">
        <v>10.6147314011445</v>
      </c>
      <c r="P896">
        <v>959.87086675797298</v>
      </c>
      <c r="Q896">
        <v>0.28941978804078899</v>
      </c>
    </row>
    <row r="897" spans="1:17" x14ac:dyDescent="0.3">
      <c r="A897" t="s">
        <v>1944</v>
      </c>
      <c r="B897" t="s">
        <v>1945</v>
      </c>
      <c r="C897" t="str">
        <f>IFERROR(VLOOKUP(Table1[[#This Row],[Ticker]],[1]!Table2[[Symbol]:[Industry]],2,FALSE),"-")</f>
        <v>-</v>
      </c>
      <c r="D897" t="s">
        <v>54</v>
      </c>
      <c r="E897">
        <v>3329.2248005749998</v>
      </c>
      <c r="F897">
        <v>251.75</v>
      </c>
      <c r="G897">
        <v>-18.364798831740799</v>
      </c>
      <c r="H897">
        <v>5.3055981233860701</v>
      </c>
      <c r="I897">
        <v>25.901811724040499</v>
      </c>
      <c r="J897">
        <v>-5.9903710861896098</v>
      </c>
      <c r="K897">
        <v>235.75394481504301</v>
      </c>
      <c r="L897">
        <v>201.467874708577</v>
      </c>
      <c r="M897">
        <v>43.151265003076603</v>
      </c>
      <c r="N897">
        <v>1.3830646561848201</v>
      </c>
      <c r="O897">
        <v>16.6037735849056</v>
      </c>
      <c r="P897">
        <v>62.7343244990304</v>
      </c>
      <c r="Q897">
        <v>4.3177310269529E-2</v>
      </c>
    </row>
    <row r="898" spans="1:17" x14ac:dyDescent="0.3">
      <c r="A898" t="s">
        <v>1946</v>
      </c>
      <c r="B898" t="s">
        <v>1947</v>
      </c>
      <c r="C898" t="str">
        <f>IFERROR(VLOOKUP(Table1[[#This Row],[Ticker]],[1]!Table2[[Symbol]:[Industry]],2,FALSE),"-")</f>
        <v>-</v>
      </c>
      <c r="D898" t="s">
        <v>203</v>
      </c>
      <c r="E898">
        <v>3326.5878313500002</v>
      </c>
      <c r="F898">
        <v>211.98</v>
      </c>
      <c r="G898">
        <v>-32.978382525283997</v>
      </c>
      <c r="H898">
        <v>-3.5863845129804601</v>
      </c>
      <c r="I898">
        <v>-29.079951314189302</v>
      </c>
      <c r="J898">
        <v>-3.1374891199461601</v>
      </c>
      <c r="K898">
        <v>224.55378291183001</v>
      </c>
      <c r="L898">
        <v>231.66032703031101</v>
      </c>
      <c r="M898">
        <v>29.689198862603899</v>
      </c>
      <c r="N898">
        <v>0.50976554922632</v>
      </c>
      <c r="O898">
        <v>41.051042551183997</v>
      </c>
      <c r="P898">
        <v>11.246392023091</v>
      </c>
      <c r="Q898">
        <v>4.721123773169E-3</v>
      </c>
    </row>
    <row r="899" spans="1:17" hidden="1" x14ac:dyDescent="0.3">
      <c r="A899" t="s">
        <v>1948</v>
      </c>
      <c r="B899" t="s">
        <v>1949</v>
      </c>
      <c r="C899" t="str">
        <f>IFERROR(VLOOKUP(Table1[[#This Row],[Ticker]],[1]!Table2[[Symbol]:[Industry]],2,FALSE),"-")</f>
        <v>-</v>
      </c>
      <c r="D899" t="s">
        <v>400</v>
      </c>
      <c r="E899">
        <v>3313.5501022499998</v>
      </c>
      <c r="F899">
        <v>4327.45</v>
      </c>
      <c r="G899">
        <v>24.909056571954</v>
      </c>
      <c r="H899">
        <v>-6.9796229059718602</v>
      </c>
      <c r="I899">
        <v>-8.8752187070567299</v>
      </c>
      <c r="J899">
        <v>-4.5571403051079002</v>
      </c>
      <c r="K899">
        <v>4297.25159385794</v>
      </c>
      <c r="L899">
        <v>4112.3643691499301</v>
      </c>
      <c r="M899">
        <v>53.3201330161952</v>
      </c>
      <c r="N899">
        <v>1.51528023508679</v>
      </c>
      <c r="O899">
        <v>17.7829899825532</v>
      </c>
      <c r="P899">
        <v>57.076225045371999</v>
      </c>
      <c r="Q899">
        <v>7.1846284132241006E-2</v>
      </c>
    </row>
    <row r="900" spans="1:17" x14ac:dyDescent="0.3">
      <c r="A900" t="s">
        <v>1950</v>
      </c>
      <c r="B900" t="s">
        <v>1951</v>
      </c>
      <c r="C900" t="str">
        <f>IFERROR(VLOOKUP(Table1[[#This Row],[Ticker]],[1]!Table2[[Symbol]:[Industry]],2,FALSE),"-")</f>
        <v>-</v>
      </c>
      <c r="D900" t="s">
        <v>21</v>
      </c>
      <c r="E900">
        <v>3304.5858890999998</v>
      </c>
      <c r="F900">
        <v>559.79999999999995</v>
      </c>
      <c r="G900">
        <v>-16.618616264319101</v>
      </c>
      <c r="H900">
        <v>-10.8191865214926</v>
      </c>
      <c r="I900">
        <v>-13.947535086942599</v>
      </c>
      <c r="J900">
        <v>1.0993304460987501</v>
      </c>
      <c r="K900">
        <v>603.99499157797004</v>
      </c>
      <c r="L900">
        <v>594.82729003295901</v>
      </c>
      <c r="M900">
        <v>35.113061394618903</v>
      </c>
      <c r="N900">
        <v>0.71550978272747801</v>
      </c>
      <c r="O900">
        <v>41.389782065023198</v>
      </c>
      <c r="P900">
        <v>24.4</v>
      </c>
      <c r="Q900">
        <v>6.9146767489475E-2</v>
      </c>
    </row>
    <row r="901" spans="1:17" hidden="1" x14ac:dyDescent="0.3">
      <c r="A901" t="s">
        <v>1952</v>
      </c>
      <c r="B901" t="s">
        <v>1953</v>
      </c>
      <c r="C901" t="str">
        <f>IFERROR(VLOOKUP(Table1[[#This Row],[Ticker]],[1]!Table2[[Symbol]:[Industry]],2,FALSE),"-")</f>
        <v>-</v>
      </c>
      <c r="D901" t="s">
        <v>156</v>
      </c>
      <c r="E901">
        <v>3289.44118463</v>
      </c>
      <c r="F901">
        <v>344.35</v>
      </c>
      <c r="G901">
        <v>36.006246671849702</v>
      </c>
      <c r="H901">
        <v>-11.3392347896543</v>
      </c>
      <c r="I901">
        <v>-18.266128615419099</v>
      </c>
      <c r="J901">
        <v>-1.69683829693389</v>
      </c>
      <c r="K901">
        <v>367.94410711385598</v>
      </c>
      <c r="L901">
        <v>347.06032657254701</v>
      </c>
      <c r="M901">
        <v>41.901549526166598</v>
      </c>
      <c r="N901">
        <v>0.85339013550200604</v>
      </c>
      <c r="O901">
        <v>40.322346449832999</v>
      </c>
      <c r="P901">
        <v>66.513539651837505</v>
      </c>
      <c r="Q901">
        <v>9.0570957755089998E-2</v>
      </c>
    </row>
    <row r="902" spans="1:17" hidden="1" x14ac:dyDescent="0.3">
      <c r="A902" t="s">
        <v>1954</v>
      </c>
      <c r="B902" t="s">
        <v>1955</v>
      </c>
      <c r="C902" t="str">
        <f>IFERROR(VLOOKUP(Table1[[#This Row],[Ticker]],[1]!Table2[[Symbol]:[Industry]],2,FALSE),"-")</f>
        <v>-</v>
      </c>
      <c r="D902" t="s">
        <v>300</v>
      </c>
      <c r="E902">
        <v>3289.0057652400001</v>
      </c>
      <c r="F902">
        <v>317.85000000000002</v>
      </c>
      <c r="G902">
        <v>22.853610005397702</v>
      </c>
      <c r="H902">
        <v>-18.637832491273301</v>
      </c>
      <c r="I902">
        <v>34.192384383865502</v>
      </c>
      <c r="J902">
        <v>-7.77204458694131</v>
      </c>
      <c r="K902">
        <v>374.33847591422</v>
      </c>
      <c r="L902">
        <v>278.01109367884499</v>
      </c>
      <c r="M902">
        <v>21.275638157788102</v>
      </c>
      <c r="N902">
        <v>0.81988074410980005</v>
      </c>
      <c r="O902">
        <v>44.250432593990801</v>
      </c>
      <c r="P902">
        <v>98.65625</v>
      </c>
      <c r="Q902">
        <v>0.22407429193989201</v>
      </c>
    </row>
    <row r="903" spans="1:17" hidden="1" x14ac:dyDescent="0.3">
      <c r="A903" t="s">
        <v>1956</v>
      </c>
      <c r="B903" t="s">
        <v>1957</v>
      </c>
      <c r="C903" t="str">
        <f>IFERROR(VLOOKUP(Table1[[#This Row],[Ticker]],[1]!Table2[[Symbol]:[Industry]],2,FALSE),"-")</f>
        <v>-</v>
      </c>
      <c r="D903" t="s">
        <v>1376</v>
      </c>
      <c r="E903">
        <v>3280.9159260900001</v>
      </c>
      <c r="F903">
        <v>749.3</v>
      </c>
      <c r="G903">
        <v>-6.5923258573162604</v>
      </c>
      <c r="H903">
        <v>-0.62631013377508604</v>
      </c>
      <c r="I903">
        <v>10.5900928886402</v>
      </c>
      <c r="J903">
        <v>3.66897417981472</v>
      </c>
      <c r="K903">
        <v>726.57286101652301</v>
      </c>
      <c r="L903">
        <v>648.61726150592301</v>
      </c>
      <c r="M903">
        <v>39.8896501151576</v>
      </c>
      <c r="N903">
        <v>0.78186490818165699</v>
      </c>
      <c r="O903">
        <v>18.1035633257707</v>
      </c>
      <c r="P903">
        <v>66.807658058771096</v>
      </c>
      <c r="Q903">
        <v>-4.5900083650633999E-2</v>
      </c>
    </row>
    <row r="904" spans="1:17" hidden="1" x14ac:dyDescent="0.3">
      <c r="A904" t="s">
        <v>1958</v>
      </c>
      <c r="B904" t="s">
        <v>1959</v>
      </c>
      <c r="C904" t="str">
        <f>IFERROR(VLOOKUP(Table1[[#This Row],[Ticker]],[1]!Table2[[Symbol]:[Industry]],2,FALSE),"-")</f>
        <v>-</v>
      </c>
      <c r="D904" t="s">
        <v>567</v>
      </c>
      <c r="E904">
        <v>3278.3736062500002</v>
      </c>
      <c r="F904">
        <v>238.25</v>
      </c>
      <c r="G904">
        <v>75.224766251566095</v>
      </c>
      <c r="H904">
        <v>8.9487623004967904</v>
      </c>
      <c r="I904">
        <v>25.633713444315202</v>
      </c>
      <c r="J904">
        <v>-3.2441173308909099</v>
      </c>
      <c r="K904">
        <v>218.870410373624</v>
      </c>
      <c r="L904">
        <v>181.77562641057</v>
      </c>
      <c r="M904">
        <v>42.0364481170351</v>
      </c>
      <c r="N904">
        <v>0.75369527272260295</v>
      </c>
      <c r="O904">
        <v>13.3263378803777</v>
      </c>
      <c r="P904">
        <v>100.378469301934</v>
      </c>
      <c r="Q904">
        <v>0.224319260205639</v>
      </c>
    </row>
    <row r="905" spans="1:17" hidden="1" x14ac:dyDescent="0.3">
      <c r="A905" t="s">
        <v>1960</v>
      </c>
      <c r="B905" t="s">
        <v>1961</v>
      </c>
      <c r="C905" t="str">
        <f>IFERROR(VLOOKUP(Table1[[#This Row],[Ticker]],[1]!Table2[[Symbol]:[Industry]],2,FALSE),"-")</f>
        <v>-</v>
      </c>
      <c r="D905" t="s">
        <v>136</v>
      </c>
      <c r="E905">
        <v>3269.9371156399998</v>
      </c>
      <c r="F905">
        <v>106.69</v>
      </c>
      <c r="G905">
        <v>69.223142763434595</v>
      </c>
      <c r="H905">
        <v>0.70653344566675202</v>
      </c>
      <c r="I905">
        <v>-20.2857854311188</v>
      </c>
      <c r="J905">
        <v>-3.0542215021957699</v>
      </c>
      <c r="K905">
        <v>111.192448844971</v>
      </c>
      <c r="L905">
        <v>103.27350684827501</v>
      </c>
      <c r="M905">
        <v>32.600432716706798</v>
      </c>
      <c r="N905">
        <v>1.5135368272966701</v>
      </c>
      <c r="O905">
        <v>51.560596119598799</v>
      </c>
      <c r="P905">
        <v>102.83269961977101</v>
      </c>
      <c r="Q905">
        <v>0.19627281082525599</v>
      </c>
    </row>
    <row r="906" spans="1:17" hidden="1" x14ac:dyDescent="0.3">
      <c r="A906" t="s">
        <v>1962</v>
      </c>
      <c r="B906" t="s">
        <v>1963</v>
      </c>
      <c r="C906" t="str">
        <f>IFERROR(VLOOKUP(Table1[[#This Row],[Ticker]],[1]!Table2[[Symbol]:[Industry]],2,FALSE),"-")</f>
        <v>-</v>
      </c>
      <c r="D906" t="s">
        <v>57</v>
      </c>
      <c r="E906">
        <v>3256.3775293499998</v>
      </c>
      <c r="F906">
        <v>239.3</v>
      </c>
      <c r="G906">
        <v>21.1075240122663</v>
      </c>
      <c r="H906">
        <v>-2.8346984172468401</v>
      </c>
      <c r="I906">
        <v>20.7911349312133</v>
      </c>
      <c r="J906">
        <v>9.8263295374208699</v>
      </c>
      <c r="K906">
        <v>242.17949675261499</v>
      </c>
      <c r="L906">
        <v>217.36833817693599</v>
      </c>
      <c r="M906">
        <v>47.595897412177898</v>
      </c>
      <c r="N906">
        <v>1.33298367344584</v>
      </c>
      <c r="O906">
        <v>17.007939824487998</v>
      </c>
      <c r="P906">
        <v>51.936507936507901</v>
      </c>
      <c r="Q906">
        <v>-2.3091965902925001E-2</v>
      </c>
    </row>
    <row r="907" spans="1:17" x14ac:dyDescent="0.3">
      <c r="A907" t="s">
        <v>1964</v>
      </c>
      <c r="B907" t="s">
        <v>1965</v>
      </c>
      <c r="C907" t="str">
        <f>IFERROR(VLOOKUP(Table1[[#This Row],[Ticker]],[1]!Table2[[Symbol]:[Industry]],2,FALSE),"-")</f>
        <v>-</v>
      </c>
      <c r="D907" t="s">
        <v>489</v>
      </c>
      <c r="E907">
        <v>3254.9355028</v>
      </c>
      <c r="F907">
        <v>447.8</v>
      </c>
      <c r="G907">
        <v>1.92754087755621</v>
      </c>
      <c r="H907">
        <v>19.7785452382623</v>
      </c>
      <c r="I907">
        <v>18.519536215163502</v>
      </c>
      <c r="J907">
        <v>11.316234387734101</v>
      </c>
      <c r="K907">
        <v>392.57513302127597</v>
      </c>
      <c r="L907">
        <v>360.95596509559101</v>
      </c>
      <c r="M907">
        <v>60.574795834436699</v>
      </c>
      <c r="N907">
        <v>1.5690739673412599</v>
      </c>
      <c r="O907">
        <v>9.0888789638231309</v>
      </c>
      <c r="P907">
        <v>51.770886290459202</v>
      </c>
      <c r="Q907">
        <v>1.0543258023864001E-2</v>
      </c>
    </row>
    <row r="908" spans="1:17" x14ac:dyDescent="0.3">
      <c r="A908" t="s">
        <v>1966</v>
      </c>
      <c r="B908" t="s">
        <v>1967</v>
      </c>
      <c r="C908" t="str">
        <f>IFERROR(VLOOKUP(Table1[[#This Row],[Ticker]],[1]!Table2[[Symbol]:[Industry]],2,FALSE),"-")</f>
        <v>-</v>
      </c>
      <c r="D908" t="s">
        <v>505</v>
      </c>
      <c r="E908">
        <v>3232.0906224400001</v>
      </c>
      <c r="F908">
        <v>3741.05</v>
      </c>
      <c r="G908">
        <v>8.1619392201850793</v>
      </c>
      <c r="H908">
        <v>-1.53555895267135</v>
      </c>
      <c r="I908">
        <v>6.8090172591183897</v>
      </c>
      <c r="J908">
        <v>1.23479626367423</v>
      </c>
      <c r="K908">
        <v>3969.25275500831</v>
      </c>
      <c r="L908">
        <v>3596.4750975339498</v>
      </c>
      <c r="M908">
        <v>24.4538960290913</v>
      </c>
      <c r="N908">
        <v>0.69347462296782303</v>
      </c>
      <c r="O908">
        <v>17.400195132382599</v>
      </c>
      <c r="P908">
        <v>25.749579831932699</v>
      </c>
      <c r="Q908">
        <v>1.4939529955416E-2</v>
      </c>
    </row>
    <row r="909" spans="1:17" x14ac:dyDescent="0.3">
      <c r="A909" t="s">
        <v>1968</v>
      </c>
      <c r="B909" t="s">
        <v>1969</v>
      </c>
      <c r="C909" t="str">
        <f>IFERROR(VLOOKUP(Table1[[#This Row],[Ticker]],[1]!Table2[[Symbol]:[Industry]],2,FALSE),"-")</f>
        <v>-</v>
      </c>
      <c r="D909" t="s">
        <v>133</v>
      </c>
      <c r="E909">
        <v>3220.0747799999999</v>
      </c>
      <c r="F909">
        <v>559</v>
      </c>
      <c r="G909">
        <v>-18.918337518129299</v>
      </c>
      <c r="H909">
        <v>-13.2870451111274</v>
      </c>
      <c r="I909">
        <v>-8.0356742673607293</v>
      </c>
      <c r="J909">
        <v>1.8045163918267799</v>
      </c>
      <c r="K909">
        <v>593.85282477805595</v>
      </c>
      <c r="L909">
        <v>563.71901074411403</v>
      </c>
      <c r="M909">
        <v>36.129650102147302</v>
      </c>
      <c r="N909">
        <v>1.0546138158112199</v>
      </c>
      <c r="O909">
        <v>23.783542039356</v>
      </c>
      <c r="P909">
        <v>21.5217391304347</v>
      </c>
      <c r="Q909">
        <v>0.167387342223174</v>
      </c>
    </row>
    <row r="910" spans="1:17" hidden="1" x14ac:dyDescent="0.3">
      <c r="A910" t="s">
        <v>1970</v>
      </c>
      <c r="B910" t="s">
        <v>1971</v>
      </c>
      <c r="C910" t="str">
        <f>IFERROR(VLOOKUP(Table1[[#This Row],[Ticker]],[1]!Table2[[Symbol]:[Industry]],2,FALSE),"-")</f>
        <v>-</v>
      </c>
      <c r="D910" t="s">
        <v>300</v>
      </c>
      <c r="E910">
        <v>3219.957255625</v>
      </c>
      <c r="F910">
        <v>266.75</v>
      </c>
      <c r="G910">
        <v>65.599556080220196</v>
      </c>
      <c r="H910">
        <v>16.003974572189499</v>
      </c>
      <c r="I910">
        <v>117.638431399903</v>
      </c>
      <c r="J910">
        <v>3.46671275810797</v>
      </c>
      <c r="K910">
        <v>222.36752492207799</v>
      </c>
      <c r="L910">
        <v>163.274547023455</v>
      </c>
      <c r="M910">
        <v>52.539417924245001</v>
      </c>
      <c r="N910">
        <v>0.93452632320030005</v>
      </c>
      <c r="O910">
        <v>10.965323336457301</v>
      </c>
      <c r="P910">
        <v>160.44717828549099</v>
      </c>
      <c r="Q910">
        <v>0.20096947253025599</v>
      </c>
    </row>
    <row r="911" spans="1:17" x14ac:dyDescent="0.3">
      <c r="A911" t="s">
        <v>1972</v>
      </c>
      <c r="B911" t="s">
        <v>1973</v>
      </c>
      <c r="C911" t="str">
        <f>IFERROR(VLOOKUP(Table1[[#This Row],[Ticker]],[1]!Table2[[Symbol]:[Industry]],2,FALSE),"-")</f>
        <v>-</v>
      </c>
      <c r="D911" t="s">
        <v>300</v>
      </c>
      <c r="E911">
        <v>3214.9869680000002</v>
      </c>
      <c r="F911">
        <v>314</v>
      </c>
      <c r="G911">
        <v>32.416470016462597</v>
      </c>
      <c r="H911">
        <v>4.0184299604981097</v>
      </c>
      <c r="I911">
        <v>36.904400853007601</v>
      </c>
      <c r="J911">
        <v>-1.0940634336633299</v>
      </c>
      <c r="K911">
        <v>308.69856397825299</v>
      </c>
      <c r="L911">
        <v>264.746732684579</v>
      </c>
      <c r="M911">
        <v>41.499139078973201</v>
      </c>
      <c r="N911">
        <v>0.74435884253743501</v>
      </c>
      <c r="O911">
        <v>13.2165605095541</v>
      </c>
      <c r="P911">
        <v>66.445799098860306</v>
      </c>
      <c r="Q911">
        <v>5.5540346936612001E-2</v>
      </c>
    </row>
    <row r="912" spans="1:17" hidden="1" x14ac:dyDescent="0.3">
      <c r="A912" t="s">
        <v>1974</v>
      </c>
      <c r="B912" t="s">
        <v>1975</v>
      </c>
      <c r="C912" t="str">
        <f>IFERROR(VLOOKUP(Table1[[#This Row],[Ticker]],[1]!Table2[[Symbol]:[Industry]],2,FALSE),"-")</f>
        <v>-</v>
      </c>
      <c r="D912" t="s">
        <v>51</v>
      </c>
      <c r="E912">
        <v>3211.5566298389999</v>
      </c>
      <c r="F912">
        <v>58.61</v>
      </c>
      <c r="G912">
        <v>39.712982932331897</v>
      </c>
      <c r="H912">
        <v>6.0830726204852601</v>
      </c>
      <c r="I912">
        <v>4.5992949660635203</v>
      </c>
      <c r="J912">
        <v>7.1079022664535793E-2</v>
      </c>
      <c r="K912">
        <v>55.939865279448902</v>
      </c>
      <c r="L912">
        <v>48.755237524420501</v>
      </c>
      <c r="M912">
        <v>50.027094754935099</v>
      </c>
      <c r="N912">
        <v>1.6887168201215399</v>
      </c>
      <c r="O912">
        <v>7.4901893874765397</v>
      </c>
      <c r="P912">
        <v>87.252396166134105</v>
      </c>
      <c r="Q912">
        <v>5.9675200208589999E-3</v>
      </c>
    </row>
    <row r="913" spans="1:17" hidden="1" x14ac:dyDescent="0.3">
      <c r="A913" t="s">
        <v>1976</v>
      </c>
      <c r="B913" t="s">
        <v>1977</v>
      </c>
      <c r="C913" t="str">
        <f>IFERROR(VLOOKUP(Table1[[#This Row],[Ticker]],[1]!Table2[[Symbol]:[Industry]],2,FALSE),"-")</f>
        <v>-</v>
      </c>
      <c r="D913" t="s">
        <v>133</v>
      </c>
      <c r="E913">
        <v>3200.5506266080001</v>
      </c>
      <c r="F913">
        <v>178.72</v>
      </c>
      <c r="G913">
        <v>71.198123270397403</v>
      </c>
      <c r="H913">
        <v>-8.85306069274049</v>
      </c>
      <c r="I913">
        <v>-11.6984952524805</v>
      </c>
      <c r="J913">
        <v>2.2976484723310202</v>
      </c>
      <c r="K913">
        <v>183.07903764087999</v>
      </c>
      <c r="L913">
        <v>166.053882219337</v>
      </c>
      <c r="M913">
        <v>43.145149899524299</v>
      </c>
      <c r="N913">
        <v>0.84259868900950896</v>
      </c>
      <c r="O913">
        <v>25.111906893464599</v>
      </c>
      <c r="P913">
        <v>101.943502824858</v>
      </c>
      <c r="Q913">
        <v>9.5380289740276999E-2</v>
      </c>
    </row>
    <row r="914" spans="1:17" hidden="1" x14ac:dyDescent="0.3">
      <c r="A914" t="s">
        <v>1978</v>
      </c>
      <c r="B914" t="s">
        <v>1979</v>
      </c>
      <c r="C914" t="str">
        <f>IFERROR(VLOOKUP(Table1[[#This Row],[Ticker]],[1]!Table2[[Symbol]:[Industry]],2,FALSE),"-")</f>
        <v>-</v>
      </c>
      <c r="D914" t="s">
        <v>1376</v>
      </c>
      <c r="E914">
        <v>3197.2210758900001</v>
      </c>
      <c r="F914">
        <v>423.35</v>
      </c>
      <c r="G914">
        <v>47.932408078149898</v>
      </c>
      <c r="H914">
        <v>6.3721603861904299</v>
      </c>
      <c r="I914">
        <v>14.629357042072</v>
      </c>
      <c r="J914">
        <v>0.91938253556413296</v>
      </c>
      <c r="K914">
        <v>379.42216514582998</v>
      </c>
      <c r="L914">
        <v>330.92550772914802</v>
      </c>
      <c r="M914">
        <v>60.6325264987534</v>
      </c>
      <c r="N914">
        <v>2.2864938209016401</v>
      </c>
      <c r="O914">
        <v>6.7320184244714802</v>
      </c>
      <c r="P914">
        <v>73.433019254403902</v>
      </c>
      <c r="Q914">
        <v>3.4646883214607002E-2</v>
      </c>
    </row>
    <row r="915" spans="1:17" hidden="1" x14ac:dyDescent="0.3">
      <c r="A915" t="s">
        <v>1980</v>
      </c>
      <c r="B915" t="s">
        <v>1981</v>
      </c>
      <c r="C915" t="str">
        <f>IFERROR(VLOOKUP(Table1[[#This Row],[Ticker]],[1]!Table2[[Symbol]:[Industry]],2,FALSE),"-")</f>
        <v>-</v>
      </c>
      <c r="D915" t="s">
        <v>63</v>
      </c>
      <c r="E915">
        <v>3184.2912609639998</v>
      </c>
      <c r="F915">
        <v>210.53</v>
      </c>
      <c r="G915">
        <v>50.918677404249401</v>
      </c>
      <c r="H915">
        <v>-13.672995891862801</v>
      </c>
      <c r="I915">
        <v>-3.5985988756966498</v>
      </c>
      <c r="J915">
        <v>-4.2780543706317999</v>
      </c>
      <c r="K915">
        <v>226.49740042645701</v>
      </c>
      <c r="L915">
        <v>193.436300597871</v>
      </c>
      <c r="M915">
        <v>28.5745033068822</v>
      </c>
      <c r="N915">
        <v>0.46841290522399198</v>
      </c>
      <c r="O915">
        <v>28.200256495511301</v>
      </c>
      <c r="P915">
        <v>88.562472010747797</v>
      </c>
      <c r="Q915">
        <v>9.9759857308169997E-2</v>
      </c>
    </row>
    <row r="916" spans="1:17" hidden="1" x14ac:dyDescent="0.3">
      <c r="A916" t="s">
        <v>1982</v>
      </c>
      <c r="B916" t="s">
        <v>1983</v>
      </c>
      <c r="C916" t="str">
        <f>IFERROR(VLOOKUP(Table1[[#This Row],[Ticker]],[1]!Table2[[Symbol]:[Industry]],2,FALSE),"-")</f>
        <v>-</v>
      </c>
      <c r="D916" t="s">
        <v>1376</v>
      </c>
      <c r="E916">
        <v>3181.04884128</v>
      </c>
      <c r="F916">
        <v>216.2</v>
      </c>
      <c r="K916">
        <v>198.53034696656701</v>
      </c>
      <c r="L916">
        <v>172.215069946667</v>
      </c>
      <c r="M916">
        <v>81.1750791682543</v>
      </c>
      <c r="N916">
        <v>1</v>
      </c>
      <c r="Q916">
        <v>0.14788253940821999</v>
      </c>
    </row>
    <row r="917" spans="1:17" x14ac:dyDescent="0.3">
      <c r="A917" t="s">
        <v>1984</v>
      </c>
      <c r="B917" t="s">
        <v>1985</v>
      </c>
      <c r="C917" t="str">
        <f>IFERROR(VLOOKUP(Table1[[#This Row],[Ticker]],[1]!Table2[[Symbol]:[Industry]],2,FALSE),"-")</f>
        <v>-</v>
      </c>
      <c r="D917" t="s">
        <v>368</v>
      </c>
      <c r="E917">
        <v>3174.8629143200001</v>
      </c>
      <c r="F917">
        <v>2253.6999999999998</v>
      </c>
      <c r="G917">
        <v>-4.7215793408378897</v>
      </c>
      <c r="H917">
        <v>21.098420438810599</v>
      </c>
      <c r="I917">
        <v>15.3710443312174</v>
      </c>
      <c r="J917">
        <v>22.0376246994025</v>
      </c>
      <c r="K917">
        <v>1974.6326799979099</v>
      </c>
      <c r="L917">
        <v>1888.21548462433</v>
      </c>
      <c r="M917">
        <v>62.186532214930402</v>
      </c>
      <c r="N917">
        <v>3.5107777615915201</v>
      </c>
      <c r="O917">
        <v>11.8161245951102</v>
      </c>
      <c r="P917">
        <v>47.2044415414761</v>
      </c>
      <c r="Q917">
        <v>-3.5084054560716997E-2</v>
      </c>
    </row>
    <row r="918" spans="1:17" x14ac:dyDescent="0.3">
      <c r="A918" t="s">
        <v>1986</v>
      </c>
      <c r="B918" t="s">
        <v>1987</v>
      </c>
      <c r="C918" t="str">
        <f>IFERROR(VLOOKUP(Table1[[#This Row],[Ticker]],[1]!Table2[[Symbol]:[Industry]],2,FALSE),"-")</f>
        <v>-</v>
      </c>
      <c r="D918" t="s">
        <v>46</v>
      </c>
      <c r="E918">
        <v>3155.0508496000002</v>
      </c>
      <c r="F918">
        <v>1861.6</v>
      </c>
      <c r="G918">
        <v>-8.4959160331725307</v>
      </c>
      <c r="H918">
        <v>-4.7889774707625303</v>
      </c>
      <c r="I918">
        <v>4.3265268434264499</v>
      </c>
      <c r="J918">
        <v>-0.64005541955121703</v>
      </c>
      <c r="K918">
        <v>1849.7416645717699</v>
      </c>
      <c r="L918">
        <v>1703.36250122348</v>
      </c>
      <c r="M918">
        <v>34.673107022913896</v>
      </c>
      <c r="N918">
        <v>0.31589502660022301</v>
      </c>
      <c r="O918">
        <v>12.269015900300801</v>
      </c>
      <c r="P918">
        <v>31.654879773691601</v>
      </c>
      <c r="Q918">
        <v>4.7692145539381003E-2</v>
      </c>
    </row>
    <row r="919" spans="1:17" hidden="1" x14ac:dyDescent="0.3">
      <c r="A919" t="s">
        <v>1988</v>
      </c>
      <c r="B919" t="s">
        <v>1989</v>
      </c>
      <c r="C919" t="str">
        <f>IFERROR(VLOOKUP(Table1[[#This Row],[Ticker]],[1]!Table2[[Symbol]:[Industry]],2,FALSE),"-")</f>
        <v>-</v>
      </c>
      <c r="D919" t="s">
        <v>141</v>
      </c>
      <c r="E919">
        <v>3128.9207046749998</v>
      </c>
      <c r="F919">
        <v>688.25</v>
      </c>
      <c r="G919">
        <v>69.260633482512702</v>
      </c>
      <c r="H919">
        <v>1.4484593745510299</v>
      </c>
      <c r="I919">
        <v>12.761093512236</v>
      </c>
      <c r="J919">
        <v>-1.8988644192961299</v>
      </c>
      <c r="K919">
        <v>710.00910648399997</v>
      </c>
      <c r="L919">
        <v>600.04898636541805</v>
      </c>
      <c r="M919">
        <v>32.789241021991103</v>
      </c>
      <c r="N919">
        <v>0.69247001648764706</v>
      </c>
      <c r="O919">
        <v>20.014529604068201</v>
      </c>
      <c r="P919">
        <v>122.734627831715</v>
      </c>
      <c r="Q919">
        <v>0.18178662639252199</v>
      </c>
    </row>
    <row r="920" spans="1:17" x14ac:dyDescent="0.3">
      <c r="A920" t="s">
        <v>1990</v>
      </c>
      <c r="B920" t="s">
        <v>1991</v>
      </c>
      <c r="C920" t="str">
        <f>IFERROR(VLOOKUP(Table1[[#This Row],[Ticker]],[1]!Table2[[Symbol]:[Industry]],2,FALSE),"-")</f>
        <v>-</v>
      </c>
      <c r="D920" t="s">
        <v>1003</v>
      </c>
      <c r="E920">
        <v>3108.4739317150002</v>
      </c>
      <c r="F920">
        <v>384.05</v>
      </c>
      <c r="G920">
        <v>-12.718297169679801</v>
      </c>
      <c r="H920">
        <v>-4.1284393102243699</v>
      </c>
      <c r="I920">
        <v>-13.393992567167</v>
      </c>
      <c r="J920">
        <v>3.9184954360383801</v>
      </c>
      <c r="K920">
        <v>398.83168786587601</v>
      </c>
      <c r="L920">
        <v>396.058846939109</v>
      </c>
      <c r="M920">
        <v>37.725468250884902</v>
      </c>
      <c r="N920">
        <v>0.58426943325199299</v>
      </c>
      <c r="O920">
        <v>27.5875537039447</v>
      </c>
      <c r="P920">
        <v>13.607454518562299</v>
      </c>
      <c r="Q920">
        <v>-3.3034035370542003E-2</v>
      </c>
    </row>
    <row r="921" spans="1:17" hidden="1" x14ac:dyDescent="0.3">
      <c r="A921" t="s">
        <v>1992</v>
      </c>
      <c r="B921" t="s">
        <v>1993</v>
      </c>
      <c r="C921" t="str">
        <f>IFERROR(VLOOKUP(Table1[[#This Row],[Ticker]],[1]!Table2[[Symbol]:[Industry]],2,FALSE),"-")</f>
        <v>-</v>
      </c>
      <c r="D921" t="s">
        <v>21</v>
      </c>
      <c r="E921">
        <v>3095.23975488</v>
      </c>
      <c r="F921">
        <v>575.54999999999995</v>
      </c>
      <c r="G921">
        <v>182.075473023401</v>
      </c>
      <c r="H921">
        <v>9.5469551392817493</v>
      </c>
      <c r="I921">
        <v>7.42878436795983</v>
      </c>
      <c r="J921">
        <v>4.3772546683246496</v>
      </c>
      <c r="K921">
        <v>543.23317966606498</v>
      </c>
      <c r="L921">
        <v>454.748434964691</v>
      </c>
      <c r="M921">
        <v>50.685385835536202</v>
      </c>
      <c r="N921">
        <v>0.87096235904198505</v>
      </c>
      <c r="O921">
        <v>15.0204152549735</v>
      </c>
      <c r="P921">
        <v>219.57245974458601</v>
      </c>
      <c r="Q921">
        <v>9.8389547034817004E-2</v>
      </c>
    </row>
    <row r="922" spans="1:17" hidden="1" x14ac:dyDescent="0.3">
      <c r="A922" t="s">
        <v>1994</v>
      </c>
      <c r="B922" t="s">
        <v>1995</v>
      </c>
      <c r="C922" t="str">
        <f>IFERROR(VLOOKUP(Table1[[#This Row],[Ticker]],[1]!Table2[[Symbol]:[Industry]],2,FALSE),"-")</f>
        <v>-</v>
      </c>
      <c r="D922" t="s">
        <v>539</v>
      </c>
      <c r="E922">
        <v>3086.1605148650001</v>
      </c>
      <c r="F922">
        <v>4832.3500000000004</v>
      </c>
      <c r="G922">
        <v>23.377938061204599</v>
      </c>
      <c r="H922">
        <v>13.225127858221599</v>
      </c>
      <c r="I922">
        <v>24.0128182434396</v>
      </c>
      <c r="J922">
        <v>-5.2914906943360904</v>
      </c>
      <c r="K922">
        <v>4407.0110856717201</v>
      </c>
      <c r="L922">
        <v>3753.9017011240098</v>
      </c>
      <c r="M922">
        <v>48.9647540698763</v>
      </c>
      <c r="N922">
        <v>2.25305861024566</v>
      </c>
      <c r="O922">
        <v>12.2849131375003</v>
      </c>
      <c r="P922">
        <v>69.434266580179099</v>
      </c>
      <c r="Q922">
        <v>0.130237118593206</v>
      </c>
    </row>
    <row r="923" spans="1:17" hidden="1" x14ac:dyDescent="0.3">
      <c r="A923" t="s">
        <v>1996</v>
      </c>
      <c r="B923" t="s">
        <v>1997</v>
      </c>
      <c r="C923" t="str">
        <f>IFERROR(VLOOKUP(Table1[[#This Row],[Ticker]],[1]!Table2[[Symbol]:[Industry]],2,FALSE),"-")</f>
        <v>-</v>
      </c>
      <c r="D923" t="s">
        <v>51</v>
      </c>
      <c r="E923">
        <v>3082.5338032700001</v>
      </c>
      <c r="F923">
        <v>1239.95</v>
      </c>
      <c r="G923">
        <v>95.304657082212003</v>
      </c>
      <c r="H923">
        <v>17.4184074513038</v>
      </c>
      <c r="I923">
        <v>30.821232369620802</v>
      </c>
      <c r="J923">
        <v>15.5275661457495</v>
      </c>
      <c r="K923">
        <v>1113.6670180175699</v>
      </c>
      <c r="L923">
        <v>903.74384451833498</v>
      </c>
      <c r="M923">
        <v>69.096586729963803</v>
      </c>
      <c r="N923">
        <v>0.48150201336557902</v>
      </c>
      <c r="O923">
        <v>4.0364530827855898</v>
      </c>
      <c r="P923">
        <v>151.21391186898501</v>
      </c>
      <c r="Q923">
        <v>0.22938648159932801</v>
      </c>
    </row>
    <row r="924" spans="1:17" hidden="1" x14ac:dyDescent="0.3">
      <c r="A924" t="s">
        <v>1998</v>
      </c>
      <c r="B924" t="s">
        <v>1999</v>
      </c>
      <c r="C924" t="str">
        <f>IFERROR(VLOOKUP(Table1[[#This Row],[Ticker]],[1]!Table2[[Symbol]:[Industry]],2,FALSE),"-")</f>
        <v>-</v>
      </c>
      <c r="D924" t="s">
        <v>46</v>
      </c>
      <c r="E924">
        <v>3077.8633193649998</v>
      </c>
      <c r="F924">
        <v>2838.65</v>
      </c>
      <c r="G924">
        <v>57.617101235553399</v>
      </c>
      <c r="H924">
        <v>-18.706724619371101</v>
      </c>
      <c r="I924">
        <v>30.073154467859499</v>
      </c>
      <c r="J924">
        <v>-9.2910767176961908</v>
      </c>
      <c r="K924">
        <v>3010.2840281547801</v>
      </c>
      <c r="L924">
        <v>2546.37166292753</v>
      </c>
      <c r="M924">
        <v>42.085910192078401</v>
      </c>
      <c r="N924">
        <v>0.85409569629724702</v>
      </c>
      <c r="O924">
        <v>30.621950575097301</v>
      </c>
      <c r="P924">
        <v>87.110276184826304</v>
      </c>
      <c r="Q924">
        <v>0.121652130896097</v>
      </c>
    </row>
    <row r="925" spans="1:17" hidden="1" x14ac:dyDescent="0.3">
      <c r="A925" t="s">
        <v>2000</v>
      </c>
      <c r="B925" t="s">
        <v>2001</v>
      </c>
      <c r="C925" t="str">
        <f>IFERROR(VLOOKUP(Table1[[#This Row],[Ticker]],[1]!Table2[[Symbol]:[Industry]],2,FALSE),"-")</f>
        <v>-</v>
      </c>
      <c r="D925" t="s">
        <v>2002</v>
      </c>
      <c r="E925">
        <v>3069.7728224799998</v>
      </c>
      <c r="F925">
        <v>266.14999999999998</v>
      </c>
      <c r="G925">
        <v>15.847874356697</v>
      </c>
      <c r="H925">
        <v>-5.95921286723918</v>
      </c>
      <c r="I925">
        <v>7.5833276071087896</v>
      </c>
      <c r="J925">
        <v>4.6485804043430903E-2</v>
      </c>
      <c r="K925">
        <v>280.38540610795297</v>
      </c>
      <c r="M925">
        <v>34.603730326794597</v>
      </c>
      <c r="N925">
        <v>0.62554343708778304</v>
      </c>
      <c r="O925">
        <v>23.990231072703299</v>
      </c>
      <c r="P925">
        <v>145.86605080831399</v>
      </c>
    </row>
    <row r="926" spans="1:17" x14ac:dyDescent="0.3">
      <c r="A926" t="s">
        <v>2003</v>
      </c>
      <c r="B926" t="s">
        <v>2004</v>
      </c>
      <c r="C926" t="str">
        <f>IFERROR(VLOOKUP(Table1[[#This Row],[Ticker]],[1]!Table2[[Symbol]:[Industry]],2,FALSE),"-")</f>
        <v>-</v>
      </c>
      <c r="D926" t="s">
        <v>136</v>
      </c>
      <c r="E926">
        <v>3066.9717377400002</v>
      </c>
      <c r="F926">
        <v>465.8</v>
      </c>
      <c r="G926">
        <v>-23.756525988427999</v>
      </c>
      <c r="H926">
        <v>-12.763017487712901</v>
      </c>
      <c r="I926">
        <v>-12.433255512887699</v>
      </c>
      <c r="J926">
        <v>-8.0835893450595897</v>
      </c>
      <c r="K926">
        <v>509.623972611255</v>
      </c>
      <c r="L926">
        <v>511.506759377153</v>
      </c>
      <c r="M926">
        <v>25.248544728979699</v>
      </c>
      <c r="N926">
        <v>1.1116385767338901</v>
      </c>
      <c r="O926">
        <v>33.104336625160997</v>
      </c>
      <c r="P926">
        <v>9.6</v>
      </c>
    </row>
    <row r="927" spans="1:17" hidden="1" x14ac:dyDescent="0.3">
      <c r="A927" t="s">
        <v>2005</v>
      </c>
      <c r="B927" t="s">
        <v>2006</v>
      </c>
      <c r="C927" t="str">
        <f>IFERROR(VLOOKUP(Table1[[#This Row],[Ticker]],[1]!Table2[[Symbol]:[Industry]],2,FALSE),"-")</f>
        <v>-</v>
      </c>
      <c r="D927" t="s">
        <v>496</v>
      </c>
      <c r="E927">
        <v>3062.7896846799999</v>
      </c>
      <c r="F927">
        <v>290.60000000000002</v>
      </c>
      <c r="G927">
        <v>-59.782192993981603</v>
      </c>
      <c r="H927">
        <v>-5.8686031830316301</v>
      </c>
      <c r="I927">
        <v>-3.8079242162940701</v>
      </c>
      <c r="J927">
        <v>-3.5338855163425502</v>
      </c>
      <c r="K927">
        <v>305.76393148456998</v>
      </c>
      <c r="M927">
        <v>29.9298374221421</v>
      </c>
      <c r="N927">
        <v>0.62781153215693597</v>
      </c>
      <c r="O927">
        <v>77.0130763936682</v>
      </c>
      <c r="P927">
        <v>18.082080455099501</v>
      </c>
    </row>
    <row r="928" spans="1:17" x14ac:dyDescent="0.3">
      <c r="A928" t="s">
        <v>2007</v>
      </c>
      <c r="B928" t="s">
        <v>2008</v>
      </c>
      <c r="C928" t="str">
        <f>IFERROR(VLOOKUP(Table1[[#This Row],[Ticker]],[1]!Table2[[Symbol]:[Industry]],2,FALSE),"-")</f>
        <v>-</v>
      </c>
      <c r="D928" t="s">
        <v>297</v>
      </c>
      <c r="E928">
        <v>3058.0490672800001</v>
      </c>
      <c r="F928">
        <v>1142.2</v>
      </c>
      <c r="G928">
        <v>-9.4889965638863103</v>
      </c>
      <c r="H928">
        <v>-19.986980392837602</v>
      </c>
      <c r="I928">
        <v>-28.915691425261901</v>
      </c>
      <c r="J928">
        <v>-5.6342156431166304</v>
      </c>
      <c r="K928">
        <v>1356.82588135475</v>
      </c>
      <c r="L928">
        <v>1309.9210236804699</v>
      </c>
      <c r="M928">
        <v>12.881209768547</v>
      </c>
      <c r="N928">
        <v>1.2241397923189501</v>
      </c>
      <c r="O928">
        <v>59.5998949395902</v>
      </c>
      <c r="P928">
        <v>20.8677248677248</v>
      </c>
      <c r="Q928">
        <v>6.9146379360766994E-2</v>
      </c>
    </row>
    <row r="929" spans="1:17" hidden="1" x14ac:dyDescent="0.3">
      <c r="A929" t="s">
        <v>2009</v>
      </c>
      <c r="B929" t="s">
        <v>2010</v>
      </c>
      <c r="C929" t="str">
        <f>IFERROR(VLOOKUP(Table1[[#This Row],[Ticker]],[1]!Table2[[Symbol]:[Industry]],2,FALSE),"-")</f>
        <v>-</v>
      </c>
      <c r="D929" t="s">
        <v>258</v>
      </c>
      <c r="E929">
        <v>3045.7139999999999</v>
      </c>
      <c r="F929">
        <v>85.65</v>
      </c>
      <c r="G929">
        <v>166.60084549421799</v>
      </c>
      <c r="H929">
        <v>-4.9612772855712901</v>
      </c>
      <c r="I929">
        <v>34.253299719055697</v>
      </c>
      <c r="J929">
        <v>-2.3110390743949898</v>
      </c>
      <c r="K929">
        <v>78.707474319028407</v>
      </c>
      <c r="L929">
        <v>61.098356592021403</v>
      </c>
      <c r="M929">
        <v>41.036873310456798</v>
      </c>
      <c r="N929">
        <v>0.85409573857036603</v>
      </c>
      <c r="O929">
        <v>22.5919439579684</v>
      </c>
      <c r="P929">
        <v>208.09352517985599</v>
      </c>
      <c r="Q929">
        <v>9.9292055286878997E-2</v>
      </c>
    </row>
    <row r="930" spans="1:17" x14ac:dyDescent="0.3">
      <c r="A930" t="s">
        <v>2011</v>
      </c>
      <c r="B930" t="s">
        <v>2012</v>
      </c>
      <c r="C930" t="str">
        <f>IFERROR(VLOOKUP(Table1[[#This Row],[Ticker]],[1]!Table2[[Symbol]:[Industry]],2,FALSE),"-")</f>
        <v>-</v>
      </c>
      <c r="D930" t="s">
        <v>51</v>
      </c>
      <c r="E930">
        <v>3042.9345870500001</v>
      </c>
      <c r="F930">
        <v>330.1</v>
      </c>
      <c r="G930">
        <v>-27.795198048241598</v>
      </c>
      <c r="H930">
        <v>-0.36361852444550902</v>
      </c>
      <c r="I930">
        <v>-19.6990091527522</v>
      </c>
      <c r="J930">
        <v>2.9097618115842301</v>
      </c>
      <c r="K930">
        <v>327.73710950029499</v>
      </c>
      <c r="L930">
        <v>337.51169561914298</v>
      </c>
      <c r="M930">
        <v>56.966582183617398</v>
      </c>
      <c r="N930">
        <v>0.54481514690983401</v>
      </c>
      <c r="O930">
        <v>25.719478945774</v>
      </c>
      <c r="P930">
        <v>15.1779483600837</v>
      </c>
      <c r="Q930">
        <v>-9.4268012455611006E-2</v>
      </c>
    </row>
    <row r="931" spans="1:17" hidden="1" x14ac:dyDescent="0.3">
      <c r="A931" t="s">
        <v>2013</v>
      </c>
      <c r="B931" t="s">
        <v>2014</v>
      </c>
      <c r="C931" t="str">
        <f>IFERROR(VLOOKUP(Table1[[#This Row],[Ticker]],[1]!Table2[[Symbol]:[Industry]],2,FALSE),"-")</f>
        <v>-</v>
      </c>
      <c r="D931" t="s">
        <v>203</v>
      </c>
      <c r="E931">
        <v>3029.76499896</v>
      </c>
      <c r="F931">
        <v>976.15</v>
      </c>
      <c r="G931">
        <v>28.746516707755699</v>
      </c>
      <c r="H931">
        <v>22.883324314442401</v>
      </c>
      <c r="I931">
        <v>46.326193910811298</v>
      </c>
      <c r="J931">
        <v>2.93781982897766</v>
      </c>
      <c r="K931">
        <v>842.90526376442494</v>
      </c>
      <c r="L931">
        <v>706.81708742688295</v>
      </c>
      <c r="M931">
        <v>59.194254581979202</v>
      </c>
      <c r="N931">
        <v>2.5849741863336</v>
      </c>
      <c r="O931">
        <v>12.3802694258054</v>
      </c>
      <c r="P931">
        <v>76.822751562358405</v>
      </c>
      <c r="Q931">
        <v>8.9154449480435993E-2</v>
      </c>
    </row>
    <row r="932" spans="1:17" hidden="1" x14ac:dyDescent="0.3">
      <c r="A932" t="s">
        <v>2015</v>
      </c>
      <c r="B932" t="s">
        <v>2016</v>
      </c>
      <c r="C932" t="str">
        <f>IFERROR(VLOOKUP(Table1[[#This Row],[Ticker]],[1]!Table2[[Symbol]:[Industry]],2,FALSE),"-")</f>
        <v>-</v>
      </c>
      <c r="D932" t="s">
        <v>77</v>
      </c>
      <c r="E932">
        <v>3027.3294020899998</v>
      </c>
      <c r="F932">
        <v>530.95000000000005</v>
      </c>
      <c r="G932">
        <v>-12.393263638369501</v>
      </c>
      <c r="H932">
        <v>-8.4376812952132898</v>
      </c>
      <c r="I932">
        <v>1.28975659874994</v>
      </c>
      <c r="J932">
        <v>-3.53314372060344</v>
      </c>
      <c r="M932">
        <v>33.848473849510299</v>
      </c>
      <c r="O932">
        <v>18.1843864770693</v>
      </c>
      <c r="P932">
        <v>12.920034028073101</v>
      </c>
    </row>
    <row r="933" spans="1:17" x14ac:dyDescent="0.3">
      <c r="A933" t="s">
        <v>2017</v>
      </c>
      <c r="B933" t="s">
        <v>2018</v>
      </c>
      <c r="C933" t="str">
        <f>IFERROR(VLOOKUP(Table1[[#This Row],[Ticker]],[1]!Table2[[Symbol]:[Industry]],2,FALSE),"-")</f>
        <v>-</v>
      </c>
      <c r="D933" t="s">
        <v>133</v>
      </c>
      <c r="E933">
        <v>3002.5652669999999</v>
      </c>
      <c r="F933">
        <v>1031.4000000000001</v>
      </c>
      <c r="G933">
        <v>-20.138627131923698</v>
      </c>
      <c r="H933">
        <v>-17.225862368061499</v>
      </c>
      <c r="I933">
        <v>-10.577130995017299</v>
      </c>
      <c r="J933">
        <v>-1.19083765451926</v>
      </c>
      <c r="K933">
        <v>1132.34282426808</v>
      </c>
      <c r="L933">
        <v>1127.22830996773</v>
      </c>
      <c r="M933">
        <v>40.685763165417796</v>
      </c>
      <c r="N933">
        <v>0.86113148761497005</v>
      </c>
      <c r="O933">
        <v>31.762652705061001</v>
      </c>
      <c r="P933">
        <v>8</v>
      </c>
      <c r="Q933">
        <v>-1.3683091909434999E-2</v>
      </c>
    </row>
    <row r="934" spans="1:17" hidden="1" x14ac:dyDescent="0.3">
      <c r="A934" t="s">
        <v>2019</v>
      </c>
      <c r="B934" t="s">
        <v>2020</v>
      </c>
      <c r="C934" t="str">
        <f>IFERROR(VLOOKUP(Table1[[#This Row],[Ticker]],[1]!Table2[[Symbol]:[Industry]],2,FALSE),"-")</f>
        <v>-</v>
      </c>
      <c r="D934" t="s">
        <v>440</v>
      </c>
      <c r="E934">
        <v>2994.5914440000001</v>
      </c>
      <c r="F934">
        <v>170.04</v>
      </c>
      <c r="G934">
        <v>96.600095819444803</v>
      </c>
      <c r="H934">
        <v>17.023320890866501</v>
      </c>
      <c r="I934">
        <v>6.1575065939610898</v>
      </c>
      <c r="J934">
        <v>14.095924404844199</v>
      </c>
      <c r="K934">
        <v>143.10398138628099</v>
      </c>
      <c r="L934">
        <v>127.40617928530099</v>
      </c>
      <c r="M934">
        <v>78.761807658738604</v>
      </c>
      <c r="N934">
        <v>1.7838596781362499</v>
      </c>
      <c r="O934">
        <v>1.1526699600094199</v>
      </c>
      <c r="P934">
        <v>126.719999999999</v>
      </c>
      <c r="Q934">
        <v>0.114220398839465</v>
      </c>
    </row>
    <row r="935" spans="1:17" hidden="1" x14ac:dyDescent="0.3">
      <c r="A935" t="s">
        <v>2021</v>
      </c>
      <c r="B935" t="s">
        <v>2022</v>
      </c>
      <c r="C935" t="str">
        <f>IFERROR(VLOOKUP(Table1[[#This Row],[Ticker]],[1]!Table2[[Symbol]:[Industry]],2,FALSE),"-")</f>
        <v>-</v>
      </c>
      <c r="D935" t="s">
        <v>368</v>
      </c>
      <c r="E935">
        <v>2988.7858030060002</v>
      </c>
      <c r="F935">
        <v>202.57</v>
      </c>
      <c r="G935">
        <v>62.987041590863797</v>
      </c>
      <c r="H935">
        <v>21.040374329887801</v>
      </c>
      <c r="I935">
        <v>68.717433951059206</v>
      </c>
      <c r="J935">
        <v>-3.72518824123991</v>
      </c>
      <c r="K935">
        <v>177.72468751772001</v>
      </c>
      <c r="L935">
        <v>143.80108362894799</v>
      </c>
      <c r="M935">
        <v>56.5664488649956</v>
      </c>
      <c r="N935">
        <v>2.1195552625344298</v>
      </c>
      <c r="O935">
        <v>13.294169916572001</v>
      </c>
      <c r="P935">
        <v>113.23157894736801</v>
      </c>
      <c r="Q935">
        <v>0.13393052033576</v>
      </c>
    </row>
    <row r="936" spans="1:17" hidden="1" x14ac:dyDescent="0.3">
      <c r="A936" t="s">
        <v>2023</v>
      </c>
      <c r="B936" t="s">
        <v>2024</v>
      </c>
      <c r="C936" t="str">
        <f>IFERROR(VLOOKUP(Table1[[#This Row],[Ticker]],[1]!Table2[[Symbol]:[Industry]],2,FALSE),"-")</f>
        <v>-</v>
      </c>
      <c r="D936" t="s">
        <v>539</v>
      </c>
      <c r="E936">
        <v>2977.8466919130001</v>
      </c>
      <c r="F936">
        <v>215.13</v>
      </c>
      <c r="G936">
        <v>22.3152485141615</v>
      </c>
      <c r="H936">
        <v>-3.1494631775517301</v>
      </c>
      <c r="I936">
        <v>-8.4455373498298894</v>
      </c>
      <c r="J936">
        <v>-0.251315884716316</v>
      </c>
      <c r="K936">
        <v>193.569074827794</v>
      </c>
      <c r="L936">
        <v>183.230727669565</v>
      </c>
      <c r="M936">
        <v>76.3069734837906</v>
      </c>
      <c r="N936">
        <v>1.4489737005165799</v>
      </c>
      <c r="O936">
        <v>7.8417700925022196</v>
      </c>
      <c r="P936">
        <v>67.286158631415205</v>
      </c>
      <c r="Q936">
        <v>2.9038368675546E-2</v>
      </c>
    </row>
    <row r="937" spans="1:17" hidden="1" x14ac:dyDescent="0.3">
      <c r="A937" t="s">
        <v>2025</v>
      </c>
      <c r="B937" t="s">
        <v>2026</v>
      </c>
      <c r="C937" t="str">
        <f>IFERROR(VLOOKUP(Table1[[#This Row],[Ticker]],[1]!Table2[[Symbol]:[Industry]],2,FALSE),"-")</f>
        <v>-</v>
      </c>
      <c r="D937" t="s">
        <v>46</v>
      </c>
      <c r="E937">
        <v>2967.1504199999999</v>
      </c>
      <c r="F937">
        <v>238.05</v>
      </c>
      <c r="G937">
        <v>43.339277022593102</v>
      </c>
      <c r="H937">
        <v>23.727238771428901</v>
      </c>
      <c r="I937">
        <v>15.371016254752799</v>
      </c>
      <c r="J937">
        <v>-6.88615824361528</v>
      </c>
      <c r="K937">
        <v>223.33987817101601</v>
      </c>
      <c r="L937">
        <v>198.92865385409601</v>
      </c>
      <c r="M937">
        <v>40.045334687625598</v>
      </c>
      <c r="N937">
        <v>1.5236493708307199</v>
      </c>
      <c r="O937">
        <v>24.763705103969698</v>
      </c>
      <c r="P937">
        <v>68.829787234042499</v>
      </c>
    </row>
    <row r="938" spans="1:17" hidden="1" x14ac:dyDescent="0.3">
      <c r="A938" t="s">
        <v>2027</v>
      </c>
      <c r="B938" t="s">
        <v>2028</v>
      </c>
      <c r="C938" t="str">
        <f>IFERROR(VLOOKUP(Table1[[#This Row],[Ticker]],[1]!Table2[[Symbol]:[Industry]],2,FALSE),"-")</f>
        <v>-</v>
      </c>
      <c r="D938" t="s">
        <v>101</v>
      </c>
      <c r="E938">
        <v>2958.6038412599901</v>
      </c>
      <c r="F938">
        <v>785.45</v>
      </c>
      <c r="G938">
        <v>44.248120467469498</v>
      </c>
      <c r="H938">
        <v>-7.5637249845472203</v>
      </c>
      <c r="I938">
        <v>1.40320150133625</v>
      </c>
      <c r="J938">
        <v>0.99429028664591601</v>
      </c>
      <c r="K938">
        <v>820.361163573883</v>
      </c>
      <c r="L938">
        <v>756.07119436853895</v>
      </c>
      <c r="M938">
        <v>51.884318781610098</v>
      </c>
      <c r="N938">
        <v>0.31518425625053198</v>
      </c>
      <c r="O938">
        <v>29.3526004201413</v>
      </c>
      <c r="P938">
        <v>78.268270540172495</v>
      </c>
      <c r="Q938">
        <v>6.6189829991099999E-2</v>
      </c>
    </row>
    <row r="939" spans="1:17" hidden="1" x14ac:dyDescent="0.3">
      <c r="A939" t="s">
        <v>2029</v>
      </c>
      <c r="B939" t="s">
        <v>2030</v>
      </c>
      <c r="C939" t="str">
        <f>IFERROR(VLOOKUP(Table1[[#This Row],[Ticker]],[1]!Table2[[Symbol]:[Industry]],2,FALSE),"-")</f>
        <v>-</v>
      </c>
      <c r="D939" t="s">
        <v>290</v>
      </c>
      <c r="E939">
        <v>2951.4122349999998</v>
      </c>
      <c r="F939">
        <v>321.95</v>
      </c>
      <c r="G939">
        <v>81.882883454345105</v>
      </c>
      <c r="H939">
        <v>30.743480722096098</v>
      </c>
      <c r="I939">
        <v>56.785627059075303</v>
      </c>
      <c r="J939">
        <v>0.98171057141848395</v>
      </c>
      <c r="K939">
        <v>266.01618939395701</v>
      </c>
      <c r="L939">
        <v>218.521023753561</v>
      </c>
      <c r="M939">
        <v>74.191361394374496</v>
      </c>
      <c r="N939">
        <v>2.65727447783265</v>
      </c>
      <c r="O939">
        <v>6.5072216182636904</v>
      </c>
      <c r="P939">
        <v>119.3867120954</v>
      </c>
      <c r="Q939">
        <v>0.13795725403149001</v>
      </c>
    </row>
    <row r="940" spans="1:17" hidden="1" x14ac:dyDescent="0.3">
      <c r="A940" t="s">
        <v>2031</v>
      </c>
      <c r="B940" t="s">
        <v>2032</v>
      </c>
      <c r="C940" t="str">
        <f>IFERROR(VLOOKUP(Table1[[#This Row],[Ticker]],[1]!Table2[[Symbol]:[Industry]],2,FALSE),"-")</f>
        <v>-</v>
      </c>
      <c r="D940" t="s">
        <v>95</v>
      </c>
      <c r="E940">
        <v>2942.8112379999998</v>
      </c>
      <c r="F940">
        <v>1301.5</v>
      </c>
      <c r="G940">
        <v>229.341325792948</v>
      </c>
      <c r="H940">
        <v>-8.9756768825642599</v>
      </c>
      <c r="I940">
        <v>74.127364039868695</v>
      </c>
      <c r="J940">
        <v>-0.200075875886396</v>
      </c>
      <c r="K940">
        <v>1260.05138740905</v>
      </c>
      <c r="L940">
        <v>988.58821748544699</v>
      </c>
      <c r="M940">
        <v>65.181379610980301</v>
      </c>
      <c r="N940">
        <v>0.55183065859850999</v>
      </c>
      <c r="O940">
        <v>11.7210910487898</v>
      </c>
      <c r="P940">
        <v>277.24637681159402</v>
      </c>
      <c r="Q940">
        <v>0.17500724570016399</v>
      </c>
    </row>
    <row r="941" spans="1:17" x14ac:dyDescent="0.3">
      <c r="A941" t="s">
        <v>2033</v>
      </c>
      <c r="B941" t="s">
        <v>2034</v>
      </c>
      <c r="C941" t="str">
        <f>IFERROR(VLOOKUP(Table1[[#This Row],[Ticker]],[1]!Table2[[Symbol]:[Industry]],2,FALSE),"-")</f>
        <v>-</v>
      </c>
      <c r="D941" t="s">
        <v>80</v>
      </c>
      <c r="E941">
        <v>2940.5277073560001</v>
      </c>
      <c r="F941">
        <v>224.97</v>
      </c>
      <c r="G941">
        <v>-33.002362549436803</v>
      </c>
      <c r="H941">
        <v>-3.4266197195733401</v>
      </c>
      <c r="I941">
        <v>-21.8899246957867</v>
      </c>
      <c r="J941">
        <v>-0.21672294626925101</v>
      </c>
      <c r="K941">
        <v>236.920799375163</v>
      </c>
      <c r="L941">
        <v>236.24546925010199</v>
      </c>
      <c r="M941">
        <v>35.228449152078298</v>
      </c>
      <c r="N941">
        <v>0.63259524294275604</v>
      </c>
      <c r="O941">
        <v>35.573632039827501</v>
      </c>
      <c r="P941">
        <v>15.9639175257731</v>
      </c>
      <c r="Q941">
        <v>-7.521602453805E-2</v>
      </c>
    </row>
    <row r="942" spans="1:17" hidden="1" x14ac:dyDescent="0.3">
      <c r="A942" t="s">
        <v>2035</v>
      </c>
      <c r="B942" t="s">
        <v>2036</v>
      </c>
      <c r="C942" t="str">
        <f>IFERROR(VLOOKUP(Table1[[#This Row],[Ticker]],[1]!Table2[[Symbol]:[Industry]],2,FALSE),"-")</f>
        <v>-</v>
      </c>
      <c r="D942" t="s">
        <v>57</v>
      </c>
      <c r="E942">
        <v>2939.1327867599998</v>
      </c>
      <c r="F942">
        <v>469.8</v>
      </c>
      <c r="G942">
        <v>1.80514429209896</v>
      </c>
      <c r="H942">
        <v>-14.701558192438901</v>
      </c>
      <c r="I942">
        <v>-11.9955040017913</v>
      </c>
      <c r="J942">
        <v>1.47026657383731</v>
      </c>
      <c r="K942">
        <v>513.12935720143003</v>
      </c>
      <c r="L942">
        <v>459.862967915833</v>
      </c>
      <c r="M942">
        <v>36.493499370765903</v>
      </c>
      <c r="N942">
        <v>1.28484683159186</v>
      </c>
      <c r="O942">
        <v>23.584504044274102</v>
      </c>
      <c r="P942">
        <v>33.8270901580971</v>
      </c>
      <c r="Q942">
        <v>3.7977490688608E-2</v>
      </c>
    </row>
    <row r="943" spans="1:17" hidden="1" x14ac:dyDescent="0.3">
      <c r="A943" t="s">
        <v>2037</v>
      </c>
      <c r="B943" t="s">
        <v>2038</v>
      </c>
      <c r="C943" t="str">
        <f>IFERROR(VLOOKUP(Table1[[#This Row],[Ticker]],[1]!Table2[[Symbol]:[Industry]],2,FALSE),"-")</f>
        <v>-</v>
      </c>
      <c r="D943" t="s">
        <v>300</v>
      </c>
      <c r="E943">
        <v>2934.8236350500001</v>
      </c>
      <c r="F943">
        <v>545.9</v>
      </c>
      <c r="G943">
        <v>143.34073367389499</v>
      </c>
      <c r="H943">
        <v>-21.0926728811061</v>
      </c>
      <c r="I943">
        <v>85.410020310326203</v>
      </c>
      <c r="J943">
        <v>-8.4485196626840207</v>
      </c>
      <c r="K943">
        <v>632.97633222946104</v>
      </c>
      <c r="L943">
        <v>459.59732667173398</v>
      </c>
      <c r="M943">
        <v>20.971138544547699</v>
      </c>
      <c r="N943">
        <v>0.28614022691272301</v>
      </c>
      <c r="O943">
        <v>66.477376808939297</v>
      </c>
      <c r="P943">
        <v>181.39175257731901</v>
      </c>
      <c r="Q943">
        <v>0.18566875265872501</v>
      </c>
    </row>
    <row r="944" spans="1:17" hidden="1" x14ac:dyDescent="0.3">
      <c r="A944" t="s">
        <v>2039</v>
      </c>
      <c r="B944" t="s">
        <v>2040</v>
      </c>
      <c r="C944" t="str">
        <f>IFERROR(VLOOKUP(Table1[[#This Row],[Ticker]],[1]!Table2[[Symbol]:[Industry]],2,FALSE),"-")</f>
        <v>-</v>
      </c>
      <c r="D944" t="s">
        <v>133</v>
      </c>
      <c r="E944">
        <v>2933.0430213099999</v>
      </c>
      <c r="F944">
        <v>895.9</v>
      </c>
      <c r="G944">
        <v>48.822819203844801</v>
      </c>
      <c r="H944">
        <v>-0.79001250664720402</v>
      </c>
      <c r="I944">
        <v>-20.385520695904699</v>
      </c>
      <c r="J944">
        <v>2.21229262998789</v>
      </c>
      <c r="K944">
        <v>911.47258900602901</v>
      </c>
      <c r="L944">
        <v>867.52880464909003</v>
      </c>
      <c r="M944">
        <v>42.500790583219</v>
      </c>
      <c r="N944">
        <v>0.67939413265599302</v>
      </c>
      <c r="O944">
        <v>30.455407969639399</v>
      </c>
      <c r="P944">
        <v>78.040540540540505</v>
      </c>
      <c r="Q944">
        <v>0.121112628904314</v>
      </c>
    </row>
    <row r="945" spans="1:17" hidden="1" x14ac:dyDescent="0.3">
      <c r="A945" t="s">
        <v>2041</v>
      </c>
      <c r="B945" t="s">
        <v>2042</v>
      </c>
      <c r="C945" t="str">
        <f>IFERROR(VLOOKUP(Table1[[#This Row],[Ticker]],[1]!Table2[[Symbol]:[Industry]],2,FALSE),"-")</f>
        <v>-</v>
      </c>
      <c r="D945" t="s">
        <v>258</v>
      </c>
      <c r="E945">
        <v>2928.39</v>
      </c>
      <c r="F945">
        <v>14641.95</v>
      </c>
      <c r="G945">
        <v>-10.939380798357901</v>
      </c>
      <c r="H945">
        <v>-6.1476075013571698</v>
      </c>
      <c r="I945">
        <v>3.4170383892179998</v>
      </c>
      <c r="J945">
        <v>-1.8808288790557499</v>
      </c>
      <c r="K945">
        <v>15021.0055803907</v>
      </c>
      <c r="L945">
        <v>13690.5146024325</v>
      </c>
      <c r="M945">
        <v>33.673523744315403</v>
      </c>
      <c r="N945">
        <v>0.30256093088147501</v>
      </c>
      <c r="O945">
        <v>16.105095291269201</v>
      </c>
      <c r="P945">
        <v>40.7744447649264</v>
      </c>
      <c r="Q945">
        <v>0.146882043196712</v>
      </c>
    </row>
    <row r="946" spans="1:17" hidden="1" x14ac:dyDescent="0.3">
      <c r="A946" t="s">
        <v>2043</v>
      </c>
      <c r="B946" t="s">
        <v>2044</v>
      </c>
      <c r="C946" t="str">
        <f>IFERROR(VLOOKUP(Table1[[#This Row],[Ticker]],[1]!Table2[[Symbol]:[Industry]],2,FALSE),"-")</f>
        <v>-</v>
      </c>
      <c r="D946" t="s">
        <v>133</v>
      </c>
      <c r="E946">
        <v>2922.8864699999999</v>
      </c>
      <c r="F946">
        <v>575.70000000000005</v>
      </c>
      <c r="G946">
        <v>-45.680111079673203</v>
      </c>
      <c r="H946">
        <v>-1.1608171311097299</v>
      </c>
      <c r="I946">
        <v>-20.327084274369302</v>
      </c>
      <c r="J946">
        <v>2.4969392585488301</v>
      </c>
      <c r="K946">
        <v>588.51762441158803</v>
      </c>
      <c r="L946">
        <v>642.21030015753797</v>
      </c>
      <c r="M946">
        <v>42.7214200806985</v>
      </c>
      <c r="N946">
        <v>0.92073227976842398</v>
      </c>
      <c r="O946">
        <v>49.209657807886003</v>
      </c>
      <c r="P946">
        <v>14.9101796407185</v>
      </c>
      <c r="Q946">
        <v>3.4604641192361001E-2</v>
      </c>
    </row>
    <row r="947" spans="1:17" hidden="1" x14ac:dyDescent="0.3">
      <c r="A947" t="s">
        <v>2045</v>
      </c>
      <c r="B947" t="s">
        <v>2046</v>
      </c>
      <c r="C947" t="str">
        <f>IFERROR(VLOOKUP(Table1[[#This Row],[Ticker]],[1]!Table2[[Symbol]:[Industry]],2,FALSE),"-")</f>
        <v>-</v>
      </c>
      <c r="D947" t="s">
        <v>400</v>
      </c>
      <c r="E947">
        <v>2922.2927</v>
      </c>
      <c r="F947">
        <v>1706</v>
      </c>
      <c r="G947">
        <v>340.697166325247</v>
      </c>
      <c r="H947">
        <v>-0.26905520917641801</v>
      </c>
      <c r="I947">
        <v>145.454348185779</v>
      </c>
      <c r="J947">
        <v>-3.4466709044704098</v>
      </c>
      <c r="K947">
        <v>1643.6310664249399</v>
      </c>
      <c r="L947">
        <v>1091.3519757279</v>
      </c>
      <c r="M947">
        <v>36.6346834079716</v>
      </c>
      <c r="N947">
        <v>0.92062816114457502</v>
      </c>
      <c r="O947">
        <v>27.737397420867499</v>
      </c>
      <c r="P947">
        <v>363.58695652173901</v>
      </c>
      <c r="Q947">
        <v>0.27386778359515501</v>
      </c>
    </row>
    <row r="948" spans="1:17" hidden="1" x14ac:dyDescent="0.3">
      <c r="A948" t="s">
        <v>2047</v>
      </c>
      <c r="B948" t="s">
        <v>2048</v>
      </c>
      <c r="C948" t="str">
        <f>IFERROR(VLOOKUP(Table1[[#This Row],[Ticker]],[1]!Table2[[Symbol]:[Industry]],2,FALSE),"-")</f>
        <v>-</v>
      </c>
      <c r="D948" t="s">
        <v>194</v>
      </c>
      <c r="E948">
        <v>2921.8253273999999</v>
      </c>
      <c r="F948">
        <v>2019</v>
      </c>
      <c r="G948">
        <v>33.484819657103799</v>
      </c>
      <c r="H948">
        <v>0.26910132996333103</v>
      </c>
      <c r="I948">
        <v>21.4817667388666</v>
      </c>
      <c r="J948">
        <v>-2.1806228998205301</v>
      </c>
      <c r="K948">
        <v>2066.5962021434202</v>
      </c>
      <c r="L948">
        <v>1827.15120763806</v>
      </c>
      <c r="M948">
        <v>42.020408136986603</v>
      </c>
      <c r="N948">
        <v>1.6406821109565799</v>
      </c>
      <c r="O948">
        <v>22.8330856859831</v>
      </c>
      <c r="P948">
        <v>76.486013986013901</v>
      </c>
      <c r="Q948">
        <v>0.12325571001385099</v>
      </c>
    </row>
    <row r="949" spans="1:17" hidden="1" x14ac:dyDescent="0.3">
      <c r="A949" t="s">
        <v>2049</v>
      </c>
      <c r="B949" t="s">
        <v>2050</v>
      </c>
      <c r="C949" t="str">
        <f>IFERROR(VLOOKUP(Table1[[#This Row],[Ticker]],[1]!Table2[[Symbol]:[Industry]],2,FALSE),"-")</f>
        <v>-</v>
      </c>
      <c r="D949" t="s">
        <v>24</v>
      </c>
      <c r="E949">
        <v>2912.08449849</v>
      </c>
      <c r="F949">
        <v>349.95</v>
      </c>
      <c r="G949">
        <v>-24.558615022547102</v>
      </c>
      <c r="H949">
        <v>11.148466089565799</v>
      </c>
      <c r="I949">
        <v>7.1019724397172697</v>
      </c>
      <c r="J949">
        <v>-4.5629285585489798</v>
      </c>
      <c r="K949">
        <v>314.93735862326503</v>
      </c>
      <c r="L949">
        <v>298.31875091660902</v>
      </c>
      <c r="M949">
        <v>60.984825357608003</v>
      </c>
      <c r="N949">
        <v>1.4599639092908101</v>
      </c>
      <c r="O949">
        <v>13.130447206743799</v>
      </c>
      <c r="P949">
        <v>40.316760224538797</v>
      </c>
      <c r="Q949">
        <v>-4.9712456036111997E-2</v>
      </c>
    </row>
    <row r="950" spans="1:17" x14ac:dyDescent="0.3">
      <c r="A950" t="s">
        <v>2051</v>
      </c>
      <c r="B950" t="s">
        <v>2052</v>
      </c>
      <c r="C950" t="str">
        <f>IFERROR(VLOOKUP(Table1[[#This Row],[Ticker]],[1]!Table2[[Symbol]:[Industry]],2,FALSE),"-")</f>
        <v>-</v>
      </c>
      <c r="D950" t="s">
        <v>57</v>
      </c>
      <c r="E950">
        <v>2907.8097011999998</v>
      </c>
      <c r="F950">
        <v>288.89999999999998</v>
      </c>
      <c r="G950">
        <v>-75.529117516106993</v>
      </c>
      <c r="H950">
        <v>-31.313079814537002</v>
      </c>
      <c r="I950">
        <v>-58.801679856818303</v>
      </c>
      <c r="J950">
        <v>-11.766179588705899</v>
      </c>
      <c r="K950">
        <v>421.42190784219798</v>
      </c>
      <c r="L950">
        <v>484.17311213059799</v>
      </c>
      <c r="M950">
        <v>4.67578576352855</v>
      </c>
      <c r="N950">
        <v>2.4087369686358602</v>
      </c>
      <c r="O950">
        <v>133.59293873312501</v>
      </c>
      <c r="P950">
        <v>0.31249999999998201</v>
      </c>
    </row>
    <row r="951" spans="1:17" x14ac:dyDescent="0.3">
      <c r="A951" t="s">
        <v>2053</v>
      </c>
      <c r="B951" t="s">
        <v>2054</v>
      </c>
      <c r="C951" t="str">
        <f>IFERROR(VLOOKUP(Table1[[#This Row],[Ticker]],[1]!Table2[[Symbol]:[Industry]],2,FALSE),"-")</f>
        <v>-</v>
      </c>
      <c r="D951" t="s">
        <v>564</v>
      </c>
      <c r="E951">
        <v>2904.46142358</v>
      </c>
      <c r="F951">
        <v>971.4</v>
      </c>
      <c r="G951">
        <v>3.5510895770684399</v>
      </c>
      <c r="H951">
        <v>-10.2244017329262</v>
      </c>
      <c r="I951">
        <v>-21.997460249536001</v>
      </c>
      <c r="J951">
        <v>3.4330564136770301</v>
      </c>
      <c r="K951">
        <v>1029.5913987670799</v>
      </c>
      <c r="L951">
        <v>1010.21786124522</v>
      </c>
      <c r="M951">
        <v>41.092908709351001</v>
      </c>
      <c r="N951">
        <v>1.5141572703615001</v>
      </c>
      <c r="O951">
        <v>30.116326950792601</v>
      </c>
      <c r="P951">
        <v>31.670620128769901</v>
      </c>
      <c r="Q951">
        <v>2.7057103262846001E-2</v>
      </c>
    </row>
    <row r="952" spans="1:17" hidden="1" x14ac:dyDescent="0.3">
      <c r="A952" t="s">
        <v>2055</v>
      </c>
      <c r="B952" t="s">
        <v>2056</v>
      </c>
      <c r="C952" t="str">
        <f>IFERROR(VLOOKUP(Table1[[#This Row],[Ticker]],[1]!Table2[[Symbol]:[Industry]],2,FALSE),"-")</f>
        <v>-</v>
      </c>
      <c r="D952" t="s">
        <v>141</v>
      </c>
      <c r="E952">
        <v>2901.1971717000001</v>
      </c>
      <c r="F952">
        <v>566.54999999999995</v>
      </c>
      <c r="G952">
        <v>24.7630098285127</v>
      </c>
      <c r="H952">
        <v>-2.0814049219201398</v>
      </c>
      <c r="I952">
        <v>39.970013112749399</v>
      </c>
      <c r="J952">
        <v>-1.3388815331856101</v>
      </c>
      <c r="K952">
        <v>560.51103469365705</v>
      </c>
      <c r="L952">
        <v>477.05185950939199</v>
      </c>
      <c r="M952">
        <v>39.2324827500181</v>
      </c>
      <c r="N952">
        <v>0.33893336209404701</v>
      </c>
      <c r="O952">
        <v>14.270585120465901</v>
      </c>
      <c r="P952">
        <v>67.7672490376073</v>
      </c>
      <c r="Q952">
        <v>0.178777049027177</v>
      </c>
    </row>
    <row r="953" spans="1:17" x14ac:dyDescent="0.3">
      <c r="A953" t="s">
        <v>2057</v>
      </c>
      <c r="B953" t="s">
        <v>2058</v>
      </c>
      <c r="C953" t="str">
        <f>IFERROR(VLOOKUP(Table1[[#This Row],[Ticker]],[1]!Table2[[Symbol]:[Industry]],2,FALSE),"-")</f>
        <v>-</v>
      </c>
      <c r="D953" t="s">
        <v>258</v>
      </c>
      <c r="E953">
        <v>2897.9857400000001</v>
      </c>
      <c r="F953">
        <v>299</v>
      </c>
      <c r="G953">
        <v>8.5692823069524593</v>
      </c>
      <c r="H953">
        <v>-8.9795134909095502</v>
      </c>
      <c r="I953">
        <v>-18.078592437508402</v>
      </c>
      <c r="J953">
        <v>-3.2866095193045801</v>
      </c>
      <c r="K953">
        <v>323.30427345400699</v>
      </c>
      <c r="L953">
        <v>304.60228834179401</v>
      </c>
      <c r="M953">
        <v>23.4634015960388</v>
      </c>
      <c r="N953">
        <v>0.31843184557660897</v>
      </c>
      <c r="O953">
        <v>34.297658862876197</v>
      </c>
      <c r="P953">
        <v>40.375586854460003</v>
      </c>
      <c r="Q953">
        <v>9.5817434235276E-2</v>
      </c>
    </row>
    <row r="954" spans="1:17" hidden="1" x14ac:dyDescent="0.3">
      <c r="A954" t="s">
        <v>2059</v>
      </c>
      <c r="B954" t="s">
        <v>2060</v>
      </c>
      <c r="C954" t="str">
        <f>IFERROR(VLOOKUP(Table1[[#This Row],[Ticker]],[1]!Table2[[Symbol]:[Industry]],2,FALSE),"-")</f>
        <v>-</v>
      </c>
      <c r="D954" t="s">
        <v>119</v>
      </c>
      <c r="E954">
        <v>2894.8266542000001</v>
      </c>
      <c r="F954">
        <v>4027.4</v>
      </c>
      <c r="G954">
        <v>20.5560998384342</v>
      </c>
      <c r="H954">
        <v>-3.6512663084985699</v>
      </c>
      <c r="I954">
        <v>1.8204637288413199</v>
      </c>
      <c r="J954">
        <v>-0.39648714235881499</v>
      </c>
      <c r="K954">
        <v>4288.4823306326898</v>
      </c>
      <c r="L954">
        <v>3778.7897810525801</v>
      </c>
      <c r="M954">
        <v>37.716185448169398</v>
      </c>
      <c r="N954">
        <v>1.4720212820721099</v>
      </c>
      <c r="O954">
        <v>27.700253265133799</v>
      </c>
      <c r="P954">
        <v>88.796174760922497</v>
      </c>
      <c r="Q954">
        <v>0.12634934287364999</v>
      </c>
    </row>
    <row r="955" spans="1:17" hidden="1" x14ac:dyDescent="0.3">
      <c r="A955" t="s">
        <v>2061</v>
      </c>
      <c r="B955" t="s">
        <v>2062</v>
      </c>
      <c r="C955" t="str">
        <f>IFERROR(VLOOKUP(Table1[[#This Row],[Ticker]],[1]!Table2[[Symbol]:[Industry]],2,FALSE),"-")</f>
        <v>-</v>
      </c>
      <c r="D955" t="s">
        <v>46</v>
      </c>
      <c r="E955">
        <v>2893.8064891949998</v>
      </c>
      <c r="F955">
        <v>430.45</v>
      </c>
      <c r="G955">
        <v>144.54819642318</v>
      </c>
      <c r="H955">
        <v>-15.892492377287001</v>
      </c>
      <c r="I955">
        <v>49.888026241422303</v>
      </c>
      <c r="J955">
        <v>0.54457828373094797</v>
      </c>
      <c r="K955">
        <v>444.06856462456801</v>
      </c>
      <c r="L955">
        <v>333.87927645602002</v>
      </c>
      <c r="M955">
        <v>31.936813468395201</v>
      </c>
      <c r="N955">
        <v>0.13243120762270599</v>
      </c>
      <c r="O955">
        <v>50.075502381228901</v>
      </c>
      <c r="P955">
        <v>175.047923322683</v>
      </c>
      <c r="Q955">
        <v>4.0583113110503999E-2</v>
      </c>
    </row>
    <row r="956" spans="1:17" hidden="1" x14ac:dyDescent="0.3">
      <c r="A956" t="s">
        <v>2063</v>
      </c>
      <c r="B956" t="s">
        <v>2064</v>
      </c>
      <c r="C956" t="str">
        <f>IFERROR(VLOOKUP(Table1[[#This Row],[Ticker]],[1]!Table2[[Symbol]:[Industry]],2,FALSE),"-")</f>
        <v>-</v>
      </c>
      <c r="D956" t="s">
        <v>536</v>
      </c>
      <c r="E956">
        <v>2888.6574497500001</v>
      </c>
      <c r="F956">
        <v>576.04999999999995</v>
      </c>
      <c r="G956">
        <v>83.429345156985406</v>
      </c>
      <c r="H956">
        <v>10.0365908042237</v>
      </c>
      <c r="I956">
        <v>72.006217547056096</v>
      </c>
      <c r="J956">
        <v>1.98437125633117</v>
      </c>
      <c r="K956">
        <v>513.83653729355399</v>
      </c>
      <c r="L956">
        <v>406.31567625897401</v>
      </c>
      <c r="M956">
        <v>60.4707939982695</v>
      </c>
      <c r="N956">
        <v>1.73307940608564</v>
      </c>
      <c r="O956">
        <v>2.4216647860428799</v>
      </c>
      <c r="P956">
        <v>121.55769230769199</v>
      </c>
    </row>
    <row r="957" spans="1:17" x14ac:dyDescent="0.3">
      <c r="A957" t="s">
        <v>2065</v>
      </c>
      <c r="B957" t="s">
        <v>2066</v>
      </c>
      <c r="C957" t="str">
        <f>IFERROR(VLOOKUP(Table1[[#This Row],[Ticker]],[1]!Table2[[Symbol]:[Industry]],2,FALSE),"-")</f>
        <v>-</v>
      </c>
      <c r="D957" t="s">
        <v>536</v>
      </c>
      <c r="E957">
        <v>2886.7243897379999</v>
      </c>
      <c r="F957">
        <v>50.33</v>
      </c>
      <c r="G957">
        <v>-11.5099083980621</v>
      </c>
      <c r="H957">
        <v>-7.5652953410853696</v>
      </c>
      <c r="I957">
        <v>17.5181049862097</v>
      </c>
      <c r="J957">
        <v>-0.44725742248206801</v>
      </c>
      <c r="K957">
        <v>52.249650528192397</v>
      </c>
      <c r="L957">
        <v>46.569125771191402</v>
      </c>
      <c r="M957">
        <v>34.4478076330468</v>
      </c>
      <c r="N957">
        <v>0.70019972212052095</v>
      </c>
      <c r="O957">
        <v>23.703556526922299</v>
      </c>
      <c r="P957">
        <v>51.368421052631497</v>
      </c>
      <c r="Q957">
        <v>-5.7835983919783E-2</v>
      </c>
    </row>
    <row r="958" spans="1:17" hidden="1" x14ac:dyDescent="0.3">
      <c r="A958" t="s">
        <v>2067</v>
      </c>
      <c r="B958" t="s">
        <v>2068</v>
      </c>
      <c r="C958" t="str">
        <f>IFERROR(VLOOKUP(Table1[[#This Row],[Ticker]],[1]!Table2[[Symbol]:[Industry]],2,FALSE),"-")</f>
        <v>-</v>
      </c>
      <c r="D958" t="s">
        <v>740</v>
      </c>
      <c r="E958">
        <v>2883.5795764999998</v>
      </c>
      <c r="F958">
        <v>703.25</v>
      </c>
      <c r="G958">
        <v>-19.487254125813902</v>
      </c>
      <c r="H958">
        <v>-7.7903298153215701</v>
      </c>
      <c r="I958">
        <v>-6.6629800218162201</v>
      </c>
      <c r="J958">
        <v>1.3762224256118201</v>
      </c>
      <c r="K958">
        <v>739.98708247940499</v>
      </c>
      <c r="L958">
        <v>699.81387670993399</v>
      </c>
      <c r="M958">
        <v>34.348704666160799</v>
      </c>
      <c r="N958">
        <v>0.41947411909381899</v>
      </c>
      <c r="O958">
        <v>24.081052257376399</v>
      </c>
      <c r="P958">
        <v>25.311831789023501</v>
      </c>
      <c r="Q958">
        <v>-1.7023278950767998E-2</v>
      </c>
    </row>
    <row r="959" spans="1:17" x14ac:dyDescent="0.3">
      <c r="A959" t="s">
        <v>2069</v>
      </c>
      <c r="B959" t="s">
        <v>2070</v>
      </c>
      <c r="C959" t="str">
        <f>IFERROR(VLOOKUP(Table1[[#This Row],[Ticker]],[1]!Table2[[Symbol]:[Industry]],2,FALSE),"-")</f>
        <v>-</v>
      </c>
      <c r="D959" t="s">
        <v>86</v>
      </c>
      <c r="E959">
        <v>2874.7086935000002</v>
      </c>
      <c r="F959">
        <v>668.15</v>
      </c>
      <c r="G959">
        <v>-54.794855812451402</v>
      </c>
      <c r="H959">
        <v>-16.9878318714517</v>
      </c>
      <c r="I959">
        <v>-14.913614930190199</v>
      </c>
      <c r="J959">
        <v>-4.0222945647628299</v>
      </c>
      <c r="K959">
        <v>749.23153836656604</v>
      </c>
      <c r="L959">
        <v>795.09341238239904</v>
      </c>
      <c r="M959">
        <v>23.7988271924572</v>
      </c>
      <c r="N959">
        <v>0.57437882882367697</v>
      </c>
      <c r="O959">
        <v>59.9940133203622</v>
      </c>
      <c r="P959">
        <v>7.9751131221719396</v>
      </c>
    </row>
    <row r="960" spans="1:17" hidden="1" x14ac:dyDescent="0.3">
      <c r="A960" t="s">
        <v>2071</v>
      </c>
      <c r="B960" t="s">
        <v>2072</v>
      </c>
      <c r="C960" t="str">
        <f>IFERROR(VLOOKUP(Table1[[#This Row],[Ticker]],[1]!Table2[[Symbol]:[Industry]],2,FALSE),"-")</f>
        <v>-</v>
      </c>
      <c r="D960" t="s">
        <v>46</v>
      </c>
      <c r="E960">
        <v>2872.3072598499998</v>
      </c>
      <c r="F960">
        <v>339.5</v>
      </c>
      <c r="G960">
        <v>45.349346568695601</v>
      </c>
      <c r="H960">
        <v>16.219910723488098</v>
      </c>
      <c r="I960">
        <v>21.450392015442201</v>
      </c>
      <c r="J960">
        <v>8.2153396626678195</v>
      </c>
      <c r="K960">
        <v>310.16579967087398</v>
      </c>
      <c r="L960">
        <v>277.69375731353398</v>
      </c>
      <c r="M960">
        <v>66.193832693950796</v>
      </c>
      <c r="N960">
        <v>1.6945564202897001</v>
      </c>
      <c r="O960">
        <v>4.7128129602356399</v>
      </c>
      <c r="P960">
        <v>81.260010678056503</v>
      </c>
      <c r="Q960">
        <v>5.2422422848425999E-2</v>
      </c>
    </row>
    <row r="961" spans="1:17" hidden="1" x14ac:dyDescent="0.3">
      <c r="A961" t="s">
        <v>2073</v>
      </c>
      <c r="B961" t="s">
        <v>2074</v>
      </c>
      <c r="C961" t="str">
        <f>IFERROR(VLOOKUP(Table1[[#This Row],[Ticker]],[1]!Table2[[Symbol]:[Industry]],2,FALSE),"-")</f>
        <v>-</v>
      </c>
      <c r="D961" t="s">
        <v>80</v>
      </c>
      <c r="E961">
        <v>2856.3985200000002</v>
      </c>
      <c r="F961">
        <v>921.3</v>
      </c>
      <c r="G961">
        <v>104.03949190403399</v>
      </c>
      <c r="H961">
        <v>8.7102176202294395</v>
      </c>
      <c r="I961">
        <v>75.329078265443897</v>
      </c>
      <c r="J961">
        <v>-0.93572077029048895</v>
      </c>
      <c r="K961">
        <v>713.58289034040399</v>
      </c>
      <c r="L961">
        <v>577.30001783964701</v>
      </c>
      <c r="M961">
        <v>76.313674724958702</v>
      </c>
      <c r="N961">
        <v>2.2828313280621302</v>
      </c>
      <c r="O961">
        <v>0.13025073266037501</v>
      </c>
      <c r="P961">
        <v>132.65151515151501</v>
      </c>
      <c r="Q961">
        <v>6.6996995968056E-2</v>
      </c>
    </row>
    <row r="962" spans="1:17" hidden="1" x14ac:dyDescent="0.3">
      <c r="A962" t="s">
        <v>2075</v>
      </c>
      <c r="B962" t="s">
        <v>2076</v>
      </c>
      <c r="C962" t="str">
        <f>IFERROR(VLOOKUP(Table1[[#This Row],[Ticker]],[1]!Table2[[Symbol]:[Industry]],2,FALSE),"-")</f>
        <v>-</v>
      </c>
      <c r="D962" t="s">
        <v>133</v>
      </c>
      <c r="E962">
        <v>2852.62451908</v>
      </c>
      <c r="F962">
        <v>16.52</v>
      </c>
      <c r="G962">
        <v>39.333283423919497</v>
      </c>
      <c r="H962">
        <v>-5.80014384778256</v>
      </c>
      <c r="I962">
        <v>-47.853555620904203</v>
      </c>
      <c r="J962">
        <v>-0.35101514597219802</v>
      </c>
      <c r="K962">
        <v>18.502189233531901</v>
      </c>
      <c r="L962">
        <v>17.854280531057999</v>
      </c>
      <c r="M962">
        <v>25.5883885137569</v>
      </c>
      <c r="N962">
        <v>0.56556886863656397</v>
      </c>
      <c r="O962">
        <v>105.508474576271</v>
      </c>
      <c r="P962">
        <v>89.232531500572705</v>
      </c>
      <c r="Q962">
        <v>9.4119921141450999E-2</v>
      </c>
    </row>
    <row r="963" spans="1:17" hidden="1" x14ac:dyDescent="0.3">
      <c r="A963" t="s">
        <v>2077</v>
      </c>
      <c r="B963" t="s">
        <v>2078</v>
      </c>
      <c r="C963" t="str">
        <f>IFERROR(VLOOKUP(Table1[[#This Row],[Ticker]],[1]!Table2[[Symbol]:[Industry]],2,FALSE),"-")</f>
        <v>-</v>
      </c>
      <c r="D963" t="s">
        <v>46</v>
      </c>
      <c r="E963">
        <v>2849.919811925</v>
      </c>
      <c r="F963">
        <v>2277.65</v>
      </c>
      <c r="G963">
        <v>53.515922461976601</v>
      </c>
      <c r="H963">
        <v>11.4263668289785</v>
      </c>
      <c r="I963">
        <v>24.3238939315391</v>
      </c>
      <c r="J963">
        <v>-3.5120141335327899</v>
      </c>
      <c r="K963">
        <v>2268.6702512787101</v>
      </c>
      <c r="L963">
        <v>1902.3501520929101</v>
      </c>
      <c r="M963">
        <v>37.115669457033498</v>
      </c>
      <c r="N963">
        <v>0.56378867424568402</v>
      </c>
      <c r="O963">
        <v>15.9089412332886</v>
      </c>
      <c r="P963">
        <v>82.929082001445593</v>
      </c>
      <c r="Q963">
        <v>0.15946241717333401</v>
      </c>
    </row>
    <row r="964" spans="1:17" hidden="1" x14ac:dyDescent="0.3">
      <c r="A964" t="s">
        <v>2079</v>
      </c>
      <c r="B964" t="s">
        <v>2080</v>
      </c>
      <c r="C964" t="str">
        <f>IFERROR(VLOOKUP(Table1[[#This Row],[Ticker]],[1]!Table2[[Symbol]:[Industry]],2,FALSE),"-")</f>
        <v>-</v>
      </c>
      <c r="D964" t="s">
        <v>297</v>
      </c>
      <c r="E964">
        <v>2844.1600096000002</v>
      </c>
      <c r="F964">
        <v>1962.8</v>
      </c>
      <c r="G964">
        <v>496.417148332149</v>
      </c>
      <c r="H964">
        <v>24.446281412522598</v>
      </c>
      <c r="I964">
        <v>134.801947225395</v>
      </c>
      <c r="J964">
        <v>17.467156150324101</v>
      </c>
      <c r="K964">
        <v>1629.2519181594901</v>
      </c>
      <c r="L964">
        <v>1144.50706744898</v>
      </c>
      <c r="M964">
        <v>76.593960579443504</v>
      </c>
      <c r="N964">
        <v>0.65610969788389795</v>
      </c>
      <c r="O964">
        <v>1.89525168127164</v>
      </c>
      <c r="P964">
        <v>520.64822134387305</v>
      </c>
      <c r="Q964">
        <v>0.26675798964526898</v>
      </c>
    </row>
    <row r="965" spans="1:17" hidden="1" x14ac:dyDescent="0.3">
      <c r="A965" t="s">
        <v>2081</v>
      </c>
      <c r="B965" t="s">
        <v>2082</v>
      </c>
      <c r="C965" t="str">
        <f>IFERROR(VLOOKUP(Table1[[#This Row],[Ticker]],[1]!Table2[[Symbol]:[Industry]],2,FALSE),"-")</f>
        <v>-</v>
      </c>
      <c r="D965" t="s">
        <v>203</v>
      </c>
      <c r="E965">
        <v>2841.8824586249998</v>
      </c>
      <c r="F965">
        <v>1880.55</v>
      </c>
      <c r="G965">
        <v>-36.6740379060344</v>
      </c>
      <c r="H965">
        <v>-6.5626866638265602</v>
      </c>
      <c r="I965">
        <v>-13.839302678181101</v>
      </c>
      <c r="J965">
        <v>-5.4650232408934496</v>
      </c>
      <c r="K965">
        <v>1998.83612925856</v>
      </c>
      <c r="L965">
        <v>2032.1272181127799</v>
      </c>
      <c r="M965">
        <v>25.316376782007499</v>
      </c>
      <c r="N965">
        <v>0.93142560438283095</v>
      </c>
      <c r="O965">
        <v>30.812794129377</v>
      </c>
      <c r="P965">
        <v>7.9442068708205298</v>
      </c>
      <c r="Q965">
        <v>2.9096345968971999E-2</v>
      </c>
    </row>
    <row r="966" spans="1:17" hidden="1" x14ac:dyDescent="0.3">
      <c r="A966" t="s">
        <v>2083</v>
      </c>
      <c r="B966" t="s">
        <v>2084</v>
      </c>
      <c r="C966" t="str">
        <f>IFERROR(VLOOKUP(Table1[[#This Row],[Ticker]],[1]!Table2[[Symbol]:[Industry]],2,FALSE),"-")</f>
        <v>-</v>
      </c>
      <c r="D966" t="s">
        <v>217</v>
      </c>
      <c r="E966">
        <v>2832.8906216099999</v>
      </c>
      <c r="F966">
        <v>127.09</v>
      </c>
      <c r="G966">
        <v>16.745077847954299</v>
      </c>
      <c r="H966">
        <v>9.7860820743568802</v>
      </c>
      <c r="I966">
        <v>24.152530161272601</v>
      </c>
      <c r="J966">
        <v>2.9187262230219999</v>
      </c>
      <c r="K966">
        <v>109.45136248122201</v>
      </c>
      <c r="L966">
        <v>89.903088515461206</v>
      </c>
      <c r="M966">
        <v>54.335950768553197</v>
      </c>
      <c r="N966">
        <v>1.7005724661488699</v>
      </c>
      <c r="O966">
        <v>11.590211661027601</v>
      </c>
      <c r="P966">
        <v>82.863309352518002</v>
      </c>
      <c r="Q966">
        <v>0.26124458748331703</v>
      </c>
    </row>
    <row r="967" spans="1:17" hidden="1" x14ac:dyDescent="0.3">
      <c r="A967" t="s">
        <v>2085</v>
      </c>
      <c r="B967" t="s">
        <v>2086</v>
      </c>
      <c r="C967" t="str">
        <f>IFERROR(VLOOKUP(Table1[[#This Row],[Ticker]],[1]!Table2[[Symbol]:[Industry]],2,FALSE),"-")</f>
        <v>-</v>
      </c>
      <c r="D967" t="s">
        <v>625</v>
      </c>
      <c r="E967">
        <v>2829.668388</v>
      </c>
      <c r="F967">
        <v>643.79999999999995</v>
      </c>
      <c r="G967">
        <v>2.3143815337305602</v>
      </c>
      <c r="H967">
        <v>4.6315185898609101</v>
      </c>
      <c r="I967">
        <v>14.7048655133332</v>
      </c>
      <c r="J967">
        <v>9.43210944587406</v>
      </c>
      <c r="K967">
        <v>614.19280362141603</v>
      </c>
      <c r="L967">
        <v>560.33689772815899</v>
      </c>
      <c r="M967">
        <v>54.753342154333502</v>
      </c>
      <c r="N967">
        <v>1.8382212158867199</v>
      </c>
      <c r="O967">
        <v>8.7294190742466693</v>
      </c>
      <c r="P967">
        <v>41.494505494505397</v>
      </c>
      <c r="Q967">
        <v>1.1292078000163E-2</v>
      </c>
    </row>
    <row r="968" spans="1:17" hidden="1" x14ac:dyDescent="0.3">
      <c r="A968" t="s">
        <v>2087</v>
      </c>
      <c r="B968" t="s">
        <v>2088</v>
      </c>
      <c r="C968" t="str">
        <f>IFERROR(VLOOKUP(Table1[[#This Row],[Ticker]],[1]!Table2[[Symbol]:[Industry]],2,FALSE),"-")</f>
        <v>-</v>
      </c>
      <c r="D968" t="s">
        <v>440</v>
      </c>
      <c r="E968">
        <v>2827.9566877799998</v>
      </c>
      <c r="F968">
        <v>436.85</v>
      </c>
      <c r="G968">
        <v>176.009476816454</v>
      </c>
      <c r="H968">
        <v>-4.1978478374953996</v>
      </c>
      <c r="I968">
        <v>0.22917557584564899</v>
      </c>
      <c r="J968">
        <v>6.4740133778122502</v>
      </c>
      <c r="K968">
        <v>432.00430182790802</v>
      </c>
      <c r="L968">
        <v>359.56403765594803</v>
      </c>
      <c r="M968">
        <v>47.190306019881099</v>
      </c>
      <c r="N968">
        <v>0.68587834044308704</v>
      </c>
      <c r="O968">
        <v>17.5918507496852</v>
      </c>
      <c r="P968">
        <v>214.28057553956799</v>
      </c>
      <c r="Q968">
        <v>0.13529464253811299</v>
      </c>
    </row>
    <row r="969" spans="1:17" hidden="1" x14ac:dyDescent="0.3">
      <c r="A969" t="s">
        <v>2089</v>
      </c>
      <c r="B969" t="s">
        <v>2090</v>
      </c>
      <c r="C969" t="str">
        <f>IFERROR(VLOOKUP(Table1[[#This Row],[Ticker]],[1]!Table2[[Symbol]:[Industry]],2,FALSE),"-")</f>
        <v>-</v>
      </c>
      <c r="D969" t="s">
        <v>51</v>
      </c>
      <c r="E969">
        <v>2824.9269300179999</v>
      </c>
      <c r="F969">
        <v>129.54</v>
      </c>
      <c r="G969">
        <v>73.238439183397901</v>
      </c>
      <c r="H969">
        <v>-4.6076546511865404</v>
      </c>
      <c r="I969">
        <v>9.2854347369589103</v>
      </c>
      <c r="J969">
        <v>-4.5338855163425498</v>
      </c>
      <c r="K969">
        <v>124.259258102362</v>
      </c>
      <c r="L969">
        <v>104.517974438766</v>
      </c>
      <c r="M969">
        <v>43.8279875631331</v>
      </c>
      <c r="N969">
        <v>0.99584451460715895</v>
      </c>
      <c r="O969">
        <v>17.7937316658947</v>
      </c>
      <c r="P969">
        <v>113.234567901234</v>
      </c>
      <c r="Q969">
        <v>4.7432079417860998E-2</v>
      </c>
    </row>
    <row r="970" spans="1:17" hidden="1" x14ac:dyDescent="0.3">
      <c r="A970" t="s">
        <v>2091</v>
      </c>
      <c r="B970" t="s">
        <v>2092</v>
      </c>
      <c r="C970" t="str">
        <f>IFERROR(VLOOKUP(Table1[[#This Row],[Ticker]],[1]!Table2[[Symbol]:[Industry]],2,FALSE),"-")</f>
        <v>-</v>
      </c>
      <c r="D970" t="s">
        <v>21</v>
      </c>
      <c r="E970">
        <v>2806.5010830000001</v>
      </c>
      <c r="F970">
        <v>277.45</v>
      </c>
      <c r="G970">
        <v>-39.7199551317361</v>
      </c>
      <c r="H970">
        <v>-9.5500694494244094</v>
      </c>
      <c r="I970">
        <v>-17.615545656868701</v>
      </c>
      <c r="J970">
        <v>1.5465958788673799</v>
      </c>
      <c r="K970">
        <v>284.57697187740098</v>
      </c>
      <c r="L970">
        <v>282.75791565903802</v>
      </c>
      <c r="M970">
        <v>41.208546665415803</v>
      </c>
      <c r="N970">
        <v>1.17151004032171</v>
      </c>
      <c r="O970">
        <v>44.963056406559701</v>
      </c>
      <c r="P970">
        <v>32.150512026672999</v>
      </c>
      <c r="Q970">
        <v>0.126221028965362</v>
      </c>
    </row>
    <row r="971" spans="1:17" hidden="1" x14ac:dyDescent="0.3">
      <c r="A971" t="s">
        <v>2093</v>
      </c>
      <c r="B971" t="s">
        <v>2094</v>
      </c>
      <c r="C971" t="str">
        <f>IFERROR(VLOOKUP(Table1[[#This Row],[Ticker]],[1]!Table2[[Symbol]:[Industry]],2,FALSE),"-")</f>
        <v>-</v>
      </c>
      <c r="D971" t="s">
        <v>751</v>
      </c>
      <c r="E971">
        <v>2804.067</v>
      </c>
      <c r="F971">
        <v>32.9</v>
      </c>
      <c r="G971">
        <v>129.391836847972</v>
      </c>
      <c r="H971">
        <v>-15.2291904109754</v>
      </c>
      <c r="I971">
        <v>-24.7872186266735</v>
      </c>
      <c r="J971">
        <v>-2.3378070849700001</v>
      </c>
      <c r="K971">
        <v>35.5572621254653</v>
      </c>
      <c r="L971">
        <v>31.933574951390199</v>
      </c>
      <c r="M971">
        <v>38.461631352317198</v>
      </c>
      <c r="N971">
        <v>1.51914084360168</v>
      </c>
      <c r="O971">
        <v>37.537993920972603</v>
      </c>
      <c r="P971">
        <v>168.24296779453701</v>
      </c>
      <c r="Q971">
        <v>0.13941988420734</v>
      </c>
    </row>
    <row r="972" spans="1:17" hidden="1" x14ac:dyDescent="0.3">
      <c r="A972" t="s">
        <v>2095</v>
      </c>
      <c r="B972" t="s">
        <v>2096</v>
      </c>
      <c r="C972" t="str">
        <f>IFERROR(VLOOKUP(Table1[[#This Row],[Ticker]],[1]!Table2[[Symbol]:[Industry]],2,FALSE),"-")</f>
        <v>-</v>
      </c>
      <c r="D972" t="s">
        <v>46</v>
      </c>
      <c r="E972">
        <v>2800.5146767259998</v>
      </c>
      <c r="F972">
        <v>17.91</v>
      </c>
      <c r="G972">
        <v>4.7209263327553597</v>
      </c>
      <c r="H972">
        <v>4.75631197231227</v>
      </c>
      <c r="I972">
        <v>-33.627924741602001</v>
      </c>
      <c r="J972">
        <v>-0.98971749759367</v>
      </c>
      <c r="K972">
        <v>19.07174980365</v>
      </c>
      <c r="L972">
        <v>18.435991907928202</v>
      </c>
      <c r="M972">
        <v>34.806433455558199</v>
      </c>
      <c r="N972">
        <v>1.3540084700291599</v>
      </c>
      <c r="O972">
        <v>49.115447274672803</v>
      </c>
      <c r="P972">
        <v>50.702938992945697</v>
      </c>
      <c r="Q972">
        <v>0.11811396445963999</v>
      </c>
    </row>
    <row r="973" spans="1:17" hidden="1" x14ac:dyDescent="0.3">
      <c r="A973" t="s">
        <v>2097</v>
      </c>
      <c r="B973" t="s">
        <v>2098</v>
      </c>
      <c r="C973" t="str">
        <f>IFERROR(VLOOKUP(Table1[[#This Row],[Ticker]],[1]!Table2[[Symbol]:[Industry]],2,FALSE),"-")</f>
        <v>-</v>
      </c>
      <c r="D973" t="s">
        <v>217</v>
      </c>
      <c r="E973">
        <v>2799.8222460000002</v>
      </c>
      <c r="F973">
        <v>1794</v>
      </c>
      <c r="G973">
        <v>59.844445149572898</v>
      </c>
      <c r="H973">
        <v>-9.5316536513901298</v>
      </c>
      <c r="I973">
        <v>-11.949536698759401</v>
      </c>
      <c r="J973">
        <v>-3.0514293759916802</v>
      </c>
      <c r="K973">
        <v>1929.96517097366</v>
      </c>
      <c r="L973">
        <v>1532.6953132118799</v>
      </c>
      <c r="M973">
        <v>28.165738263021201</v>
      </c>
      <c r="N973">
        <v>0.32188451228930898</v>
      </c>
      <c r="O973">
        <v>40.468227424749102</v>
      </c>
      <c r="P973">
        <v>99.3333333333333</v>
      </c>
    </row>
    <row r="974" spans="1:17" x14ac:dyDescent="0.3">
      <c r="A974" t="s">
        <v>2099</v>
      </c>
      <c r="B974" t="s">
        <v>2100</v>
      </c>
      <c r="C974" t="str">
        <f>IFERROR(VLOOKUP(Table1[[#This Row],[Ticker]],[1]!Table2[[Symbol]:[Industry]],2,FALSE),"-")</f>
        <v>-</v>
      </c>
      <c r="D974" t="s">
        <v>258</v>
      </c>
      <c r="E974">
        <v>2769.1891962</v>
      </c>
      <c r="F974">
        <v>405.65</v>
      </c>
      <c r="G974">
        <v>-54.543734066525502</v>
      </c>
      <c r="H974">
        <v>-9.5976797370919105</v>
      </c>
      <c r="I974">
        <v>-29.612298584660302</v>
      </c>
      <c r="J974">
        <v>-0.90679065626717903</v>
      </c>
      <c r="K974">
        <v>440.809789848143</v>
      </c>
      <c r="L974">
        <v>483.65515806391102</v>
      </c>
      <c r="M974">
        <v>29.780385517058299</v>
      </c>
      <c r="N974">
        <v>0.68789031077404394</v>
      </c>
      <c r="O974">
        <v>49.352890422778202</v>
      </c>
      <c r="P974">
        <v>1.9477255591857201</v>
      </c>
      <c r="Q974">
        <v>-8.0495991318253995E-2</v>
      </c>
    </row>
    <row r="975" spans="1:17" hidden="1" x14ac:dyDescent="0.3">
      <c r="A975" t="s">
        <v>2101</v>
      </c>
      <c r="B975" t="s">
        <v>2102</v>
      </c>
      <c r="C975" t="str">
        <f>IFERROR(VLOOKUP(Table1[[#This Row],[Ticker]],[1]!Table2[[Symbol]:[Industry]],2,FALSE),"-")</f>
        <v>-</v>
      </c>
      <c r="D975" t="s">
        <v>1854</v>
      </c>
      <c r="E975">
        <v>2760.3160200000002</v>
      </c>
      <c r="F975">
        <v>690</v>
      </c>
      <c r="G975">
        <v>5904.6024787575998</v>
      </c>
      <c r="H975">
        <v>13.2872091504587</v>
      </c>
      <c r="I975">
        <v>181.268398906512</v>
      </c>
      <c r="J975">
        <v>9.8508262631060504</v>
      </c>
      <c r="K975">
        <v>667.02348529209405</v>
      </c>
      <c r="L975">
        <v>398.51083129023698</v>
      </c>
      <c r="M975">
        <v>50.181070902610998</v>
      </c>
      <c r="N975">
        <v>0.81693776861256096</v>
      </c>
      <c r="O975">
        <v>37.492753623188399</v>
      </c>
    </row>
    <row r="976" spans="1:17" hidden="1" x14ac:dyDescent="0.3">
      <c r="A976" t="s">
        <v>2103</v>
      </c>
      <c r="B976" t="s">
        <v>2104</v>
      </c>
      <c r="C976" t="str">
        <f>IFERROR(VLOOKUP(Table1[[#This Row],[Ticker]],[1]!Table2[[Symbol]:[Industry]],2,FALSE),"-")</f>
        <v>-</v>
      </c>
      <c r="D976" t="s">
        <v>653</v>
      </c>
      <c r="E976">
        <v>2744.3635992250001</v>
      </c>
      <c r="F976">
        <v>2315.75</v>
      </c>
      <c r="G976">
        <v>-9.0282274529348303</v>
      </c>
      <c r="H976">
        <v>-5.4522905149529404</v>
      </c>
      <c r="I976">
        <v>-20.032496176730699</v>
      </c>
      <c r="J976">
        <v>-13.1757876737415</v>
      </c>
      <c r="K976">
        <v>2614.4239159521799</v>
      </c>
      <c r="L976">
        <v>2408.1462706649399</v>
      </c>
      <c r="M976">
        <v>18.482534501712099</v>
      </c>
      <c r="N976">
        <v>2.0009733386681798</v>
      </c>
      <c r="O976">
        <v>39.4796502213105</v>
      </c>
      <c r="P976">
        <v>18.936339590662801</v>
      </c>
      <c r="Q976">
        <v>7.7937753652084996E-2</v>
      </c>
    </row>
    <row r="977" spans="1:17" hidden="1" x14ac:dyDescent="0.3">
      <c r="A977" t="s">
        <v>2105</v>
      </c>
      <c r="B977" t="s">
        <v>2106</v>
      </c>
      <c r="C977" t="str">
        <f>IFERROR(VLOOKUP(Table1[[#This Row],[Ticker]],[1]!Table2[[Symbol]:[Industry]],2,FALSE),"-")</f>
        <v>-</v>
      </c>
      <c r="D977" t="s">
        <v>133</v>
      </c>
      <c r="E977">
        <v>2739.9807999999998</v>
      </c>
      <c r="F977">
        <v>567.5</v>
      </c>
      <c r="G977">
        <v>-5.2832633282194603</v>
      </c>
      <c r="H977">
        <v>-17.6720967522539</v>
      </c>
      <c r="I977">
        <v>7.9774275929811598</v>
      </c>
      <c r="J977">
        <v>-2.7614747243495201</v>
      </c>
      <c r="K977">
        <v>594.74779425944098</v>
      </c>
      <c r="L977">
        <v>534.59706291613895</v>
      </c>
      <c r="M977">
        <v>45.779217713791802</v>
      </c>
      <c r="N977">
        <v>0.51744224113874204</v>
      </c>
      <c r="O977">
        <v>28.599118942731199</v>
      </c>
      <c r="P977">
        <v>37.5757575757575</v>
      </c>
      <c r="Q977">
        <v>3.7226173016079001E-2</v>
      </c>
    </row>
    <row r="978" spans="1:17" hidden="1" x14ac:dyDescent="0.3">
      <c r="A978" t="s">
        <v>2107</v>
      </c>
      <c r="B978" t="s">
        <v>2108</v>
      </c>
      <c r="C978" t="str">
        <f>IFERROR(VLOOKUP(Table1[[#This Row],[Ticker]],[1]!Table2[[Symbol]:[Industry]],2,FALSE),"-")</f>
        <v>-</v>
      </c>
      <c r="D978" t="s">
        <v>80</v>
      </c>
      <c r="E978">
        <v>2737.7697537599902</v>
      </c>
      <c r="F978">
        <v>212.36</v>
      </c>
      <c r="G978">
        <v>58.680210364675702</v>
      </c>
      <c r="H978">
        <v>-13.5687672820484</v>
      </c>
      <c r="I978">
        <v>-14.0207800473317</v>
      </c>
      <c r="J978">
        <v>-3.44721884967589</v>
      </c>
      <c r="K978">
        <v>230.765723366354</v>
      </c>
      <c r="L978">
        <v>192.453911615354</v>
      </c>
      <c r="M978">
        <v>21.7425943521547</v>
      </c>
      <c r="N978">
        <v>0.39179265834831001</v>
      </c>
      <c r="O978">
        <v>32.694481069881299</v>
      </c>
      <c r="P978">
        <v>89.607142857142804</v>
      </c>
      <c r="Q978">
        <v>3.0874954089829001E-2</v>
      </c>
    </row>
    <row r="979" spans="1:17" x14ac:dyDescent="0.3">
      <c r="A979" t="s">
        <v>2109</v>
      </c>
      <c r="B979" t="s">
        <v>2110</v>
      </c>
      <c r="C979" t="str">
        <f>IFERROR(VLOOKUP(Table1[[#This Row],[Ticker]],[1]!Table2[[Symbol]:[Industry]],2,FALSE),"-")</f>
        <v>-</v>
      </c>
      <c r="D979" t="s">
        <v>141</v>
      </c>
      <c r="E979">
        <v>2736.5387460450002</v>
      </c>
      <c r="F979">
        <v>360.05</v>
      </c>
      <c r="G979">
        <v>-43.429906045835203</v>
      </c>
      <c r="H979">
        <v>-13.686227919092399</v>
      </c>
      <c r="I979">
        <v>-35.910822260508198</v>
      </c>
      <c r="J979">
        <v>-6.0648315817713803</v>
      </c>
      <c r="K979">
        <v>414.66978545327402</v>
      </c>
      <c r="L979">
        <v>449.57517460926499</v>
      </c>
      <c r="M979">
        <v>30.2057971259234</v>
      </c>
      <c r="N979">
        <v>1.4172289823766899</v>
      </c>
      <c r="O979">
        <v>62.477433689765299</v>
      </c>
      <c r="P979">
        <v>4.36231884057971</v>
      </c>
      <c r="Q979">
        <v>4.3745025050205E-2</v>
      </c>
    </row>
    <row r="980" spans="1:17" hidden="1" x14ac:dyDescent="0.3">
      <c r="A980" t="s">
        <v>2111</v>
      </c>
      <c r="B980" t="s">
        <v>2112</v>
      </c>
      <c r="C980" t="str">
        <f>IFERROR(VLOOKUP(Table1[[#This Row],[Ticker]],[1]!Table2[[Symbol]:[Industry]],2,FALSE),"-")</f>
        <v>-</v>
      </c>
      <c r="D980" t="s">
        <v>358</v>
      </c>
      <c r="E980">
        <v>2734.9257693750001</v>
      </c>
      <c r="F980">
        <v>1832.75</v>
      </c>
      <c r="G980">
        <v>-51.213144724871299</v>
      </c>
      <c r="H980">
        <v>-3.4463096250626299</v>
      </c>
      <c r="I980">
        <v>-18.3921759675648</v>
      </c>
      <c r="J980">
        <v>-1.2152069271721599</v>
      </c>
      <c r="K980">
        <v>1901.7170713051601</v>
      </c>
      <c r="L980">
        <v>1992.18415793807</v>
      </c>
      <c r="M980">
        <v>40.065852426265103</v>
      </c>
      <c r="N980">
        <v>1.32182235212729</v>
      </c>
      <c r="O980">
        <v>38.589551220842999</v>
      </c>
      <c r="P980">
        <v>8.4467455621301806</v>
      </c>
      <c r="Q980">
        <v>-0.100098842230334</v>
      </c>
    </row>
    <row r="981" spans="1:17" hidden="1" x14ac:dyDescent="0.3">
      <c r="A981" t="s">
        <v>2113</v>
      </c>
      <c r="B981" t="s">
        <v>2114</v>
      </c>
      <c r="C981" t="str">
        <f>IFERROR(VLOOKUP(Table1[[#This Row],[Ticker]],[1]!Table2[[Symbol]:[Industry]],2,FALSE),"-")</f>
        <v>-</v>
      </c>
      <c r="D981" t="s">
        <v>258</v>
      </c>
      <c r="E981">
        <v>2715.0152770499999</v>
      </c>
      <c r="F981">
        <v>18670.099999999999</v>
      </c>
      <c r="G981">
        <v>1.4165099509049699</v>
      </c>
      <c r="H981">
        <v>14.5017493285182</v>
      </c>
      <c r="I981">
        <v>14.2099667442077</v>
      </c>
      <c r="J981">
        <v>0.136797453736969</v>
      </c>
      <c r="K981">
        <v>17599.702650759202</v>
      </c>
      <c r="L981">
        <v>15174.118196699401</v>
      </c>
      <c r="M981">
        <v>44.784124340717398</v>
      </c>
      <c r="N981">
        <v>0.71845267032432802</v>
      </c>
      <c r="O981">
        <v>11.9436960701871</v>
      </c>
      <c r="P981">
        <v>48.175396825396803</v>
      </c>
      <c r="Q981">
        <v>0.141245553333815</v>
      </c>
    </row>
    <row r="982" spans="1:17" hidden="1" x14ac:dyDescent="0.3">
      <c r="A982" t="s">
        <v>2115</v>
      </c>
      <c r="B982" t="s">
        <v>2116</v>
      </c>
      <c r="C982" t="str">
        <f>IFERROR(VLOOKUP(Table1[[#This Row],[Ticker]],[1]!Table2[[Symbol]:[Industry]],2,FALSE),"-")</f>
        <v>-</v>
      </c>
      <c r="D982" t="s">
        <v>1376</v>
      </c>
      <c r="E982">
        <v>2713.9779087400002</v>
      </c>
      <c r="F982">
        <v>2989.4</v>
      </c>
      <c r="G982">
        <v>45.1304362512073</v>
      </c>
      <c r="H982">
        <v>17.427099467378198</v>
      </c>
      <c r="I982">
        <v>22.8060980930406</v>
      </c>
      <c r="J982">
        <v>-2.6709849791048201</v>
      </c>
      <c r="K982">
        <v>2641.8551569445999</v>
      </c>
      <c r="L982">
        <v>2275.8934207074999</v>
      </c>
      <c r="M982">
        <v>54.404631279711602</v>
      </c>
      <c r="N982">
        <v>1.58600253756273</v>
      </c>
      <c r="O982">
        <v>8.3829531009567102</v>
      </c>
      <c r="P982">
        <v>75.599154135338296</v>
      </c>
      <c r="Q982">
        <v>0.16508408538037</v>
      </c>
    </row>
    <row r="983" spans="1:17" hidden="1" x14ac:dyDescent="0.3">
      <c r="A983" t="s">
        <v>2117</v>
      </c>
      <c r="B983" t="s">
        <v>2118</v>
      </c>
      <c r="C983" t="str">
        <f>IFERROR(VLOOKUP(Table1[[#This Row],[Ticker]],[1]!Table2[[Symbol]:[Industry]],2,FALSE),"-")</f>
        <v>-</v>
      </c>
      <c r="D983" t="s">
        <v>290</v>
      </c>
      <c r="E983">
        <v>2711.4002064000001</v>
      </c>
      <c r="F983">
        <v>252.8</v>
      </c>
      <c r="G983">
        <v>10.811662031011</v>
      </c>
      <c r="H983">
        <v>-7.5548150787054</v>
      </c>
      <c r="I983">
        <v>-26.295428212031499</v>
      </c>
      <c r="J983">
        <v>-4.0188092155519604</v>
      </c>
      <c r="K983">
        <v>275.33088173025101</v>
      </c>
      <c r="L983">
        <v>265.92488340454702</v>
      </c>
      <c r="M983">
        <v>20.998592619777799</v>
      </c>
      <c r="N983">
        <v>0.63278384963008005</v>
      </c>
      <c r="O983">
        <v>34.295886075949298</v>
      </c>
      <c r="P983">
        <v>36.574824419232797</v>
      </c>
      <c r="Q983">
        <v>1.6848378973434001E-2</v>
      </c>
    </row>
    <row r="984" spans="1:17" hidden="1" x14ac:dyDescent="0.3">
      <c r="A984" t="s">
        <v>2119</v>
      </c>
      <c r="B984" t="s">
        <v>2120</v>
      </c>
      <c r="C984" t="str">
        <f>IFERROR(VLOOKUP(Table1[[#This Row],[Ticker]],[1]!Table2[[Symbol]:[Industry]],2,FALSE),"-")</f>
        <v>-</v>
      </c>
      <c r="D984" t="s">
        <v>465</v>
      </c>
      <c r="E984">
        <v>2700.2544732000001</v>
      </c>
      <c r="F984">
        <v>476.1</v>
      </c>
      <c r="G984">
        <v>-4.9824819033958496</v>
      </c>
      <c r="H984">
        <v>-5.8189654459202096</v>
      </c>
      <c r="I984">
        <v>-10.2108557250786</v>
      </c>
      <c r="J984">
        <v>-10.5812201460922</v>
      </c>
      <c r="K984">
        <v>526.06746924940899</v>
      </c>
      <c r="L984">
        <v>506.31903188276198</v>
      </c>
      <c r="M984">
        <v>26.753500586244101</v>
      </c>
      <c r="N984">
        <v>0.88475691250382404</v>
      </c>
      <c r="O984">
        <v>38.615837009031701</v>
      </c>
      <c r="P984">
        <v>23.582089552238799</v>
      </c>
      <c r="Q984">
        <v>2.0659786953613E-2</v>
      </c>
    </row>
    <row r="985" spans="1:17" hidden="1" x14ac:dyDescent="0.3">
      <c r="A985" t="s">
        <v>2121</v>
      </c>
      <c r="B985" t="s">
        <v>2122</v>
      </c>
      <c r="C985" t="str">
        <f>IFERROR(VLOOKUP(Table1[[#This Row],[Ticker]],[1]!Table2[[Symbol]:[Industry]],2,FALSE),"-")</f>
        <v>-</v>
      </c>
      <c r="D985" t="s">
        <v>51</v>
      </c>
      <c r="E985">
        <v>2700.0621059349901</v>
      </c>
      <c r="F985">
        <v>1093.55</v>
      </c>
      <c r="G985">
        <v>25.961208268319901</v>
      </c>
      <c r="H985">
        <v>-2.8841644562687798</v>
      </c>
      <c r="I985">
        <v>9.7147867722997496</v>
      </c>
      <c r="J985">
        <v>-2.07334254571709</v>
      </c>
      <c r="K985">
        <v>1118.4625355859</v>
      </c>
      <c r="L985">
        <v>987.31363278410402</v>
      </c>
      <c r="M985">
        <v>28.4061671503631</v>
      </c>
      <c r="N985">
        <v>1.0195985448787199</v>
      </c>
      <c r="O985">
        <v>13.392163138402401</v>
      </c>
      <c r="P985">
        <v>82.273522793566102</v>
      </c>
      <c r="Q985">
        <v>1.6113894590789001E-2</v>
      </c>
    </row>
    <row r="986" spans="1:17" x14ac:dyDescent="0.3">
      <c r="A986" t="s">
        <v>2123</v>
      </c>
      <c r="B986" t="s">
        <v>2124</v>
      </c>
      <c r="C986" t="str">
        <f>IFERROR(VLOOKUP(Table1[[#This Row],[Ticker]],[1]!Table2[[Symbol]:[Industry]],2,FALSE),"-")</f>
        <v>-</v>
      </c>
      <c r="D986" t="s">
        <v>1175</v>
      </c>
      <c r="E986">
        <v>2691.9562678249999</v>
      </c>
      <c r="F986">
        <v>372.35</v>
      </c>
      <c r="G986">
        <v>-52.549486718529202</v>
      </c>
      <c r="H986">
        <v>-17.372741304526301</v>
      </c>
      <c r="I986">
        <v>-22.6052091279346</v>
      </c>
      <c r="J986">
        <v>-10.211016526004901</v>
      </c>
      <c r="K986">
        <v>420.73539389613001</v>
      </c>
      <c r="L986">
        <v>430.676241546798</v>
      </c>
      <c r="M986">
        <v>14.245083840497101</v>
      </c>
      <c r="N986">
        <v>0.67413901213142502</v>
      </c>
      <c r="O986">
        <v>65.153753189203698</v>
      </c>
      <c r="P986">
        <v>18.206349206349199</v>
      </c>
      <c r="Q986">
        <v>-1.7279512077858002E-2</v>
      </c>
    </row>
    <row r="987" spans="1:17" x14ac:dyDescent="0.3">
      <c r="A987" t="s">
        <v>2125</v>
      </c>
      <c r="B987" t="s">
        <v>2126</v>
      </c>
      <c r="C987" t="str">
        <f>IFERROR(VLOOKUP(Table1[[#This Row],[Ticker]],[1]!Table2[[Symbol]:[Industry]],2,FALSE),"-")</f>
        <v>-</v>
      </c>
      <c r="D987" t="s">
        <v>212</v>
      </c>
      <c r="E987">
        <v>2691.02504258</v>
      </c>
      <c r="F987">
        <v>171.64</v>
      </c>
      <c r="G987">
        <v>-15.7011963123879</v>
      </c>
      <c r="H987">
        <v>16.8741118537835</v>
      </c>
      <c r="I987">
        <v>-21.407569783173599</v>
      </c>
      <c r="J987">
        <v>4.6349071136512396</v>
      </c>
      <c r="K987">
        <v>181.297135816978</v>
      </c>
      <c r="L987">
        <v>184.09428360260301</v>
      </c>
      <c r="M987">
        <v>36.029822158680901</v>
      </c>
      <c r="N987">
        <v>2.62407074219891</v>
      </c>
      <c r="O987">
        <v>64.879981356327093</v>
      </c>
      <c r="P987">
        <v>29.052631578947299</v>
      </c>
      <c r="Q987">
        <v>-9.5464702030300004E-3</v>
      </c>
    </row>
    <row r="988" spans="1:17" x14ac:dyDescent="0.3">
      <c r="A988" t="s">
        <v>2127</v>
      </c>
      <c r="B988" t="s">
        <v>2128</v>
      </c>
      <c r="C988" t="str">
        <f>IFERROR(VLOOKUP(Table1[[#This Row],[Ticker]],[1]!Table2[[Symbol]:[Industry]],2,FALSE),"-")</f>
        <v>-</v>
      </c>
      <c r="D988" t="s">
        <v>413</v>
      </c>
      <c r="E988">
        <v>2689.1590020419999</v>
      </c>
      <c r="F988">
        <v>80.94</v>
      </c>
      <c r="G988">
        <v>-10.631073011723901</v>
      </c>
      <c r="H988">
        <v>1.4135947679232099</v>
      </c>
      <c r="I988">
        <v>-23.422110901622698</v>
      </c>
      <c r="J988">
        <v>-5.6121779463460104</v>
      </c>
      <c r="K988">
        <v>84.297637511591404</v>
      </c>
      <c r="L988">
        <v>85.779361646459407</v>
      </c>
      <c r="M988">
        <v>35.465122566968198</v>
      </c>
      <c r="N988">
        <v>0.90882482934165398</v>
      </c>
      <c r="O988">
        <v>48.257968865826498</v>
      </c>
      <c r="P988">
        <v>29.4004796163069</v>
      </c>
      <c r="Q988">
        <v>6.459037331001E-3</v>
      </c>
    </row>
    <row r="989" spans="1:17" hidden="1" x14ac:dyDescent="0.3">
      <c r="A989" t="s">
        <v>2129</v>
      </c>
      <c r="B989" t="s">
        <v>2130</v>
      </c>
      <c r="C989" t="str">
        <f>IFERROR(VLOOKUP(Table1[[#This Row],[Ticker]],[1]!Table2[[Symbol]:[Industry]],2,FALSE),"-")</f>
        <v>-</v>
      </c>
      <c r="D989" t="s">
        <v>400</v>
      </c>
      <c r="E989">
        <v>2682.86542917</v>
      </c>
      <c r="F989">
        <v>1163.0999999999999</v>
      </c>
      <c r="G989">
        <v>-37.9860782022919</v>
      </c>
      <c r="H989">
        <v>0.32049554699586402</v>
      </c>
      <c r="I989">
        <v>-20.8442119601666</v>
      </c>
      <c r="J989">
        <v>0.294099468769558</v>
      </c>
      <c r="K989">
        <v>1187.2199138271801</v>
      </c>
      <c r="L989">
        <v>1214.13537708423</v>
      </c>
      <c r="M989">
        <v>35.452159091411701</v>
      </c>
      <c r="N989">
        <v>1.0793242252153901</v>
      </c>
      <c r="O989">
        <v>23.807067320092798</v>
      </c>
      <c r="P989">
        <v>6.6086159486709199</v>
      </c>
      <c r="Q989">
        <v>-2.4074797172575001E-2</v>
      </c>
    </row>
    <row r="990" spans="1:17" x14ac:dyDescent="0.3">
      <c r="A990" t="s">
        <v>2131</v>
      </c>
      <c r="B990" t="s">
        <v>2132</v>
      </c>
      <c r="C990" t="str">
        <f>IFERROR(VLOOKUP(Table1[[#This Row],[Ticker]],[1]!Table2[[Symbol]:[Industry]],2,FALSE),"-")</f>
        <v>-</v>
      </c>
      <c r="D990" t="s">
        <v>46</v>
      </c>
      <c r="E990">
        <v>2677.4065641399998</v>
      </c>
      <c r="F990">
        <v>675.4</v>
      </c>
      <c r="G990">
        <v>-40.037605048622503</v>
      </c>
      <c r="H990">
        <v>1.44827060122854</v>
      </c>
      <c r="I990">
        <v>-16.238201486466401</v>
      </c>
      <c r="J990">
        <v>4.27459456358749</v>
      </c>
      <c r="K990">
        <v>680.64039840752002</v>
      </c>
      <c r="L990">
        <v>696.47251529863399</v>
      </c>
      <c r="M990">
        <v>44.959096368789801</v>
      </c>
      <c r="N990">
        <v>1.4496353946131599</v>
      </c>
      <c r="O990">
        <v>25.2591057151317</v>
      </c>
      <c r="P990">
        <v>12.585430905150799</v>
      </c>
      <c r="Q990">
        <v>3.4063261142469999E-2</v>
      </c>
    </row>
    <row r="991" spans="1:17" x14ac:dyDescent="0.3">
      <c r="A991" t="s">
        <v>2133</v>
      </c>
      <c r="B991" t="s">
        <v>2134</v>
      </c>
      <c r="C991" t="str">
        <f>IFERROR(VLOOKUP(Table1[[#This Row],[Ticker]],[1]!Table2[[Symbol]:[Industry]],2,FALSE),"-")</f>
        <v>-</v>
      </c>
      <c r="D991" t="s">
        <v>1871</v>
      </c>
      <c r="E991">
        <v>2671.6626794540002</v>
      </c>
      <c r="F991">
        <v>14.51</v>
      </c>
      <c r="G991">
        <v>-47.4585862392371</v>
      </c>
      <c r="H991">
        <v>-2.4265263278235798</v>
      </c>
      <c r="I991">
        <v>-38.178975467871297</v>
      </c>
      <c r="J991">
        <v>-2.4257294879737499</v>
      </c>
      <c r="K991">
        <v>15.6157221564461</v>
      </c>
      <c r="L991">
        <v>17.135283469617899</v>
      </c>
      <c r="M991">
        <v>26.4100433706822</v>
      </c>
      <c r="N991">
        <v>0.76994121361227896</v>
      </c>
      <c r="O991">
        <v>79.531357684355598</v>
      </c>
      <c r="P991">
        <v>12.9182879377431</v>
      </c>
      <c r="Q991">
        <v>1.6847349360411001E-2</v>
      </c>
    </row>
    <row r="992" spans="1:17" hidden="1" x14ac:dyDescent="0.3">
      <c r="A992" t="s">
        <v>2135</v>
      </c>
      <c r="B992" t="s">
        <v>2136</v>
      </c>
      <c r="C992" t="str">
        <f>IFERROR(VLOOKUP(Table1[[#This Row],[Ticker]],[1]!Table2[[Symbol]:[Industry]],2,FALSE),"-")</f>
        <v>-</v>
      </c>
      <c r="D992" t="s">
        <v>1346</v>
      </c>
      <c r="E992">
        <v>2648.3125779000002</v>
      </c>
      <c r="F992">
        <v>502.7</v>
      </c>
      <c r="G992">
        <v>59.840695571212599</v>
      </c>
      <c r="H992">
        <v>13.1201618372687</v>
      </c>
      <c r="I992">
        <v>82.649487578969698</v>
      </c>
      <c r="J992">
        <v>-0.33968276614636</v>
      </c>
      <c r="K992">
        <v>439.59219581737801</v>
      </c>
      <c r="L992">
        <v>331.14472430990298</v>
      </c>
      <c r="M992">
        <v>52.380617252411199</v>
      </c>
      <c r="N992">
        <v>0.81748195188533601</v>
      </c>
      <c r="O992">
        <v>9.6081161726675894</v>
      </c>
      <c r="P992">
        <v>137.51476494212099</v>
      </c>
      <c r="Q992">
        <v>8.7207950105989002E-2</v>
      </c>
    </row>
    <row r="993" spans="1:17" hidden="1" x14ac:dyDescent="0.3">
      <c r="A993" t="s">
        <v>2137</v>
      </c>
      <c r="B993" t="s">
        <v>2138</v>
      </c>
      <c r="C993" t="str">
        <f>IFERROR(VLOOKUP(Table1[[#This Row],[Ticker]],[1]!Table2[[Symbol]:[Industry]],2,FALSE),"-")</f>
        <v>-</v>
      </c>
      <c r="D993" t="s">
        <v>166</v>
      </c>
      <c r="E993">
        <v>2646.9710420249999</v>
      </c>
      <c r="F993">
        <v>403.95</v>
      </c>
      <c r="G993">
        <v>2.6800034313337502</v>
      </c>
      <c r="H993">
        <v>-6.0940894008744602</v>
      </c>
      <c r="I993">
        <v>26.477048989303199</v>
      </c>
      <c r="J993">
        <v>-2.53350857708929</v>
      </c>
      <c r="K993">
        <v>412.18923288000599</v>
      </c>
      <c r="L993">
        <v>357.241754572643</v>
      </c>
      <c r="M993">
        <v>27.636144212811701</v>
      </c>
      <c r="N993">
        <v>0.47062603244901002</v>
      </c>
      <c r="O993">
        <v>19.816809011016201</v>
      </c>
      <c r="P993">
        <v>63.542510121457397</v>
      </c>
      <c r="Q993">
        <v>0.120807544844009</v>
      </c>
    </row>
    <row r="994" spans="1:17" hidden="1" x14ac:dyDescent="0.3">
      <c r="A994" t="s">
        <v>2139</v>
      </c>
      <c r="B994" t="s">
        <v>2140</v>
      </c>
      <c r="C994" t="str">
        <f>IFERROR(VLOOKUP(Table1[[#This Row],[Ticker]],[1]!Table2[[Symbol]:[Industry]],2,FALSE),"-")</f>
        <v>-</v>
      </c>
      <c r="D994" t="s">
        <v>217</v>
      </c>
      <c r="E994">
        <v>2644.8526618999999</v>
      </c>
      <c r="F994">
        <v>148.04</v>
      </c>
      <c r="G994">
        <v>39.711341163248299</v>
      </c>
      <c r="H994">
        <v>-4.7275364257149297</v>
      </c>
      <c r="I994">
        <v>-5.9261446473959802</v>
      </c>
      <c r="J994">
        <v>-1.07820764203611</v>
      </c>
      <c r="K994">
        <v>150.710485634901</v>
      </c>
      <c r="L994">
        <v>134.03746231781199</v>
      </c>
      <c r="M994">
        <v>39.751626147136299</v>
      </c>
      <c r="N994">
        <v>0.51949277203667599</v>
      </c>
      <c r="O994">
        <v>18.5490407997838</v>
      </c>
      <c r="P994">
        <v>68.131743327654704</v>
      </c>
      <c r="Q994">
        <v>0.14060895304809301</v>
      </c>
    </row>
    <row r="995" spans="1:17" hidden="1" x14ac:dyDescent="0.3">
      <c r="A995" t="s">
        <v>2141</v>
      </c>
      <c r="B995" t="s">
        <v>2142</v>
      </c>
      <c r="C995" t="str">
        <f>IFERROR(VLOOKUP(Table1[[#This Row],[Ticker]],[1]!Table2[[Symbol]:[Industry]],2,FALSE),"-")</f>
        <v>-</v>
      </c>
      <c r="D995" t="s">
        <v>1631</v>
      </c>
      <c r="E995">
        <v>2644.090741</v>
      </c>
      <c r="F995">
        <v>61.47</v>
      </c>
      <c r="G995">
        <v>-5.0107471777441503</v>
      </c>
      <c r="H995">
        <v>-2.4972023506887702</v>
      </c>
      <c r="I995">
        <v>4.02790249100598</v>
      </c>
      <c r="J995">
        <v>2.6274620013879399</v>
      </c>
      <c r="K995">
        <v>61.8869833251198</v>
      </c>
      <c r="L995">
        <v>58.952021567503699</v>
      </c>
      <c r="M995">
        <v>53.860821394049402</v>
      </c>
      <c r="N995">
        <v>1.6371863835921601</v>
      </c>
      <c r="O995">
        <v>7.2881080201724497</v>
      </c>
      <c r="P995">
        <v>25.1679902260232</v>
      </c>
      <c r="Q995">
        <v>-2.7484158448541001E-2</v>
      </c>
    </row>
    <row r="996" spans="1:17" hidden="1" x14ac:dyDescent="0.3">
      <c r="A996" t="s">
        <v>2143</v>
      </c>
      <c r="B996" t="s">
        <v>2144</v>
      </c>
      <c r="C996" t="str">
        <f>IFERROR(VLOOKUP(Table1[[#This Row],[Ticker]],[1]!Table2[[Symbol]:[Industry]],2,FALSE),"-")</f>
        <v>-</v>
      </c>
      <c r="D996" t="s">
        <v>625</v>
      </c>
      <c r="E996">
        <v>2639.9327640400002</v>
      </c>
      <c r="F996">
        <v>1846.55</v>
      </c>
      <c r="G996">
        <v>278.06740193380898</v>
      </c>
      <c r="H996">
        <v>-11.7289391197423</v>
      </c>
      <c r="I996">
        <v>47.310464002484601</v>
      </c>
      <c r="J996">
        <v>2.1978529068428401</v>
      </c>
      <c r="K996">
        <v>1837.8417385673899</v>
      </c>
      <c r="L996">
        <v>1392.5906321019299</v>
      </c>
      <c r="M996">
        <v>51.246748728857398</v>
      </c>
      <c r="N996">
        <v>0.55472816078370601</v>
      </c>
      <c r="O996">
        <v>21.599740055779701</v>
      </c>
      <c r="P996">
        <v>314.16395648760698</v>
      </c>
      <c r="Q996">
        <v>0.23697817762857201</v>
      </c>
    </row>
    <row r="997" spans="1:17" hidden="1" x14ac:dyDescent="0.3">
      <c r="A997" t="s">
        <v>2145</v>
      </c>
      <c r="B997" t="s">
        <v>2146</v>
      </c>
      <c r="C997" t="str">
        <f>IFERROR(VLOOKUP(Table1[[#This Row],[Ticker]],[1]!Table2[[Symbol]:[Industry]],2,FALSE),"-")</f>
        <v>-</v>
      </c>
      <c r="D997" t="s">
        <v>21</v>
      </c>
      <c r="E997">
        <v>2629.7757239699999</v>
      </c>
      <c r="F997">
        <v>664.05</v>
      </c>
      <c r="G997">
        <v>110.45703442775201</v>
      </c>
      <c r="H997">
        <v>1.8530373456392</v>
      </c>
      <c r="I997">
        <v>28.200380154772802</v>
      </c>
      <c r="J997">
        <v>3.5313318749617899</v>
      </c>
      <c r="K997">
        <v>640.11835224610502</v>
      </c>
      <c r="L997">
        <v>545.38496051945106</v>
      </c>
      <c r="M997">
        <v>45.032918975416003</v>
      </c>
      <c r="N997">
        <v>0.79799890213066105</v>
      </c>
      <c r="O997">
        <v>15.7593554702206</v>
      </c>
      <c r="P997">
        <v>149.642857142857</v>
      </c>
      <c r="Q997">
        <v>0.13509399893478</v>
      </c>
    </row>
    <row r="998" spans="1:17" hidden="1" x14ac:dyDescent="0.3">
      <c r="A998" t="s">
        <v>2147</v>
      </c>
      <c r="B998" t="s">
        <v>2148</v>
      </c>
      <c r="C998" t="str">
        <f>IFERROR(VLOOKUP(Table1[[#This Row],[Ticker]],[1]!Table2[[Symbol]:[Industry]],2,FALSE),"-")</f>
        <v>-</v>
      </c>
      <c r="D998" t="s">
        <v>183</v>
      </c>
      <c r="E998">
        <v>2616.99776496</v>
      </c>
      <c r="F998">
        <v>97.52</v>
      </c>
      <c r="G998">
        <v>485.17370749132198</v>
      </c>
      <c r="H998">
        <v>16.498609860793302</v>
      </c>
      <c r="I998">
        <v>-10.558306030013</v>
      </c>
      <c r="J998">
        <v>6.0173162645889402</v>
      </c>
      <c r="K998">
        <v>93.487588498449796</v>
      </c>
      <c r="L998">
        <v>82.706625753692293</v>
      </c>
      <c r="M998">
        <v>54.680779724942703</v>
      </c>
      <c r="N998">
        <v>0.91342295665465001</v>
      </c>
      <c r="O998">
        <v>43.560295324035998</v>
      </c>
      <c r="P998">
        <v>531.50396632669504</v>
      </c>
      <c r="Q998">
        <v>0.19546602353062001</v>
      </c>
    </row>
    <row r="999" spans="1:17" hidden="1" x14ac:dyDescent="0.3">
      <c r="A999" t="s">
        <v>2149</v>
      </c>
      <c r="B999" t="s">
        <v>2150</v>
      </c>
      <c r="C999" t="str">
        <f>IFERROR(VLOOKUP(Table1[[#This Row],[Ticker]],[1]!Table2[[Symbol]:[Industry]],2,FALSE),"-")</f>
        <v>-</v>
      </c>
      <c r="D999" t="s">
        <v>315</v>
      </c>
      <c r="E999">
        <v>2606.2452943799999</v>
      </c>
      <c r="F999">
        <v>427.7</v>
      </c>
      <c r="G999">
        <v>65.289254893449296</v>
      </c>
      <c r="H999">
        <v>-49.310480698129403</v>
      </c>
      <c r="I999">
        <v>9.3230234585793905</v>
      </c>
      <c r="J999">
        <v>-46.6186609942296</v>
      </c>
      <c r="K999">
        <v>441.93295311399203</v>
      </c>
      <c r="L999">
        <v>366.76311388397602</v>
      </c>
      <c r="M999">
        <v>38.225277638241202</v>
      </c>
      <c r="N999">
        <v>1.3868579887022801</v>
      </c>
      <c r="O999">
        <v>27.180266541968599</v>
      </c>
      <c r="P999">
        <v>106.718221362977</v>
      </c>
      <c r="Q999">
        <v>0.105093004146854</v>
      </c>
    </row>
    <row r="1000" spans="1:17" hidden="1" x14ac:dyDescent="0.3">
      <c r="A1000" t="s">
        <v>2151</v>
      </c>
      <c r="B1000" t="s">
        <v>2152</v>
      </c>
      <c r="C1000" t="str">
        <f>IFERROR(VLOOKUP(Table1[[#This Row],[Ticker]],[1]!Table2[[Symbol]:[Industry]],2,FALSE),"-")</f>
        <v>-</v>
      </c>
      <c r="D1000" t="s">
        <v>2153</v>
      </c>
      <c r="E1000">
        <v>2602.5</v>
      </c>
      <c r="F1000">
        <v>520.5</v>
      </c>
      <c r="G1000">
        <v>123.149879369228</v>
      </c>
      <c r="H1000">
        <v>-5.6103986595958597</v>
      </c>
      <c r="I1000">
        <v>137.30909008253801</v>
      </c>
      <c r="J1000">
        <v>3.6938047723713399</v>
      </c>
      <c r="K1000">
        <v>542.23065819815997</v>
      </c>
      <c r="M1000">
        <v>45.3518681890137</v>
      </c>
      <c r="N1000">
        <v>0.64683846623625896</v>
      </c>
      <c r="O1000">
        <v>37.704130643611897</v>
      </c>
      <c r="P1000">
        <v>160.25</v>
      </c>
    </row>
    <row r="1001" spans="1:17" hidden="1" x14ac:dyDescent="0.3">
      <c r="A1001" t="s">
        <v>2154</v>
      </c>
      <c r="B1001" t="s">
        <v>2155</v>
      </c>
      <c r="C1001" t="str">
        <f>IFERROR(VLOOKUP(Table1[[#This Row],[Ticker]],[1]!Table2[[Symbol]:[Industry]],2,FALSE),"-")</f>
        <v>-</v>
      </c>
      <c r="D1001" t="s">
        <v>388</v>
      </c>
      <c r="E1001">
        <v>2587.8868780950002</v>
      </c>
      <c r="F1001">
        <v>874.35</v>
      </c>
      <c r="G1001">
        <v>65.453274531393504</v>
      </c>
      <c r="H1001">
        <v>20.6979626491581</v>
      </c>
      <c r="I1001">
        <v>47.248373863186501</v>
      </c>
      <c r="J1001">
        <v>6.7267115227647096</v>
      </c>
      <c r="K1001">
        <v>741.09111239469098</v>
      </c>
      <c r="L1001">
        <v>626.84547557200199</v>
      </c>
      <c r="M1001">
        <v>63.715644142410099</v>
      </c>
      <c r="N1001">
        <v>2.0625451490139399</v>
      </c>
      <c r="O1001">
        <v>10.3677017212786</v>
      </c>
      <c r="P1001">
        <v>91.554387117975693</v>
      </c>
      <c r="Q1001">
        <v>5.4911362467393997E-2</v>
      </c>
    </row>
    <row r="1002" spans="1:17" hidden="1" x14ac:dyDescent="0.3">
      <c r="A1002" t="s">
        <v>2156</v>
      </c>
      <c r="B1002" t="s">
        <v>2157</v>
      </c>
      <c r="C1002" t="str">
        <f>IFERROR(VLOOKUP(Table1[[#This Row],[Ticker]],[1]!Table2[[Symbol]:[Industry]],2,FALSE),"-")</f>
        <v>-</v>
      </c>
      <c r="D1002" t="s">
        <v>1312</v>
      </c>
      <c r="E1002">
        <v>2580.8388</v>
      </c>
      <c r="F1002">
        <v>1000</v>
      </c>
      <c r="G1002">
        <v>-24.2310730117239</v>
      </c>
      <c r="H1002">
        <v>1.4637287809437101</v>
      </c>
      <c r="I1002">
        <v>-10.5480527746044</v>
      </c>
      <c r="J1002">
        <v>0.63478117032430503</v>
      </c>
      <c r="K1002">
        <v>999.99582615277495</v>
      </c>
      <c r="L1002">
        <v>999.99650684596702</v>
      </c>
      <c r="M1002">
        <v>55.379180563809697</v>
      </c>
      <c r="N1002">
        <v>0.80817942915617003</v>
      </c>
      <c r="O1002">
        <v>3</v>
      </c>
      <c r="P1002">
        <v>3.0927835051546202</v>
      </c>
      <c r="Q1002">
        <v>-0.101916752053546</v>
      </c>
    </row>
    <row r="1003" spans="1:17" hidden="1" x14ac:dyDescent="0.3">
      <c r="A1003" t="s">
        <v>2158</v>
      </c>
      <c r="B1003" t="s">
        <v>2159</v>
      </c>
      <c r="C1003" t="str">
        <f>IFERROR(VLOOKUP(Table1[[#This Row],[Ticker]],[1]!Table2[[Symbol]:[Industry]],2,FALSE),"-")</f>
        <v>-</v>
      </c>
      <c r="D1003" t="s">
        <v>24</v>
      </c>
      <c r="E1003">
        <v>2579.5618684380001</v>
      </c>
      <c r="F1003">
        <v>50.11</v>
      </c>
      <c r="G1003">
        <v>-51.6604719979658</v>
      </c>
      <c r="H1003">
        <v>-2.1499059835730101</v>
      </c>
      <c r="I1003">
        <v>-33.098284613862504</v>
      </c>
      <c r="J1003">
        <v>3.1886273970538301</v>
      </c>
      <c r="K1003">
        <v>52.347763430710302</v>
      </c>
      <c r="M1003">
        <v>43.1391771019088</v>
      </c>
      <c r="N1003">
        <v>0.989838193305002</v>
      </c>
      <c r="O1003">
        <v>64.438235881061601</v>
      </c>
      <c r="P1003">
        <v>2.2653061224489699</v>
      </c>
    </row>
    <row r="1004" spans="1:17" hidden="1" x14ac:dyDescent="0.3">
      <c r="A1004" t="s">
        <v>2160</v>
      </c>
      <c r="B1004" t="s">
        <v>2161</v>
      </c>
      <c r="C1004" t="str">
        <f>IFERROR(VLOOKUP(Table1[[#This Row],[Ticker]],[1]!Table2[[Symbol]:[Industry]],2,FALSE),"-")</f>
        <v>-</v>
      </c>
      <c r="D1004" t="s">
        <v>2162</v>
      </c>
      <c r="E1004">
        <v>2575.7199999999998</v>
      </c>
      <c r="F1004">
        <v>919.9</v>
      </c>
      <c r="G1004">
        <v>117.625112080953</v>
      </c>
      <c r="H1004">
        <v>-29.0806722437767</v>
      </c>
      <c r="I1004">
        <v>12.887036121738999</v>
      </c>
      <c r="J1004">
        <v>-8.6836250996758899</v>
      </c>
      <c r="K1004">
        <v>1109.63399586835</v>
      </c>
      <c r="L1004">
        <v>858.09812095360098</v>
      </c>
      <c r="M1004">
        <v>17.953878754925199</v>
      </c>
      <c r="N1004">
        <v>0.32570685425631801</v>
      </c>
      <c r="O1004">
        <v>58.490053266659402</v>
      </c>
      <c r="P1004">
        <v>147.28494623655899</v>
      </c>
      <c r="Q1004">
        <v>9.4718754360699001E-2</v>
      </c>
    </row>
    <row r="1005" spans="1:17" hidden="1" x14ac:dyDescent="0.3">
      <c r="A1005" t="s">
        <v>2163</v>
      </c>
      <c r="B1005" t="s">
        <v>2164</v>
      </c>
      <c r="C1005" t="str">
        <f>IFERROR(VLOOKUP(Table1[[#This Row],[Ticker]],[1]!Table2[[Symbol]:[Industry]],2,FALSE),"-")</f>
        <v>-</v>
      </c>
      <c r="D1005" t="s">
        <v>358</v>
      </c>
      <c r="E1005">
        <v>2575.2408350000001</v>
      </c>
      <c r="F1005">
        <v>775</v>
      </c>
      <c r="G1005">
        <v>-41.784264501085602</v>
      </c>
      <c r="H1005">
        <v>-1.2562287431760699</v>
      </c>
      <c r="I1005">
        <v>-24.091113908027001</v>
      </c>
      <c r="J1005">
        <v>-0.13409001532006401</v>
      </c>
      <c r="K1005">
        <v>794.22181173453203</v>
      </c>
      <c r="L1005">
        <v>835.366060812103</v>
      </c>
      <c r="M1005">
        <v>36.4610587919721</v>
      </c>
      <c r="N1005">
        <v>1.3200832963464399</v>
      </c>
      <c r="O1005">
        <v>30.309677419354799</v>
      </c>
      <c r="P1005">
        <v>8.4522809963615906</v>
      </c>
      <c r="Q1005">
        <v>3.8919280342494998E-2</v>
      </c>
    </row>
    <row r="1006" spans="1:17" hidden="1" x14ac:dyDescent="0.3">
      <c r="A1006" t="s">
        <v>2165</v>
      </c>
      <c r="B1006" t="s">
        <v>2166</v>
      </c>
      <c r="C1006" t="str">
        <f>IFERROR(VLOOKUP(Table1[[#This Row],[Ticker]],[1]!Table2[[Symbol]:[Industry]],2,FALSE),"-")</f>
        <v>-</v>
      </c>
      <c r="D1006" t="s">
        <v>921</v>
      </c>
      <c r="E1006">
        <v>2567.4509484</v>
      </c>
      <c r="F1006">
        <v>389.6</v>
      </c>
      <c r="G1006">
        <v>-3.0491134471827501</v>
      </c>
      <c r="H1006">
        <v>-11.6388164729194</v>
      </c>
      <c r="I1006">
        <v>10.633906789936701</v>
      </c>
      <c r="J1006">
        <v>2.8397135143381198</v>
      </c>
      <c r="K1006">
        <v>383.14629853323697</v>
      </c>
      <c r="M1006">
        <v>42.750076866222798</v>
      </c>
      <c r="N1006">
        <v>0.61987647010410596</v>
      </c>
      <c r="O1006">
        <v>21.894250513347</v>
      </c>
      <c r="P1006">
        <v>38.058114812189899</v>
      </c>
    </row>
    <row r="1007" spans="1:17" hidden="1" x14ac:dyDescent="0.3">
      <c r="A1007" t="s">
        <v>2167</v>
      </c>
      <c r="B1007" t="s">
        <v>2168</v>
      </c>
      <c r="C1007" t="str">
        <f>IFERROR(VLOOKUP(Table1[[#This Row],[Ticker]],[1]!Table2[[Symbol]:[Industry]],2,FALSE),"-")</f>
        <v>-</v>
      </c>
      <c r="D1007" t="s">
        <v>46</v>
      </c>
      <c r="E1007">
        <v>2565.5072</v>
      </c>
      <c r="F1007">
        <v>113.8</v>
      </c>
      <c r="G1007">
        <v>123.69921021267599</v>
      </c>
      <c r="H1007">
        <v>13.791771419720799</v>
      </c>
      <c r="I1007">
        <v>54.979219952668203</v>
      </c>
      <c r="J1007">
        <v>9.9817777239902803</v>
      </c>
      <c r="K1007">
        <v>97.562600100448606</v>
      </c>
      <c r="L1007">
        <v>77.203073481316594</v>
      </c>
      <c r="M1007">
        <v>67.215359519367397</v>
      </c>
      <c r="N1007">
        <v>0.81609075666930997</v>
      </c>
      <c r="O1007">
        <v>5.6326889279437502</v>
      </c>
      <c r="P1007">
        <v>170.95238095238</v>
      </c>
      <c r="Q1007">
        <v>0.154576837020546</v>
      </c>
    </row>
    <row r="1008" spans="1:17" hidden="1" x14ac:dyDescent="0.3">
      <c r="A1008" t="s">
        <v>2169</v>
      </c>
      <c r="B1008" t="s">
        <v>2170</v>
      </c>
      <c r="C1008" t="str">
        <f>IFERROR(VLOOKUP(Table1[[#This Row],[Ticker]],[1]!Table2[[Symbol]:[Industry]],2,FALSE),"-")</f>
        <v>-</v>
      </c>
      <c r="D1008" t="s">
        <v>51</v>
      </c>
      <c r="E1008">
        <v>2562.2785884499999</v>
      </c>
      <c r="F1008">
        <v>604.75</v>
      </c>
      <c r="G1008">
        <v>53.450685449840499</v>
      </c>
      <c r="H1008">
        <v>6.0182843364992697</v>
      </c>
      <c r="I1008">
        <v>71.194997563487206</v>
      </c>
      <c r="J1008">
        <v>-1.1890487052136101</v>
      </c>
      <c r="K1008">
        <v>567.24853632562497</v>
      </c>
      <c r="L1008">
        <v>457.48839109959499</v>
      </c>
      <c r="M1008">
        <v>41.5894690649125</v>
      </c>
      <c r="N1008">
        <v>0.39387503222249698</v>
      </c>
      <c r="O1008">
        <v>14.071930549813899</v>
      </c>
      <c r="P1008">
        <v>129.464187020205</v>
      </c>
      <c r="Q1008">
        <v>-7.2001377417023005E-2</v>
      </c>
    </row>
    <row r="1009" spans="1:17" hidden="1" x14ac:dyDescent="0.3">
      <c r="A1009" t="s">
        <v>2171</v>
      </c>
      <c r="B1009" t="s">
        <v>2172</v>
      </c>
      <c r="C1009" t="str">
        <f>IFERROR(VLOOKUP(Table1[[#This Row],[Ticker]],[1]!Table2[[Symbol]:[Industry]],2,FALSE),"-")</f>
        <v>-</v>
      </c>
      <c r="D1009" t="s">
        <v>536</v>
      </c>
      <c r="E1009">
        <v>2559.2159999999999</v>
      </c>
      <c r="F1009">
        <v>145.41</v>
      </c>
      <c r="G1009">
        <v>198.54362177184899</v>
      </c>
      <c r="H1009">
        <v>5.2591863883769498</v>
      </c>
      <c r="I1009">
        <v>77.198880730882905</v>
      </c>
      <c r="J1009">
        <v>-0.39165298825136802</v>
      </c>
      <c r="K1009">
        <v>136.18837312103699</v>
      </c>
      <c r="L1009">
        <v>105.13946474658</v>
      </c>
      <c r="M1009">
        <v>51.749600332129397</v>
      </c>
      <c r="N1009">
        <v>1.8410599903846301</v>
      </c>
      <c r="O1009">
        <v>16.326249914036101</v>
      </c>
      <c r="P1009">
        <v>235.04608294930799</v>
      </c>
      <c r="Q1009">
        <v>3.1105337601832001E-2</v>
      </c>
    </row>
    <row r="1010" spans="1:17" hidden="1" x14ac:dyDescent="0.3">
      <c r="A1010" t="s">
        <v>2173</v>
      </c>
      <c r="B1010" t="s">
        <v>2174</v>
      </c>
      <c r="C1010" t="str">
        <f>IFERROR(VLOOKUP(Table1[[#This Row],[Ticker]],[1]!Table2[[Symbol]:[Industry]],2,FALSE),"-")</f>
        <v>-</v>
      </c>
      <c r="D1010" t="s">
        <v>268</v>
      </c>
      <c r="E1010">
        <v>2558.4183767099998</v>
      </c>
      <c r="F1010">
        <v>995.35</v>
      </c>
      <c r="G1010">
        <v>54.467311189353197</v>
      </c>
      <c r="H1010">
        <v>28.986825166485801</v>
      </c>
      <c r="I1010">
        <v>76.091737212269706</v>
      </c>
      <c r="J1010">
        <v>17.0739252647355</v>
      </c>
      <c r="K1010">
        <v>868.42049111583196</v>
      </c>
      <c r="L1010">
        <v>686.46557935441194</v>
      </c>
      <c r="M1010">
        <v>59.937366220334702</v>
      </c>
      <c r="N1010">
        <v>2.1511841356769099</v>
      </c>
      <c r="O1010">
        <v>12.5232330336062</v>
      </c>
      <c r="P1010">
        <v>147.59950248756201</v>
      </c>
      <c r="Q1010">
        <v>0.20475524073734799</v>
      </c>
    </row>
    <row r="1011" spans="1:17" hidden="1" x14ac:dyDescent="0.3">
      <c r="A1011" t="s">
        <v>2175</v>
      </c>
      <c r="B1011" t="s">
        <v>2176</v>
      </c>
      <c r="C1011" t="str">
        <f>IFERROR(VLOOKUP(Table1[[#This Row],[Ticker]],[1]!Table2[[Symbol]:[Industry]],2,FALSE),"-")</f>
        <v>-</v>
      </c>
      <c r="D1011" t="s">
        <v>95</v>
      </c>
      <c r="E1011">
        <v>2556.2480401919902</v>
      </c>
      <c r="F1011">
        <v>239.36</v>
      </c>
      <c r="G1011">
        <v>64.687632592064503</v>
      </c>
      <c r="H1011">
        <v>33.430843129486803</v>
      </c>
      <c r="I1011">
        <v>5.8438752584614297</v>
      </c>
      <c r="J1011">
        <v>32.673485220731102</v>
      </c>
      <c r="K1011">
        <v>183.48869193161099</v>
      </c>
      <c r="L1011">
        <v>170.66197267586401</v>
      </c>
      <c r="M1011">
        <v>88.258112643888396</v>
      </c>
      <c r="N1011">
        <v>2.7628266537520698</v>
      </c>
      <c r="O1011">
        <v>5.2807486631015896</v>
      </c>
      <c r="P1011">
        <v>99.051975051975006</v>
      </c>
      <c r="Q1011">
        <v>4.2591446573494E-2</v>
      </c>
    </row>
    <row r="1012" spans="1:17" hidden="1" x14ac:dyDescent="0.3">
      <c r="A1012" t="s">
        <v>2177</v>
      </c>
      <c r="B1012" t="s">
        <v>2178</v>
      </c>
      <c r="C1012" t="str">
        <f>IFERROR(VLOOKUP(Table1[[#This Row],[Ticker]],[1]!Table2[[Symbol]:[Industry]],2,FALSE),"-")</f>
        <v>-</v>
      </c>
      <c r="D1012" t="s">
        <v>101</v>
      </c>
      <c r="E1012">
        <v>2551.22595</v>
      </c>
      <c r="F1012">
        <v>382.55</v>
      </c>
      <c r="G1012">
        <v>213.561421469512</v>
      </c>
      <c r="H1012">
        <v>-8.0373869330113799</v>
      </c>
      <c r="I1012">
        <v>-10.717676991723399</v>
      </c>
      <c r="J1012">
        <v>1.1597734382418401</v>
      </c>
      <c r="K1012">
        <v>410.318586225964</v>
      </c>
      <c r="L1012">
        <v>347.194752332831</v>
      </c>
      <c r="M1012">
        <v>36.528665537795803</v>
      </c>
      <c r="N1012">
        <v>1.14290287027486</v>
      </c>
      <c r="O1012">
        <v>34.335380995948199</v>
      </c>
      <c r="P1012">
        <v>245.002254621975</v>
      </c>
      <c r="Q1012">
        <v>0.24178775452635201</v>
      </c>
    </row>
    <row r="1013" spans="1:17" hidden="1" x14ac:dyDescent="0.3">
      <c r="A1013" t="s">
        <v>2179</v>
      </c>
      <c r="B1013" t="s">
        <v>2180</v>
      </c>
      <c r="C1013" t="str">
        <f>IFERROR(VLOOKUP(Table1[[#This Row],[Ticker]],[1]!Table2[[Symbol]:[Industry]],2,FALSE),"-")</f>
        <v>-</v>
      </c>
      <c r="D1013" t="s">
        <v>80</v>
      </c>
      <c r="E1013">
        <v>2541.16279467</v>
      </c>
      <c r="F1013">
        <v>924.15</v>
      </c>
      <c r="G1013">
        <v>146.82040081141699</v>
      </c>
      <c r="H1013">
        <v>3.6336997970709302</v>
      </c>
      <c r="I1013">
        <v>31.771189544637799</v>
      </c>
      <c r="J1013">
        <v>4.2883875576467601</v>
      </c>
      <c r="K1013">
        <v>895.90361878535202</v>
      </c>
      <c r="L1013">
        <v>745.82760798434003</v>
      </c>
      <c r="M1013">
        <v>55.041286380719001</v>
      </c>
      <c r="N1013">
        <v>1.1683338389270399</v>
      </c>
      <c r="O1013">
        <v>6.4383487529080696</v>
      </c>
      <c r="P1013">
        <v>186.11455108359101</v>
      </c>
      <c r="Q1013">
        <v>7.0832064382607002E-2</v>
      </c>
    </row>
    <row r="1014" spans="1:17" hidden="1" x14ac:dyDescent="0.3">
      <c r="A1014" t="s">
        <v>2181</v>
      </c>
      <c r="B1014" t="s">
        <v>2182</v>
      </c>
      <c r="C1014" t="str">
        <f>IFERROR(VLOOKUP(Table1[[#This Row],[Ticker]],[1]!Table2[[Symbol]:[Industry]],2,FALSE),"-")</f>
        <v>-</v>
      </c>
      <c r="D1014" t="s">
        <v>2183</v>
      </c>
      <c r="E1014">
        <v>2540.8510389599901</v>
      </c>
      <c r="F1014">
        <v>510.45</v>
      </c>
      <c r="G1014">
        <v>129.95984376686599</v>
      </c>
      <c r="H1014">
        <v>-2.9332920622585501</v>
      </c>
      <c r="I1014">
        <v>5.5952919352931501</v>
      </c>
      <c r="J1014">
        <v>-3.77229653061563</v>
      </c>
      <c r="K1014">
        <v>510.516253056599</v>
      </c>
      <c r="L1014">
        <v>411.85825916432498</v>
      </c>
      <c r="M1014">
        <v>41.267847417432101</v>
      </c>
      <c r="N1014">
        <v>0.63109586369120996</v>
      </c>
      <c r="O1014">
        <v>21.069644431383999</v>
      </c>
      <c r="P1014">
        <v>163.11855670103</v>
      </c>
    </row>
    <row r="1015" spans="1:17" hidden="1" x14ac:dyDescent="0.3">
      <c r="A1015" t="s">
        <v>2184</v>
      </c>
      <c r="B1015" t="s">
        <v>2185</v>
      </c>
      <c r="C1015" t="str">
        <f>IFERROR(VLOOKUP(Table1[[#This Row],[Ticker]],[1]!Table2[[Symbol]:[Industry]],2,FALSE),"-")</f>
        <v>-</v>
      </c>
      <c r="D1015" t="s">
        <v>141</v>
      </c>
      <c r="E1015">
        <v>2535.1957145430001</v>
      </c>
      <c r="F1015">
        <v>9.69</v>
      </c>
      <c r="G1015">
        <v>546.11375457448298</v>
      </c>
      <c r="H1015">
        <v>-11.6740004415763</v>
      </c>
      <c r="I1015">
        <v>-44.178189760905802</v>
      </c>
      <c r="J1015">
        <v>-4.9982868108409404</v>
      </c>
      <c r="K1015">
        <v>10.671535306726801</v>
      </c>
      <c r="L1015">
        <v>9.4965757614075201</v>
      </c>
      <c r="M1015">
        <v>30.149480607622699</v>
      </c>
      <c r="N1015">
        <v>0.91677943839395704</v>
      </c>
      <c r="O1015">
        <v>104.334365325077</v>
      </c>
      <c r="P1015">
        <v>617.77777777777703</v>
      </c>
      <c r="Q1015">
        <v>0.12800516527716699</v>
      </c>
    </row>
    <row r="1016" spans="1:17" x14ac:dyDescent="0.3">
      <c r="A1016" t="s">
        <v>2186</v>
      </c>
      <c r="B1016" t="s">
        <v>2187</v>
      </c>
      <c r="C1016" t="str">
        <f>IFERROR(VLOOKUP(Table1[[#This Row],[Ticker]],[1]!Table2[[Symbol]:[Industry]],2,FALSE),"-")</f>
        <v>-</v>
      </c>
      <c r="D1016" t="s">
        <v>368</v>
      </c>
      <c r="E1016">
        <v>2534.8965757400001</v>
      </c>
      <c r="F1016">
        <v>50.62</v>
      </c>
      <c r="G1016">
        <v>-44.702400584386901</v>
      </c>
      <c r="H1016">
        <v>-0.59581701697885503</v>
      </c>
      <c r="I1016">
        <v>-43.189436673473303</v>
      </c>
      <c r="J1016">
        <v>0.63278115032410698</v>
      </c>
      <c r="K1016">
        <v>53.474104010170599</v>
      </c>
      <c r="L1016">
        <v>60.243765504107699</v>
      </c>
      <c r="M1016">
        <v>34.979555927477698</v>
      </c>
      <c r="N1016">
        <v>0.84888562944844104</v>
      </c>
      <c r="O1016">
        <v>66.041090478071894</v>
      </c>
      <c r="P1016">
        <v>5.2390852390852203</v>
      </c>
    </row>
    <row r="1017" spans="1:17" hidden="1" x14ac:dyDescent="0.3">
      <c r="A1017" t="s">
        <v>2188</v>
      </c>
      <c r="B1017" t="s">
        <v>2189</v>
      </c>
      <c r="C1017" t="str">
        <f>IFERROR(VLOOKUP(Table1[[#This Row],[Ticker]],[1]!Table2[[Symbol]:[Industry]],2,FALSE),"-")</f>
        <v>-</v>
      </c>
      <c r="D1017" t="s">
        <v>368</v>
      </c>
      <c r="E1017">
        <v>2531.65409</v>
      </c>
      <c r="F1017">
        <v>9866.15</v>
      </c>
      <c r="G1017">
        <v>-70.030987312506198</v>
      </c>
      <c r="H1017">
        <v>-1.1039871225520901</v>
      </c>
      <c r="I1017">
        <v>-33.967427393783403</v>
      </c>
      <c r="J1017">
        <v>1.89311764942349</v>
      </c>
      <c r="K1017">
        <v>10318.6169103668</v>
      </c>
      <c r="L1017">
        <v>11879.508612165801</v>
      </c>
      <c r="M1017">
        <v>48.162766119397602</v>
      </c>
      <c r="N1017">
        <v>2.23406611495568</v>
      </c>
      <c r="O1017">
        <v>90.5505186927018</v>
      </c>
      <c r="P1017">
        <v>8.4192307692307597</v>
      </c>
      <c r="Q1017">
        <v>-0.10513507548317</v>
      </c>
    </row>
    <row r="1018" spans="1:17" hidden="1" x14ac:dyDescent="0.3">
      <c r="A1018" t="s">
        <v>2190</v>
      </c>
      <c r="B1018" t="s">
        <v>2191</v>
      </c>
      <c r="C1018" t="str">
        <f>IFERROR(VLOOKUP(Table1[[#This Row],[Ticker]],[1]!Table2[[Symbol]:[Industry]],2,FALSE),"-")</f>
        <v>-</v>
      </c>
      <c r="D1018" t="s">
        <v>966</v>
      </c>
      <c r="E1018">
        <v>2528.88006632</v>
      </c>
      <c r="F1018">
        <v>379.7</v>
      </c>
      <c r="G1018">
        <v>406.118586262441</v>
      </c>
      <c r="H1018">
        <v>32.551974422234899</v>
      </c>
      <c r="I1018">
        <v>181.013031460978</v>
      </c>
      <c r="J1018">
        <v>-8.5298982755132098</v>
      </c>
      <c r="K1018">
        <v>315.36645267286201</v>
      </c>
      <c r="L1018">
        <v>209.895491855757</v>
      </c>
      <c r="M1018">
        <v>59.558534624919901</v>
      </c>
      <c r="N1018">
        <v>1.2603997874234201</v>
      </c>
      <c r="O1018">
        <v>10.0869107189886</v>
      </c>
      <c r="Q1018">
        <v>0.183233625073881</v>
      </c>
    </row>
    <row r="1019" spans="1:17" x14ac:dyDescent="0.3">
      <c r="A1019" t="s">
        <v>2192</v>
      </c>
      <c r="B1019" t="s">
        <v>2193</v>
      </c>
      <c r="C1019" t="str">
        <f>IFERROR(VLOOKUP(Table1[[#This Row],[Ticker]],[1]!Table2[[Symbol]:[Industry]],2,FALSE),"-")</f>
        <v>-</v>
      </c>
      <c r="D1019" t="s">
        <v>297</v>
      </c>
      <c r="E1019">
        <v>2512.612145435</v>
      </c>
      <c r="F1019">
        <v>1683.35</v>
      </c>
      <c r="G1019">
        <v>-2.8035320754186999</v>
      </c>
      <c r="H1019">
        <v>-8.9322022588038497</v>
      </c>
      <c r="I1019">
        <v>-25.2071148785334</v>
      </c>
      <c r="J1019">
        <v>3.2975818733772599</v>
      </c>
      <c r="K1019">
        <v>1770.85446566771</v>
      </c>
      <c r="L1019">
        <v>1680.80965189054</v>
      </c>
      <c r="M1019">
        <v>27.814284198378601</v>
      </c>
      <c r="N1019">
        <v>1.1224581291484801</v>
      </c>
      <c r="O1019">
        <v>26.378946743101501</v>
      </c>
      <c r="P1019">
        <v>28.499999999999901</v>
      </c>
      <c r="Q1019">
        <v>1.5856193635362999E-2</v>
      </c>
    </row>
    <row r="1020" spans="1:17" x14ac:dyDescent="0.3">
      <c r="A1020" t="s">
        <v>2194</v>
      </c>
      <c r="B1020" t="s">
        <v>2195</v>
      </c>
      <c r="C1020" t="str">
        <f>IFERROR(VLOOKUP(Table1[[#This Row],[Ticker]],[1]!Table2[[Symbol]:[Industry]],2,FALSE),"-")</f>
        <v>-</v>
      </c>
      <c r="D1020" t="s">
        <v>261</v>
      </c>
      <c r="E1020">
        <v>2501.0440922500002</v>
      </c>
      <c r="F1020">
        <v>865.7</v>
      </c>
      <c r="G1020">
        <v>-38.868947093467298</v>
      </c>
      <c r="H1020">
        <v>5.0420947886639196</v>
      </c>
      <c r="I1020">
        <v>-3.6978923203956202</v>
      </c>
      <c r="J1020">
        <v>-2.93378568877199</v>
      </c>
      <c r="K1020">
        <v>859.93320304264296</v>
      </c>
      <c r="L1020">
        <v>835.39896888353496</v>
      </c>
      <c r="M1020">
        <v>38.035986508289199</v>
      </c>
      <c r="N1020">
        <v>1.5119274569972301</v>
      </c>
      <c r="O1020">
        <v>22.906318586115201</v>
      </c>
      <c r="P1020">
        <v>30.908815968546801</v>
      </c>
      <c r="Q1020">
        <v>-1.1597712517190001E-2</v>
      </c>
    </row>
    <row r="1021" spans="1:17" hidden="1" x14ac:dyDescent="0.3">
      <c r="A1021" t="s">
        <v>2196</v>
      </c>
      <c r="B1021" t="s">
        <v>2197</v>
      </c>
      <c r="C1021" t="str">
        <f>IFERROR(VLOOKUP(Table1[[#This Row],[Ticker]],[1]!Table2[[Symbol]:[Industry]],2,FALSE),"-")</f>
        <v>-</v>
      </c>
      <c r="D1021" t="s">
        <v>101</v>
      </c>
      <c r="E1021">
        <v>2493.8653282939999</v>
      </c>
      <c r="F1021">
        <v>21.26</v>
      </c>
      <c r="G1021">
        <v>40.435142158697403</v>
      </c>
      <c r="H1021">
        <v>-0.56119026229454105</v>
      </c>
      <c r="I1021">
        <v>-21.342177314027399</v>
      </c>
      <c r="J1021">
        <v>-4.1504106243741496</v>
      </c>
      <c r="K1021">
        <v>19.990216943813401</v>
      </c>
      <c r="L1021">
        <v>18.644470469574902</v>
      </c>
      <c r="M1021">
        <v>56.501444094947303</v>
      </c>
      <c r="N1021">
        <v>2.2306470719893698</v>
      </c>
      <c r="O1021">
        <v>49.9748834661847</v>
      </c>
      <c r="P1021">
        <v>90.626663328618903</v>
      </c>
      <c r="Q1021">
        <v>0.16222992553259</v>
      </c>
    </row>
    <row r="1022" spans="1:17" hidden="1" x14ac:dyDescent="0.3">
      <c r="A1022" t="s">
        <v>2198</v>
      </c>
      <c r="B1022" t="s">
        <v>2199</v>
      </c>
      <c r="C1022" t="str">
        <f>IFERROR(VLOOKUP(Table1[[#This Row],[Ticker]],[1]!Table2[[Symbol]:[Industry]],2,FALSE),"-")</f>
        <v>-</v>
      </c>
      <c r="D1022" t="s">
        <v>203</v>
      </c>
      <c r="E1022">
        <v>2493.4320665999999</v>
      </c>
      <c r="F1022">
        <v>448.2</v>
      </c>
      <c r="G1022">
        <v>-1.9391221249572601</v>
      </c>
      <c r="H1022">
        <v>7.2328437234724596</v>
      </c>
      <c r="I1022">
        <v>11.113185010411801</v>
      </c>
      <c r="J1022">
        <v>10.8627763587572</v>
      </c>
      <c r="K1022">
        <v>426.802111570703</v>
      </c>
      <c r="L1022">
        <v>388.71983843629499</v>
      </c>
      <c r="M1022">
        <v>52.497799030825703</v>
      </c>
      <c r="N1022">
        <v>0.98836918032518495</v>
      </c>
      <c r="O1022">
        <v>7.54127621597502</v>
      </c>
      <c r="P1022">
        <v>43.172017249640597</v>
      </c>
      <c r="Q1022">
        <v>3.7313954509354E-2</v>
      </c>
    </row>
    <row r="1023" spans="1:17" hidden="1" x14ac:dyDescent="0.3">
      <c r="A1023" t="s">
        <v>2200</v>
      </c>
      <c r="B1023" t="s">
        <v>2201</v>
      </c>
      <c r="C1023" t="str">
        <f>IFERROR(VLOOKUP(Table1[[#This Row],[Ticker]],[1]!Table2[[Symbol]:[Industry]],2,FALSE),"-")</f>
        <v>-</v>
      </c>
      <c r="D1023" t="s">
        <v>203</v>
      </c>
      <c r="E1023">
        <v>2477.9851409950002</v>
      </c>
      <c r="F1023">
        <v>1735.55</v>
      </c>
      <c r="G1023">
        <v>52.352332390931501</v>
      </c>
      <c r="H1023">
        <v>-2.26394459038268</v>
      </c>
      <c r="I1023">
        <v>39.911418400081203</v>
      </c>
      <c r="J1023">
        <v>12.678819450548399</v>
      </c>
      <c r="K1023">
        <v>1559.20186929692</v>
      </c>
      <c r="L1023">
        <v>1321.90538974165</v>
      </c>
      <c r="M1023">
        <v>66.760409669109194</v>
      </c>
      <c r="N1023">
        <v>0.56705625747860899</v>
      </c>
      <c r="O1023">
        <v>8.6111031085246807</v>
      </c>
      <c r="P1023">
        <v>80.391851158923103</v>
      </c>
      <c r="Q1023">
        <v>0.107024781875041</v>
      </c>
    </row>
    <row r="1024" spans="1:17" hidden="1" x14ac:dyDescent="0.3">
      <c r="A1024" t="s">
        <v>2202</v>
      </c>
      <c r="B1024" t="s">
        <v>2203</v>
      </c>
      <c r="C1024" t="str">
        <f>IFERROR(VLOOKUP(Table1[[#This Row],[Ticker]],[1]!Table2[[Symbol]:[Industry]],2,FALSE),"-")</f>
        <v>-</v>
      </c>
      <c r="D1024" t="s">
        <v>368</v>
      </c>
      <c r="E1024">
        <v>2475.359689335</v>
      </c>
      <c r="F1024">
        <v>748.15</v>
      </c>
      <c r="G1024">
        <v>-3.0829878364345098</v>
      </c>
      <c r="H1024">
        <v>2.2838235740011199</v>
      </c>
      <c r="I1024">
        <v>-2.3557172720737198</v>
      </c>
      <c r="J1024">
        <v>-5.7922498286102098</v>
      </c>
      <c r="K1024">
        <v>743.08501670350904</v>
      </c>
      <c r="L1024">
        <v>686.96848092204698</v>
      </c>
      <c r="M1024">
        <v>37.706248149147498</v>
      </c>
      <c r="N1024">
        <v>2.3617553507651001</v>
      </c>
      <c r="O1024">
        <v>17.489808193544</v>
      </c>
      <c r="P1024">
        <v>46.208716044557299</v>
      </c>
      <c r="Q1024">
        <v>5.2322485995930004E-3</v>
      </c>
    </row>
    <row r="1025" spans="1:17" hidden="1" x14ac:dyDescent="0.3">
      <c r="A1025" t="s">
        <v>2204</v>
      </c>
      <c r="B1025" t="s">
        <v>2205</v>
      </c>
      <c r="C1025" t="str">
        <f>IFERROR(VLOOKUP(Table1[[#This Row],[Ticker]],[1]!Table2[[Symbol]:[Industry]],2,FALSE),"-")</f>
        <v>-</v>
      </c>
      <c r="D1025" t="s">
        <v>222</v>
      </c>
      <c r="E1025">
        <v>2466.75768401</v>
      </c>
      <c r="F1025">
        <v>50.45</v>
      </c>
      <c r="G1025">
        <v>66.867411836760894</v>
      </c>
      <c r="H1025">
        <v>3.4998767737537899</v>
      </c>
      <c r="I1025">
        <v>-11.0999944264869</v>
      </c>
      <c r="J1025">
        <v>-6.6448958006740702</v>
      </c>
      <c r="K1025">
        <v>50.383966799740101</v>
      </c>
      <c r="L1025">
        <v>42.613023451286999</v>
      </c>
      <c r="M1025">
        <v>33.666202026244001</v>
      </c>
      <c r="N1025">
        <v>1.6211990292599601</v>
      </c>
      <c r="O1025">
        <v>36.531219028741297</v>
      </c>
      <c r="P1025">
        <v>98.231827111984302</v>
      </c>
      <c r="Q1025">
        <v>6.9233648068045994E-2</v>
      </c>
    </row>
    <row r="1026" spans="1:17" hidden="1" x14ac:dyDescent="0.3">
      <c r="A1026" t="s">
        <v>2206</v>
      </c>
      <c r="B1026" t="s">
        <v>2207</v>
      </c>
      <c r="C1026" t="str">
        <f>IFERROR(VLOOKUP(Table1[[#This Row],[Ticker]],[1]!Table2[[Symbol]:[Industry]],2,FALSE),"-")</f>
        <v>-</v>
      </c>
      <c r="D1026" t="s">
        <v>133</v>
      </c>
      <c r="E1026">
        <v>2462.8136918700002</v>
      </c>
      <c r="F1026">
        <v>356.65</v>
      </c>
      <c r="G1026">
        <v>-17.869985095703399</v>
      </c>
      <c r="H1026">
        <v>-2.5143216819588701</v>
      </c>
      <c r="I1026">
        <v>-4.1869648585839396</v>
      </c>
      <c r="J1026">
        <v>3.0528089667357801</v>
      </c>
      <c r="M1026">
        <v>44.333722862814703</v>
      </c>
      <c r="O1026">
        <v>12.1547735875508</v>
      </c>
      <c r="P1026">
        <v>15.0483870967741</v>
      </c>
    </row>
    <row r="1027" spans="1:17" hidden="1" x14ac:dyDescent="0.3">
      <c r="A1027" t="s">
        <v>2208</v>
      </c>
      <c r="B1027" t="s">
        <v>2209</v>
      </c>
      <c r="C1027" t="str">
        <f>IFERROR(VLOOKUP(Table1[[#This Row],[Ticker]],[1]!Table2[[Symbol]:[Industry]],2,FALSE),"-")</f>
        <v>-</v>
      </c>
      <c r="D1027" t="s">
        <v>166</v>
      </c>
      <c r="E1027">
        <v>2458.875547695</v>
      </c>
      <c r="F1027">
        <v>1631.95</v>
      </c>
      <c r="G1027">
        <v>147.17255246640599</v>
      </c>
      <c r="H1027">
        <v>3.3272449099759802</v>
      </c>
      <c r="I1027">
        <v>75.768878381920203</v>
      </c>
      <c r="J1027">
        <v>9.7481923459011703</v>
      </c>
      <c r="K1027">
        <v>1463.21131081933</v>
      </c>
      <c r="L1027">
        <v>1136.18083621202</v>
      </c>
      <c r="M1027">
        <v>77.088290290821107</v>
      </c>
      <c r="N1027">
        <v>1.6278596035233199</v>
      </c>
      <c r="O1027">
        <v>9.2588620974907094</v>
      </c>
      <c r="P1027">
        <v>204.61035930937899</v>
      </c>
      <c r="Q1027">
        <v>9.8491752174175995E-2</v>
      </c>
    </row>
    <row r="1028" spans="1:17" hidden="1" x14ac:dyDescent="0.3">
      <c r="A1028" t="s">
        <v>2210</v>
      </c>
      <c r="B1028" t="s">
        <v>2211</v>
      </c>
      <c r="C1028" t="str">
        <f>IFERROR(VLOOKUP(Table1[[#This Row],[Ticker]],[1]!Table2[[Symbol]:[Industry]],2,FALSE),"-")</f>
        <v>-</v>
      </c>
      <c r="D1028" t="s">
        <v>368</v>
      </c>
      <c r="E1028">
        <v>2455.2316210599902</v>
      </c>
      <c r="F1028">
        <v>223.48</v>
      </c>
      <c r="G1028">
        <v>-21.599614917579299</v>
      </c>
      <c r="H1028">
        <v>-6.7039514900545703</v>
      </c>
      <c r="I1028">
        <v>7.1039609132081196</v>
      </c>
      <c r="J1028">
        <v>-1.09241102298128</v>
      </c>
      <c r="K1028">
        <v>227.22279793471</v>
      </c>
      <c r="L1028">
        <v>214.413144934651</v>
      </c>
      <c r="M1028">
        <v>41.310992157099001</v>
      </c>
      <c r="N1028">
        <v>0.87193277313074902</v>
      </c>
      <c r="O1028">
        <v>17.214068373008701</v>
      </c>
      <c r="P1028">
        <v>24.8491620111731</v>
      </c>
      <c r="Q1028">
        <v>2.6004560356000999E-2</v>
      </c>
    </row>
    <row r="1029" spans="1:17" hidden="1" x14ac:dyDescent="0.3">
      <c r="A1029" t="s">
        <v>2212</v>
      </c>
      <c r="B1029" t="s">
        <v>2213</v>
      </c>
      <c r="C1029" t="str">
        <f>IFERROR(VLOOKUP(Table1[[#This Row],[Ticker]],[1]!Table2[[Symbol]:[Industry]],2,FALSE),"-")</f>
        <v>-</v>
      </c>
      <c r="D1029" t="s">
        <v>315</v>
      </c>
      <c r="E1029">
        <v>2434.6640217599902</v>
      </c>
      <c r="F1029">
        <v>136.32</v>
      </c>
      <c r="G1029">
        <v>39.418386772189599</v>
      </c>
      <c r="H1029">
        <v>3.5525769999964001</v>
      </c>
      <c r="I1029">
        <v>-2.6999515087816799</v>
      </c>
      <c r="J1029">
        <v>3.8324727463148598</v>
      </c>
      <c r="K1029">
        <v>136.530319619534</v>
      </c>
      <c r="L1029">
        <v>126.29580823557301</v>
      </c>
      <c r="M1029">
        <v>51.897731085242903</v>
      </c>
      <c r="N1029">
        <v>1.0851281343326</v>
      </c>
      <c r="O1029">
        <v>13.556338028169</v>
      </c>
      <c r="P1029">
        <v>72.447817836812106</v>
      </c>
      <c r="Q1029">
        <v>0.14644883589402699</v>
      </c>
    </row>
    <row r="1030" spans="1:17" x14ac:dyDescent="0.3">
      <c r="A1030" t="s">
        <v>2214</v>
      </c>
      <c r="B1030" t="s">
        <v>2215</v>
      </c>
      <c r="C1030" t="str">
        <f>IFERROR(VLOOKUP(Table1[[#This Row],[Ticker]],[1]!Table2[[Symbol]:[Industry]],2,FALSE),"-")</f>
        <v>-</v>
      </c>
      <c r="D1030" t="s">
        <v>1871</v>
      </c>
      <c r="E1030">
        <v>2433.8899909699999</v>
      </c>
      <c r="F1030">
        <v>51.05</v>
      </c>
      <c r="G1030">
        <v>-3.6879797413579798</v>
      </c>
      <c r="H1030">
        <v>-3.63704948956625</v>
      </c>
      <c r="I1030">
        <v>-24.532888494907699</v>
      </c>
      <c r="J1030">
        <v>0.57440403415364405</v>
      </c>
      <c r="K1030">
        <v>53.262988475190497</v>
      </c>
      <c r="L1030">
        <v>51.803382459061403</v>
      </c>
      <c r="M1030">
        <v>36.582446429395397</v>
      </c>
      <c r="N1030">
        <v>0.85440020907555703</v>
      </c>
      <c r="O1030">
        <v>35.945151811949003</v>
      </c>
      <c r="P1030">
        <v>25.4299754299754</v>
      </c>
      <c r="Q1030">
        <v>-1.2444544868693E-2</v>
      </c>
    </row>
    <row r="1031" spans="1:17" hidden="1" x14ac:dyDescent="0.3">
      <c r="A1031" t="s">
        <v>2216</v>
      </c>
      <c r="B1031" t="s">
        <v>2217</v>
      </c>
      <c r="C1031" t="str">
        <f>IFERROR(VLOOKUP(Table1[[#This Row],[Ticker]],[1]!Table2[[Symbol]:[Industry]],2,FALSE),"-")</f>
        <v>-</v>
      </c>
      <c r="D1031" t="s">
        <v>141</v>
      </c>
      <c r="E1031">
        <v>2416.1651387500001</v>
      </c>
      <c r="F1031">
        <v>680.9</v>
      </c>
      <c r="G1031">
        <v>76.255229734637496</v>
      </c>
      <c r="H1031">
        <v>2.5149109701976098</v>
      </c>
      <c r="I1031">
        <v>-2.15559035125766</v>
      </c>
      <c r="J1031">
        <v>-2.08430568440978</v>
      </c>
      <c r="K1031">
        <v>676.48482562345498</v>
      </c>
      <c r="L1031">
        <v>595.46035520002397</v>
      </c>
      <c r="M1031">
        <v>43.145477583478502</v>
      </c>
      <c r="N1031">
        <v>0.582648164191926</v>
      </c>
      <c r="O1031">
        <v>20.2522938394699</v>
      </c>
      <c r="P1031">
        <v>126.13454279434799</v>
      </c>
      <c r="Q1031">
        <v>7.4822694887483998E-2</v>
      </c>
    </row>
    <row r="1032" spans="1:17" hidden="1" x14ac:dyDescent="0.3">
      <c r="A1032" t="s">
        <v>2218</v>
      </c>
      <c r="B1032" t="s">
        <v>2219</v>
      </c>
      <c r="C1032" t="str">
        <f>IFERROR(VLOOKUP(Table1[[#This Row],[Ticker]],[1]!Table2[[Symbol]:[Industry]],2,FALSE),"-")</f>
        <v>-</v>
      </c>
      <c r="D1032" t="s">
        <v>358</v>
      </c>
      <c r="E1032">
        <v>2398.6910192599998</v>
      </c>
      <c r="F1032">
        <v>1088.5999999999999</v>
      </c>
      <c r="G1032">
        <v>4.8340760783228403</v>
      </c>
      <c r="H1032">
        <v>8.12776903466413</v>
      </c>
      <c r="I1032">
        <v>-18.227313258851598</v>
      </c>
      <c r="J1032">
        <v>7.17825341857636</v>
      </c>
      <c r="K1032">
        <v>1026.8022520526599</v>
      </c>
      <c r="L1032">
        <v>1019.38247973088</v>
      </c>
      <c r="M1032">
        <v>74.4553420088682</v>
      </c>
      <c r="N1032">
        <v>1.36029619728903</v>
      </c>
      <c r="O1032">
        <v>19.217343376814199</v>
      </c>
      <c r="P1032">
        <v>31.624448340487199</v>
      </c>
      <c r="Q1032">
        <v>0.16070690848602101</v>
      </c>
    </row>
    <row r="1033" spans="1:17" hidden="1" x14ac:dyDescent="0.3">
      <c r="A1033" t="s">
        <v>2220</v>
      </c>
      <c r="B1033" t="s">
        <v>2221</v>
      </c>
      <c r="C1033" t="str">
        <f>IFERROR(VLOOKUP(Table1[[#This Row],[Ticker]],[1]!Table2[[Symbol]:[Industry]],2,FALSE),"-")</f>
        <v>-</v>
      </c>
      <c r="D1033" t="s">
        <v>536</v>
      </c>
      <c r="E1033">
        <v>2398.6191544599901</v>
      </c>
      <c r="F1033">
        <v>100.3</v>
      </c>
      <c r="G1033">
        <v>89.400449884974606</v>
      </c>
      <c r="H1033">
        <v>-7.5848474399394501</v>
      </c>
      <c r="I1033">
        <v>20.477420772096998</v>
      </c>
      <c r="J1033">
        <v>-3.7360131759170301</v>
      </c>
      <c r="K1033">
        <v>104.67246440117501</v>
      </c>
      <c r="L1033">
        <v>87.566769032761101</v>
      </c>
      <c r="M1033">
        <v>34.096707006690799</v>
      </c>
      <c r="N1033">
        <v>0.52818397787087401</v>
      </c>
      <c r="O1033">
        <v>25.124626121635099</v>
      </c>
      <c r="P1033">
        <v>118.995633187772</v>
      </c>
      <c r="Q1033">
        <v>1.2058961304524E-2</v>
      </c>
    </row>
    <row r="1034" spans="1:17" x14ac:dyDescent="0.3">
      <c r="A1034" t="s">
        <v>2222</v>
      </c>
      <c r="B1034" t="s">
        <v>2223</v>
      </c>
      <c r="C1034" t="str">
        <f>IFERROR(VLOOKUP(Table1[[#This Row],[Ticker]],[1]!Table2[[Symbol]:[Industry]],2,FALSE),"-")</f>
        <v>-</v>
      </c>
      <c r="D1034" t="s">
        <v>388</v>
      </c>
      <c r="E1034">
        <v>2397.358746036</v>
      </c>
      <c r="F1034">
        <v>208.17</v>
      </c>
      <c r="G1034">
        <v>-28.630613769473602</v>
      </c>
      <c r="H1034">
        <v>-0.86437402279459297</v>
      </c>
      <c r="I1034">
        <v>-55.780886239482101</v>
      </c>
      <c r="J1034">
        <v>-1.70801219640298</v>
      </c>
      <c r="K1034">
        <v>221.35746728110999</v>
      </c>
      <c r="L1034">
        <v>257.06919856604998</v>
      </c>
      <c r="M1034">
        <v>39.297599686250997</v>
      </c>
      <c r="N1034">
        <v>0.57933014507403902</v>
      </c>
      <c r="O1034">
        <v>107.402603641254</v>
      </c>
      <c r="P1034">
        <v>8.7049608355091301</v>
      </c>
      <c r="Q1034">
        <v>-4.4636680018112003E-2</v>
      </c>
    </row>
    <row r="1035" spans="1:17" x14ac:dyDescent="0.3">
      <c r="A1035" t="s">
        <v>2224</v>
      </c>
      <c r="B1035" t="s">
        <v>2225</v>
      </c>
      <c r="C1035" t="str">
        <f>IFERROR(VLOOKUP(Table1[[#This Row],[Ticker]],[1]!Table2[[Symbol]:[Industry]],2,FALSE),"-")</f>
        <v>-</v>
      </c>
      <c r="D1035" t="s">
        <v>837</v>
      </c>
      <c r="E1035">
        <v>2393.484550785</v>
      </c>
      <c r="F1035">
        <v>449.85</v>
      </c>
      <c r="G1035">
        <v>-43.800177249163603</v>
      </c>
      <c r="H1035">
        <v>-0.61913785890340201</v>
      </c>
      <c r="I1035">
        <v>-16.466697551348101</v>
      </c>
      <c r="J1035">
        <v>-1.3110198366836401</v>
      </c>
      <c r="K1035">
        <v>486.41144447753197</v>
      </c>
      <c r="L1035">
        <v>487.73487472503001</v>
      </c>
      <c r="M1035">
        <v>22.372226250284399</v>
      </c>
      <c r="N1035">
        <v>0.86488863956489004</v>
      </c>
      <c r="O1035">
        <v>35.600755807491304</v>
      </c>
      <c r="P1035">
        <v>15.6129529683885</v>
      </c>
      <c r="Q1035">
        <v>-0.108336486941602</v>
      </c>
    </row>
    <row r="1036" spans="1:17" hidden="1" x14ac:dyDescent="0.3">
      <c r="A1036" t="s">
        <v>2226</v>
      </c>
      <c r="B1036" t="s">
        <v>2227</v>
      </c>
      <c r="C1036" t="str">
        <f>IFERROR(VLOOKUP(Table1[[#This Row],[Ticker]],[1]!Table2[[Symbol]:[Industry]],2,FALSE),"-")</f>
        <v>-</v>
      </c>
      <c r="D1036" t="s">
        <v>525</v>
      </c>
      <c r="E1036">
        <v>2383.17746898</v>
      </c>
      <c r="F1036">
        <v>78.540000000000006</v>
      </c>
      <c r="G1036">
        <v>29.618094471135901</v>
      </c>
      <c r="H1036">
        <v>12.475823198586699</v>
      </c>
      <c r="I1036">
        <v>-24.711987200833899</v>
      </c>
      <c r="J1036">
        <v>5.2301837477267101</v>
      </c>
      <c r="K1036">
        <v>76.836209314413694</v>
      </c>
      <c r="L1036">
        <v>73.5249863553842</v>
      </c>
      <c r="M1036">
        <v>48.919336020843701</v>
      </c>
      <c r="N1036">
        <v>2.5854794589654402</v>
      </c>
      <c r="O1036">
        <v>48.777692895339896</v>
      </c>
      <c r="P1036">
        <v>66.2222222222222</v>
      </c>
      <c r="Q1036">
        <v>0.14181853124809801</v>
      </c>
    </row>
    <row r="1037" spans="1:17" hidden="1" x14ac:dyDescent="0.3">
      <c r="A1037" t="s">
        <v>2228</v>
      </c>
      <c r="B1037" t="s">
        <v>2229</v>
      </c>
      <c r="C1037" t="str">
        <f>IFERROR(VLOOKUP(Table1[[#This Row],[Ticker]],[1]!Table2[[Symbol]:[Industry]],2,FALSE),"-")</f>
        <v>-</v>
      </c>
      <c r="D1037" t="s">
        <v>119</v>
      </c>
      <c r="E1037">
        <v>2380.7304846000002</v>
      </c>
      <c r="F1037">
        <v>1854</v>
      </c>
      <c r="G1037">
        <v>457.415985811805</v>
      </c>
      <c r="H1037">
        <v>150.07237327231999</v>
      </c>
      <c r="I1037">
        <v>421.06485045120201</v>
      </c>
      <c r="J1037">
        <v>21.886000034444201</v>
      </c>
      <c r="K1037">
        <v>949.83415593624704</v>
      </c>
      <c r="L1037">
        <v>540.04807847132997</v>
      </c>
      <c r="M1037">
        <v>99.524832346941494</v>
      </c>
      <c r="N1037">
        <v>1.3904907879156401</v>
      </c>
      <c r="O1037">
        <v>0</v>
      </c>
      <c r="P1037">
        <v>770.42253521126702</v>
      </c>
      <c r="Q1037">
        <v>0.24283511086017801</v>
      </c>
    </row>
    <row r="1038" spans="1:17" hidden="1" x14ac:dyDescent="0.3">
      <c r="A1038" t="s">
        <v>2230</v>
      </c>
      <c r="B1038" t="s">
        <v>2231</v>
      </c>
      <c r="C1038" t="str">
        <f>IFERROR(VLOOKUP(Table1[[#This Row],[Ticker]],[1]!Table2[[Symbol]:[Industry]],2,FALSE),"-")</f>
        <v>-</v>
      </c>
      <c r="D1038" t="s">
        <v>351</v>
      </c>
      <c r="E1038">
        <v>2376.7519896899998</v>
      </c>
      <c r="F1038">
        <v>719.1</v>
      </c>
      <c r="G1038">
        <v>10.2555550039857</v>
      </c>
      <c r="H1038">
        <v>16.470858862244501</v>
      </c>
      <c r="I1038">
        <v>54.156482268913599</v>
      </c>
      <c r="J1038">
        <v>20.524297380513001</v>
      </c>
      <c r="K1038">
        <v>592.17527054678305</v>
      </c>
      <c r="L1038">
        <v>523.03706203314096</v>
      </c>
      <c r="M1038">
        <v>82.651454633456297</v>
      </c>
      <c r="N1038">
        <v>1.7204443859151799</v>
      </c>
      <c r="O1038">
        <v>3.5878181059657699</v>
      </c>
      <c r="P1038">
        <v>75.604395604395606</v>
      </c>
      <c r="Q1038">
        <v>-2.1232781137501999E-2</v>
      </c>
    </row>
    <row r="1039" spans="1:17" hidden="1" x14ac:dyDescent="0.3">
      <c r="A1039" t="s">
        <v>2232</v>
      </c>
      <c r="B1039" t="s">
        <v>2233</v>
      </c>
      <c r="C1039" t="str">
        <f>IFERROR(VLOOKUP(Table1[[#This Row],[Ticker]],[1]!Table2[[Symbol]:[Industry]],2,FALSE),"-")</f>
        <v>-</v>
      </c>
      <c r="D1039" t="s">
        <v>251</v>
      </c>
      <c r="E1039">
        <v>2375.6868313199998</v>
      </c>
      <c r="F1039">
        <v>5442.2</v>
      </c>
      <c r="G1039">
        <v>127.21043502745501</v>
      </c>
      <c r="H1039">
        <v>-13.8194370531609</v>
      </c>
      <c r="I1039">
        <v>38.624838337572598</v>
      </c>
      <c r="J1039">
        <v>-4.5245755505492202E-2</v>
      </c>
      <c r="K1039">
        <v>5628.8645013423102</v>
      </c>
      <c r="L1039">
        <v>4374.7449987812797</v>
      </c>
      <c r="M1039">
        <v>23.028894472022699</v>
      </c>
      <c r="N1039">
        <v>0.130545367263905</v>
      </c>
      <c r="O1039">
        <v>24.217228326779601</v>
      </c>
      <c r="P1039">
        <v>156.079427818558</v>
      </c>
      <c r="Q1039">
        <v>0.102408463994518</v>
      </c>
    </row>
    <row r="1040" spans="1:17" hidden="1" x14ac:dyDescent="0.3">
      <c r="A1040" t="s">
        <v>2234</v>
      </c>
      <c r="B1040" t="s">
        <v>2235</v>
      </c>
      <c r="C1040" t="str">
        <f>IFERROR(VLOOKUP(Table1[[#This Row],[Ticker]],[1]!Table2[[Symbol]:[Industry]],2,FALSE),"-")</f>
        <v>-</v>
      </c>
      <c r="D1040" t="s">
        <v>203</v>
      </c>
      <c r="E1040">
        <v>2369.97723262</v>
      </c>
      <c r="F1040">
        <v>2535.35</v>
      </c>
      <c r="G1040">
        <v>-4.9513571734703596</v>
      </c>
      <c r="H1040">
        <v>-6.1867820655046</v>
      </c>
      <c r="I1040">
        <v>-0.24350633127185201</v>
      </c>
      <c r="J1040">
        <v>-2.50097453808492</v>
      </c>
      <c r="K1040">
        <v>2791.6436221276999</v>
      </c>
      <c r="L1040">
        <v>2554.73124214883</v>
      </c>
      <c r="M1040">
        <v>14.717571912036099</v>
      </c>
      <c r="N1040">
        <v>0.72439587114695203</v>
      </c>
      <c r="O1040">
        <v>19.6600074940343</v>
      </c>
      <c r="P1040">
        <v>21.771811435844398</v>
      </c>
      <c r="Q1040">
        <v>5.0259762155588E-2</v>
      </c>
    </row>
    <row r="1041" spans="1:17" hidden="1" x14ac:dyDescent="0.3">
      <c r="A1041" t="s">
        <v>2236</v>
      </c>
      <c r="B1041" t="s">
        <v>2237</v>
      </c>
      <c r="C1041" t="str">
        <f>IFERROR(VLOOKUP(Table1[[#This Row],[Ticker]],[1]!Table2[[Symbol]:[Industry]],2,FALSE),"-")</f>
        <v>-</v>
      </c>
      <c r="D1041" t="s">
        <v>539</v>
      </c>
      <c r="E1041">
        <v>2364.6947458200002</v>
      </c>
      <c r="F1041">
        <v>390.9</v>
      </c>
      <c r="G1041">
        <v>12.208717564192201</v>
      </c>
      <c r="H1041">
        <v>3.5899512651030599E-2</v>
      </c>
      <c r="I1041">
        <v>10.849462753345801</v>
      </c>
      <c r="J1041">
        <v>0.91814095181293498</v>
      </c>
      <c r="K1041">
        <v>397.98550196567498</v>
      </c>
      <c r="L1041">
        <v>358.17324628477797</v>
      </c>
      <c r="M1041">
        <v>34.427603760204001</v>
      </c>
      <c r="N1041">
        <v>0.62653988723440501</v>
      </c>
      <c r="O1041">
        <v>15.7585060117677</v>
      </c>
      <c r="P1041">
        <v>37.543983110485499</v>
      </c>
      <c r="Q1041">
        <v>3.0100774407546001E-2</v>
      </c>
    </row>
    <row r="1042" spans="1:17" hidden="1" x14ac:dyDescent="0.3">
      <c r="A1042" t="s">
        <v>2238</v>
      </c>
      <c r="B1042" t="s">
        <v>2239</v>
      </c>
      <c r="C1042" t="str">
        <f>IFERROR(VLOOKUP(Table1[[#This Row],[Ticker]],[1]!Table2[[Symbol]:[Industry]],2,FALSE),"-")</f>
        <v>-</v>
      </c>
      <c r="D1042" t="s">
        <v>465</v>
      </c>
      <c r="E1042">
        <v>2362.6746776</v>
      </c>
      <c r="F1042">
        <v>297.10000000000002</v>
      </c>
      <c r="G1042">
        <v>-11.114758524764101</v>
      </c>
      <c r="H1042">
        <v>6.1602376777408603</v>
      </c>
      <c r="I1042">
        <v>-0.57211348161906095</v>
      </c>
      <c r="J1042">
        <v>-6.3836537422169704</v>
      </c>
      <c r="K1042">
        <v>288.31427062990099</v>
      </c>
      <c r="L1042">
        <v>273.86202492161601</v>
      </c>
      <c r="M1042">
        <v>43.0015610541912</v>
      </c>
      <c r="N1042">
        <v>1.3149588208502501</v>
      </c>
      <c r="O1042">
        <v>11.3766408616627</v>
      </c>
      <c r="P1042">
        <v>30.967599735507999</v>
      </c>
      <c r="Q1042">
        <v>-6.1126080417760999E-2</v>
      </c>
    </row>
    <row r="1043" spans="1:17" hidden="1" x14ac:dyDescent="0.3">
      <c r="A1043" t="s">
        <v>2240</v>
      </c>
      <c r="B1043" t="s">
        <v>2241</v>
      </c>
      <c r="C1043" t="str">
        <f>IFERROR(VLOOKUP(Table1[[#This Row],[Ticker]],[1]!Table2[[Symbol]:[Industry]],2,FALSE),"-")</f>
        <v>-</v>
      </c>
      <c r="D1043" t="s">
        <v>51</v>
      </c>
      <c r="E1043">
        <v>2359.6753362499999</v>
      </c>
      <c r="F1043">
        <v>278.75</v>
      </c>
      <c r="G1043">
        <v>95.430077500490299</v>
      </c>
      <c r="H1043">
        <v>14.671036907582099</v>
      </c>
      <c r="I1043">
        <v>81.296406963867597</v>
      </c>
      <c r="J1043">
        <v>-1.03125808596946</v>
      </c>
      <c r="K1043">
        <v>256.30271813237198</v>
      </c>
      <c r="L1043">
        <v>193.78890128938701</v>
      </c>
      <c r="M1043">
        <v>44.301357454223798</v>
      </c>
      <c r="N1043">
        <v>1.2794971764991701</v>
      </c>
      <c r="O1043">
        <v>16.591928251121001</v>
      </c>
      <c r="P1043">
        <v>149.21770227983899</v>
      </c>
      <c r="Q1043">
        <v>4.2276913573191001E-2</v>
      </c>
    </row>
    <row r="1044" spans="1:17" hidden="1" x14ac:dyDescent="0.3">
      <c r="A1044" t="s">
        <v>2242</v>
      </c>
      <c r="B1044" t="s">
        <v>2243</v>
      </c>
      <c r="C1044" t="str">
        <f>IFERROR(VLOOKUP(Table1[[#This Row],[Ticker]],[1]!Table2[[Symbol]:[Industry]],2,FALSE),"-")</f>
        <v>-</v>
      </c>
      <c r="D1044" t="s">
        <v>156</v>
      </c>
      <c r="E1044">
        <v>2358.3479325899998</v>
      </c>
      <c r="F1044">
        <v>1297.05</v>
      </c>
      <c r="G1044">
        <v>369.88321270256102</v>
      </c>
      <c r="H1044">
        <v>-1.1787806530185401</v>
      </c>
      <c r="I1044">
        <v>383.56623293968102</v>
      </c>
      <c r="J1044">
        <v>-2.0087282836381499</v>
      </c>
      <c r="K1044">
        <v>1242.63398990254</v>
      </c>
      <c r="M1044">
        <v>48.787255141268297</v>
      </c>
      <c r="N1044">
        <v>0.44489751337969102</v>
      </c>
      <c r="O1044">
        <v>20.966809298022401</v>
      </c>
      <c r="P1044">
        <v>460.64404581802398</v>
      </c>
    </row>
    <row r="1045" spans="1:17" x14ac:dyDescent="0.3">
      <c r="A1045" t="s">
        <v>2244</v>
      </c>
      <c r="B1045" t="s">
        <v>2245</v>
      </c>
      <c r="C1045" t="str">
        <f>IFERROR(VLOOKUP(Table1[[#This Row],[Ticker]],[1]!Table2[[Symbol]:[Industry]],2,FALSE),"-")</f>
        <v>-</v>
      </c>
      <c r="D1045" t="s">
        <v>397</v>
      </c>
      <c r="E1045">
        <v>2356.7759256099998</v>
      </c>
      <c r="F1045">
        <v>444.05</v>
      </c>
      <c r="G1045">
        <v>-44.573704637878699</v>
      </c>
      <c r="H1045">
        <v>-4.2763471128467803</v>
      </c>
      <c r="I1045">
        <v>-22.929662877209001</v>
      </c>
      <c r="J1045">
        <v>-1.15351663858777</v>
      </c>
      <c r="K1045">
        <v>475.03214568883499</v>
      </c>
      <c r="L1045">
        <v>498.145078286189</v>
      </c>
      <c r="M1045">
        <v>31.035412520776301</v>
      </c>
      <c r="N1045">
        <v>1.0798029156034401</v>
      </c>
      <c r="O1045">
        <v>31.066321360207098</v>
      </c>
      <c r="P1045">
        <v>0.92045454545455196</v>
      </c>
    </row>
    <row r="1046" spans="1:17" hidden="1" x14ac:dyDescent="0.3">
      <c r="A1046" t="s">
        <v>2246</v>
      </c>
      <c r="B1046" t="s">
        <v>2247</v>
      </c>
      <c r="C1046" t="str">
        <f>IFERROR(VLOOKUP(Table1[[#This Row],[Ticker]],[1]!Table2[[Symbol]:[Industry]],2,FALSE),"-")</f>
        <v>-</v>
      </c>
      <c r="D1046" t="s">
        <v>525</v>
      </c>
      <c r="E1046">
        <v>2340.5504022599998</v>
      </c>
      <c r="F1046">
        <v>674.6</v>
      </c>
      <c r="G1046">
        <v>44.355706945791901</v>
      </c>
      <c r="H1046">
        <v>-12.0145745348521</v>
      </c>
      <c r="I1046">
        <v>32.603140859347803</v>
      </c>
      <c r="J1046">
        <v>-4.8852895290799996</v>
      </c>
      <c r="K1046">
        <v>752.80546567308602</v>
      </c>
      <c r="L1046">
        <v>601.656913120078</v>
      </c>
      <c r="M1046">
        <v>21.101263704085799</v>
      </c>
      <c r="N1046">
        <v>1.9902146962292</v>
      </c>
      <c r="O1046">
        <v>39.045360213459801</v>
      </c>
      <c r="P1046">
        <v>77.830499538684506</v>
      </c>
      <c r="Q1046">
        <v>0.16484413905724199</v>
      </c>
    </row>
    <row r="1047" spans="1:17" hidden="1" x14ac:dyDescent="0.3">
      <c r="A1047" t="s">
        <v>2248</v>
      </c>
      <c r="B1047" t="s">
        <v>2249</v>
      </c>
      <c r="C1047" t="str">
        <f>IFERROR(VLOOKUP(Table1[[#This Row],[Ticker]],[1]!Table2[[Symbol]:[Industry]],2,FALSE),"-")</f>
        <v>-</v>
      </c>
      <c r="D1047" t="s">
        <v>72</v>
      </c>
      <c r="E1047">
        <v>2335.5531500000002</v>
      </c>
      <c r="F1047">
        <v>871.15</v>
      </c>
      <c r="G1047">
        <v>203.94749168972601</v>
      </c>
      <c r="H1047">
        <v>-25.481074144383399</v>
      </c>
      <c r="I1047">
        <v>26.038651521413101</v>
      </c>
      <c r="J1047">
        <v>-4.6251223438522597</v>
      </c>
      <c r="K1047">
        <v>1079.6956917018299</v>
      </c>
      <c r="L1047">
        <v>911.197391763989</v>
      </c>
      <c r="M1047">
        <v>20.048184759938799</v>
      </c>
      <c r="N1047">
        <v>1.15028316572596</v>
      </c>
      <c r="O1047">
        <v>82.2877805200023</v>
      </c>
      <c r="P1047">
        <v>292.76375112714101</v>
      </c>
      <c r="Q1047">
        <v>0.17689136192249499</v>
      </c>
    </row>
    <row r="1048" spans="1:17" x14ac:dyDescent="0.3">
      <c r="A1048" t="s">
        <v>2250</v>
      </c>
      <c r="B1048" t="s">
        <v>2251</v>
      </c>
      <c r="C1048" t="str">
        <f>IFERROR(VLOOKUP(Table1[[#This Row],[Ticker]],[1]!Table2[[Symbol]:[Industry]],2,FALSE),"-")</f>
        <v>-</v>
      </c>
      <c r="D1048" t="s">
        <v>80</v>
      </c>
      <c r="E1048">
        <v>2334.7503879999999</v>
      </c>
      <c r="F1048">
        <v>90.38</v>
      </c>
      <c r="G1048">
        <v>-42.142063020806603</v>
      </c>
      <c r="H1048">
        <v>-7.0087071428854104</v>
      </c>
      <c r="I1048">
        <v>-28.5707285115659</v>
      </c>
      <c r="J1048">
        <v>-3.75431562386943</v>
      </c>
      <c r="K1048">
        <v>95.420665803854106</v>
      </c>
      <c r="L1048">
        <v>99.461478338137397</v>
      </c>
      <c r="M1048">
        <v>35.509034175390397</v>
      </c>
      <c r="N1048">
        <v>0.50611975111109597</v>
      </c>
      <c r="O1048">
        <v>72.604558530648305</v>
      </c>
      <c r="P1048">
        <v>9.0229191797346093</v>
      </c>
      <c r="Q1048">
        <v>2.8860114645160001E-2</v>
      </c>
    </row>
    <row r="1049" spans="1:17" hidden="1" x14ac:dyDescent="0.3">
      <c r="A1049" t="s">
        <v>2252</v>
      </c>
      <c r="B1049" t="s">
        <v>2253</v>
      </c>
      <c r="C1049" t="str">
        <f>IFERROR(VLOOKUP(Table1[[#This Row],[Ticker]],[1]!Table2[[Symbol]:[Industry]],2,FALSE),"-")</f>
        <v>-</v>
      </c>
      <c r="D1049" t="s">
        <v>297</v>
      </c>
      <c r="E1049">
        <v>2327.4339578700001</v>
      </c>
      <c r="F1049">
        <v>1540.7</v>
      </c>
      <c r="G1049">
        <v>41.703229626940498</v>
      </c>
      <c r="H1049">
        <v>-11.3626274789523</v>
      </c>
      <c r="I1049">
        <v>-14.825645890692799</v>
      </c>
      <c r="J1049">
        <v>-1.9771558511965499</v>
      </c>
      <c r="K1049">
        <v>1641.4980445389299</v>
      </c>
      <c r="L1049">
        <v>1489.9562340438499</v>
      </c>
      <c r="M1049">
        <v>25.724839179700201</v>
      </c>
      <c r="N1049">
        <v>0.67231036009213896</v>
      </c>
      <c r="O1049">
        <v>26.903355617576398</v>
      </c>
      <c r="P1049">
        <v>67.823103316812805</v>
      </c>
      <c r="Q1049">
        <v>2.9096432803700002E-3</v>
      </c>
    </row>
    <row r="1050" spans="1:17" hidden="1" x14ac:dyDescent="0.3">
      <c r="A1050" t="s">
        <v>2254</v>
      </c>
      <c r="B1050" t="s">
        <v>2255</v>
      </c>
      <c r="C1050" t="str">
        <f>IFERROR(VLOOKUP(Table1[[#This Row],[Ticker]],[1]!Table2[[Symbol]:[Industry]],2,FALSE),"-")</f>
        <v>-</v>
      </c>
      <c r="D1050" t="s">
        <v>625</v>
      </c>
      <c r="E1050">
        <v>2326.3836000000001</v>
      </c>
      <c r="F1050">
        <v>413.8</v>
      </c>
      <c r="G1050">
        <v>46.619463734766498</v>
      </c>
      <c r="H1050">
        <v>16.567255985706201</v>
      </c>
      <c r="I1050">
        <v>3.7297710309741001</v>
      </c>
      <c r="J1050">
        <v>-5.6777890547694199</v>
      </c>
      <c r="K1050">
        <v>393.26767580471801</v>
      </c>
      <c r="L1050">
        <v>348.661029043594</v>
      </c>
      <c r="M1050">
        <v>43.834116254993702</v>
      </c>
      <c r="N1050">
        <v>1.68167327426776</v>
      </c>
      <c r="O1050">
        <v>14.548090865152201</v>
      </c>
      <c r="P1050">
        <v>76.799829096346897</v>
      </c>
      <c r="Q1050">
        <v>6.8875310935714001E-2</v>
      </c>
    </row>
    <row r="1051" spans="1:17" x14ac:dyDescent="0.3">
      <c r="A1051" t="s">
        <v>2256</v>
      </c>
      <c r="B1051" t="s">
        <v>2257</v>
      </c>
      <c r="C1051" t="str">
        <f>IFERROR(VLOOKUP(Table1[[#This Row],[Ticker]],[1]!Table2[[Symbol]:[Industry]],2,FALSE),"-")</f>
        <v>-</v>
      </c>
      <c r="D1051" t="s">
        <v>1581</v>
      </c>
      <c r="E1051">
        <v>2324.2437238500002</v>
      </c>
      <c r="F1051">
        <v>562.35</v>
      </c>
      <c r="G1051">
        <v>-46.665555770344596</v>
      </c>
      <c r="H1051">
        <v>-7.2273039112177599</v>
      </c>
      <c r="I1051">
        <v>-34.667604791876002</v>
      </c>
      <c r="J1051">
        <v>-1.24630381699615</v>
      </c>
      <c r="K1051">
        <v>657.46677059567605</v>
      </c>
      <c r="L1051">
        <v>707.38514678302795</v>
      </c>
      <c r="M1051">
        <v>9.0599000432547108</v>
      </c>
      <c r="N1051">
        <v>0.80081544818802197</v>
      </c>
      <c r="O1051">
        <v>60.931804036631902</v>
      </c>
      <c r="P1051">
        <v>0.59928443649375196</v>
      </c>
    </row>
    <row r="1052" spans="1:17" hidden="1" x14ac:dyDescent="0.3">
      <c r="A1052" t="s">
        <v>2258</v>
      </c>
      <c r="B1052" t="s">
        <v>2259</v>
      </c>
      <c r="C1052" t="str">
        <f>IFERROR(VLOOKUP(Table1[[#This Row],[Ticker]],[1]!Table2[[Symbol]:[Industry]],2,FALSE),"-")</f>
        <v>-</v>
      </c>
      <c r="D1052" t="s">
        <v>539</v>
      </c>
      <c r="E1052">
        <v>2312.7039759999998</v>
      </c>
      <c r="F1052">
        <v>1007.6</v>
      </c>
      <c r="G1052">
        <v>75.848355105829597</v>
      </c>
      <c r="H1052">
        <v>19.296528967684999</v>
      </c>
      <c r="I1052">
        <v>45.705339487161801</v>
      </c>
      <c r="J1052">
        <v>8.0101585277014795</v>
      </c>
      <c r="K1052">
        <v>878.48787362190205</v>
      </c>
      <c r="L1052">
        <v>718.73386395364605</v>
      </c>
      <c r="N1052">
        <v>1.1427288617678</v>
      </c>
      <c r="O1052">
        <v>15.6212782850337</v>
      </c>
      <c r="P1052">
        <v>109.349677955537</v>
      </c>
    </row>
    <row r="1053" spans="1:17" hidden="1" x14ac:dyDescent="0.3">
      <c r="A1053" t="s">
        <v>2260</v>
      </c>
      <c r="B1053" t="s">
        <v>2261</v>
      </c>
      <c r="C1053" t="str">
        <f>IFERROR(VLOOKUP(Table1[[#This Row],[Ticker]],[1]!Table2[[Symbol]:[Industry]],2,FALSE),"-")</f>
        <v>-</v>
      </c>
      <c r="D1053" t="s">
        <v>57</v>
      </c>
      <c r="E1053">
        <v>2310.2983390949998</v>
      </c>
      <c r="F1053">
        <v>210.05</v>
      </c>
      <c r="G1053">
        <v>-27.210287792324401</v>
      </c>
      <c r="H1053">
        <v>-1.07209016056046</v>
      </c>
      <c r="I1053">
        <v>-25.127149968585702</v>
      </c>
      <c r="J1053">
        <v>1.0825419158743399</v>
      </c>
      <c r="K1053">
        <v>220.382221574445</v>
      </c>
      <c r="L1053">
        <v>225.389600160518</v>
      </c>
      <c r="M1053">
        <v>43.823554593392899</v>
      </c>
      <c r="N1053">
        <v>1.5780502269387799</v>
      </c>
      <c r="O1053">
        <v>34.991668650321301</v>
      </c>
      <c r="P1053">
        <v>14.7500682873531</v>
      </c>
      <c r="Q1053">
        <v>0.103111176292994</v>
      </c>
    </row>
    <row r="1054" spans="1:17" hidden="1" x14ac:dyDescent="0.3">
      <c r="A1054" t="s">
        <v>2262</v>
      </c>
      <c r="B1054" t="s">
        <v>2263</v>
      </c>
      <c r="C1054" t="str">
        <f>IFERROR(VLOOKUP(Table1[[#This Row],[Ticker]],[1]!Table2[[Symbol]:[Industry]],2,FALSE),"-")</f>
        <v>-</v>
      </c>
      <c r="D1054" t="s">
        <v>536</v>
      </c>
      <c r="E1054">
        <v>2309.3930848300001</v>
      </c>
      <c r="F1054">
        <v>681.85</v>
      </c>
      <c r="G1054">
        <v>86.313932392012305</v>
      </c>
      <c r="H1054">
        <v>27.463095888139001</v>
      </c>
      <c r="I1054">
        <v>-7.9293455731596501</v>
      </c>
      <c r="J1054">
        <v>3.37937597145867</v>
      </c>
      <c r="K1054">
        <v>602.71031689412905</v>
      </c>
      <c r="L1054">
        <v>529.38531375994796</v>
      </c>
      <c r="M1054">
        <v>58.161577393085302</v>
      </c>
      <c r="N1054">
        <v>1.7489190793764899</v>
      </c>
      <c r="O1054">
        <v>8.2349490357116597</v>
      </c>
      <c r="P1054">
        <v>120.699142256028</v>
      </c>
      <c r="Q1054">
        <v>0.143201555601144</v>
      </c>
    </row>
    <row r="1055" spans="1:17" x14ac:dyDescent="0.3">
      <c r="A1055" t="s">
        <v>2264</v>
      </c>
      <c r="B1055" t="s">
        <v>2265</v>
      </c>
      <c r="C1055" t="str">
        <f>IFERROR(VLOOKUP(Table1[[#This Row],[Ticker]],[1]!Table2[[Symbol]:[Industry]],2,FALSE),"-")</f>
        <v>-</v>
      </c>
      <c r="D1055" t="s">
        <v>625</v>
      </c>
      <c r="E1055">
        <v>2306.9110833519999</v>
      </c>
      <c r="F1055">
        <v>156.56</v>
      </c>
      <c r="G1055">
        <v>-60.3029390795067</v>
      </c>
      <c r="H1055">
        <v>-6.5488654219548197</v>
      </c>
      <c r="I1055">
        <v>-44.904446904583402</v>
      </c>
      <c r="J1055">
        <v>-0.19221884967588801</v>
      </c>
      <c r="K1055">
        <v>172.190564037993</v>
      </c>
      <c r="L1055">
        <v>215.44345951281201</v>
      </c>
      <c r="M1055">
        <v>35.516021636443597</v>
      </c>
      <c r="N1055">
        <v>0.847963478860846</v>
      </c>
      <c r="O1055">
        <v>99.284619315278405</v>
      </c>
      <c r="P1055">
        <v>8.7222222222222303</v>
      </c>
    </row>
    <row r="1056" spans="1:17" hidden="1" x14ac:dyDescent="0.3">
      <c r="A1056" t="s">
        <v>2266</v>
      </c>
      <c r="B1056" t="s">
        <v>2267</v>
      </c>
      <c r="C1056" t="str">
        <f>IFERROR(VLOOKUP(Table1[[#This Row],[Ticker]],[1]!Table2[[Symbol]:[Industry]],2,FALSE),"-")</f>
        <v>-</v>
      </c>
      <c r="D1056" t="s">
        <v>119</v>
      </c>
      <c r="E1056">
        <v>2304.4902360579999</v>
      </c>
      <c r="F1056">
        <v>193.33</v>
      </c>
      <c r="G1056">
        <v>-6.0948065894813697</v>
      </c>
      <c r="H1056">
        <v>9.8071732253881692</v>
      </c>
      <c r="I1056">
        <v>-37.510651943474798</v>
      </c>
      <c r="J1056">
        <v>4.3944198840298903</v>
      </c>
      <c r="K1056">
        <v>191.027256046145</v>
      </c>
      <c r="L1056">
        <v>195.28192677206201</v>
      </c>
      <c r="M1056">
        <v>53.280218101620498</v>
      </c>
      <c r="N1056">
        <v>0.88436810045398995</v>
      </c>
      <c r="O1056">
        <v>49.873273677132303</v>
      </c>
      <c r="P1056">
        <v>29.0587449933244</v>
      </c>
      <c r="Q1056">
        <v>4.7722985353744002E-2</v>
      </c>
    </row>
    <row r="1057" spans="1:17" hidden="1" x14ac:dyDescent="0.3">
      <c r="A1057" t="s">
        <v>2268</v>
      </c>
      <c r="B1057" t="s">
        <v>2269</v>
      </c>
      <c r="C1057" t="str">
        <f>IFERROR(VLOOKUP(Table1[[#This Row],[Ticker]],[1]!Table2[[Symbol]:[Industry]],2,FALSE),"-")</f>
        <v>-</v>
      </c>
      <c r="D1057" t="s">
        <v>297</v>
      </c>
      <c r="E1057">
        <v>2303.8027809999999</v>
      </c>
      <c r="F1057">
        <v>3614.5</v>
      </c>
      <c r="G1057">
        <v>1900.69889897707</v>
      </c>
      <c r="H1057">
        <v>-0.19546208683382299</v>
      </c>
      <c r="I1057">
        <v>254.07416048071599</v>
      </c>
      <c r="J1057">
        <v>4.2377968243052901</v>
      </c>
      <c r="K1057">
        <v>3254.6544401394999</v>
      </c>
      <c r="L1057">
        <v>1595.7981702772599</v>
      </c>
      <c r="M1057">
        <v>47.671865211281002</v>
      </c>
      <c r="N1057">
        <v>0.300082537436623</v>
      </c>
      <c r="O1057">
        <v>15.506985751832801</v>
      </c>
      <c r="P1057">
        <v>2038.7573964497001</v>
      </c>
    </row>
    <row r="1058" spans="1:17" hidden="1" x14ac:dyDescent="0.3">
      <c r="A1058" t="s">
        <v>2270</v>
      </c>
      <c r="B1058" t="s">
        <v>2271</v>
      </c>
      <c r="C1058" t="str">
        <f>IFERROR(VLOOKUP(Table1[[#This Row],[Ticker]],[1]!Table2[[Symbol]:[Industry]],2,FALSE),"-")</f>
        <v>-</v>
      </c>
      <c r="D1058" t="s">
        <v>397</v>
      </c>
      <c r="E1058">
        <v>2295.2827175000002</v>
      </c>
      <c r="F1058">
        <v>3846.95</v>
      </c>
      <c r="G1058">
        <v>236.18959499783199</v>
      </c>
      <c r="H1058">
        <v>5.5813540581055703</v>
      </c>
      <c r="I1058">
        <v>115.112601280242</v>
      </c>
      <c r="J1058">
        <v>11.9394478169907</v>
      </c>
      <c r="K1058">
        <v>3106.0679157262298</v>
      </c>
      <c r="L1058">
        <v>2224.06423085284</v>
      </c>
      <c r="M1058">
        <v>76.596416445379603</v>
      </c>
      <c r="N1058">
        <v>1.57320746706221</v>
      </c>
      <c r="O1058">
        <v>3.1986378819584398</v>
      </c>
      <c r="P1058">
        <v>342.17816091954001</v>
      </c>
      <c r="Q1058">
        <v>0.130168639231036</v>
      </c>
    </row>
    <row r="1059" spans="1:17" hidden="1" x14ac:dyDescent="0.3">
      <c r="A1059" t="s">
        <v>2272</v>
      </c>
      <c r="B1059" t="s">
        <v>2273</v>
      </c>
      <c r="C1059" t="str">
        <f>IFERROR(VLOOKUP(Table1[[#This Row],[Ticker]],[1]!Table2[[Symbol]:[Industry]],2,FALSE),"-")</f>
        <v>-</v>
      </c>
      <c r="D1059" t="s">
        <v>388</v>
      </c>
      <c r="E1059">
        <v>2288.1257202000002</v>
      </c>
      <c r="F1059">
        <v>1166.8</v>
      </c>
      <c r="G1059">
        <v>-35.803638377392701</v>
      </c>
      <c r="H1059">
        <v>-9.5191317010803402</v>
      </c>
      <c r="I1059">
        <v>30.412382139318801</v>
      </c>
      <c r="J1059">
        <v>0.99343688802903296</v>
      </c>
      <c r="K1059">
        <v>1250.6055818075299</v>
      </c>
      <c r="L1059">
        <v>1217.6178859417901</v>
      </c>
      <c r="M1059">
        <v>34.760514603645802</v>
      </c>
      <c r="N1059">
        <v>0.61987864115569502</v>
      </c>
      <c r="O1059">
        <v>26.362701405553601</v>
      </c>
      <c r="P1059">
        <v>41.4217320162414</v>
      </c>
      <c r="Q1059">
        <v>-4.2213548324513003E-2</v>
      </c>
    </row>
    <row r="1060" spans="1:17" hidden="1" x14ac:dyDescent="0.3">
      <c r="A1060" t="s">
        <v>2274</v>
      </c>
      <c r="B1060" t="s">
        <v>2275</v>
      </c>
      <c r="C1060" t="str">
        <f>IFERROR(VLOOKUP(Table1[[#This Row],[Ticker]],[1]!Table2[[Symbol]:[Industry]],2,FALSE),"-")</f>
        <v>-</v>
      </c>
      <c r="D1060" t="s">
        <v>440</v>
      </c>
      <c r="E1060">
        <v>2282.9771658599998</v>
      </c>
      <c r="F1060">
        <v>554.35</v>
      </c>
      <c r="G1060">
        <v>-46.043484859396699</v>
      </c>
      <c r="H1060">
        <v>-9.0213344890666001</v>
      </c>
      <c r="I1060">
        <v>-35.529445291012799</v>
      </c>
      <c r="J1060">
        <v>-5.1087655520528497</v>
      </c>
      <c r="K1060">
        <v>620.21866068902204</v>
      </c>
      <c r="L1060">
        <v>648.81634681476805</v>
      </c>
      <c r="M1060">
        <v>17.292964924813202</v>
      </c>
      <c r="N1060">
        <v>1.0003347533378999</v>
      </c>
      <c r="O1060">
        <v>44.069631099485797</v>
      </c>
      <c r="P1060">
        <v>1.3344301252170701</v>
      </c>
      <c r="Q1060">
        <v>1.53697402739E-3</v>
      </c>
    </row>
    <row r="1061" spans="1:17" hidden="1" x14ac:dyDescent="0.3">
      <c r="A1061" t="s">
        <v>2276</v>
      </c>
      <c r="B1061" t="s">
        <v>2277</v>
      </c>
      <c r="C1061" t="str">
        <f>IFERROR(VLOOKUP(Table1[[#This Row],[Ticker]],[1]!Table2[[Symbol]:[Industry]],2,FALSE),"-")</f>
        <v>-</v>
      </c>
      <c r="D1061" t="s">
        <v>133</v>
      </c>
      <c r="E1061">
        <v>2280.9736382679998</v>
      </c>
      <c r="F1061">
        <v>43.03</v>
      </c>
      <c r="G1061">
        <v>-7.7448791838950397</v>
      </c>
      <c r="H1061">
        <v>-11.748533278516801</v>
      </c>
      <c r="I1061">
        <v>-3.29481249544193</v>
      </c>
      <c r="J1061">
        <v>-3.64517759017534</v>
      </c>
      <c r="K1061">
        <v>44.078405994130897</v>
      </c>
      <c r="L1061">
        <v>39.328993287374097</v>
      </c>
      <c r="M1061">
        <v>27.122603435656501</v>
      </c>
      <c r="N1061">
        <v>0.59119965436799304</v>
      </c>
      <c r="O1061">
        <v>22.0079014640948</v>
      </c>
      <c r="P1061">
        <v>40.254237288135599</v>
      </c>
      <c r="Q1061">
        <v>0.11177577314199399</v>
      </c>
    </row>
    <row r="1062" spans="1:17" hidden="1" x14ac:dyDescent="0.3">
      <c r="A1062" t="s">
        <v>2278</v>
      </c>
      <c r="B1062" t="s">
        <v>2279</v>
      </c>
      <c r="C1062" t="str">
        <f>IFERROR(VLOOKUP(Table1[[#This Row],[Ticker]],[1]!Table2[[Symbol]:[Industry]],2,FALSE),"-")</f>
        <v>-</v>
      </c>
      <c r="D1062" t="s">
        <v>51</v>
      </c>
      <c r="E1062">
        <v>2274.2770963500002</v>
      </c>
      <c r="F1062">
        <v>1609.5</v>
      </c>
      <c r="G1062">
        <v>13.5862836693566</v>
      </c>
      <c r="H1062">
        <v>11.7478470006933</v>
      </c>
      <c r="I1062">
        <v>-1.9081607732544701</v>
      </c>
      <c r="J1062">
        <v>2.0460053477918199</v>
      </c>
      <c r="K1062">
        <v>1514.8259106002499</v>
      </c>
      <c r="L1062">
        <v>1437.06095145936</v>
      </c>
      <c r="M1062">
        <v>65.518166470104703</v>
      </c>
      <c r="N1062">
        <v>2.5109513494786802</v>
      </c>
      <c r="O1062">
        <v>12.2025473749611</v>
      </c>
      <c r="P1062">
        <v>46.158735924445999</v>
      </c>
      <c r="Q1062">
        <v>8.7157450619299998E-2</v>
      </c>
    </row>
    <row r="1063" spans="1:17" hidden="1" x14ac:dyDescent="0.3">
      <c r="A1063" t="s">
        <v>2280</v>
      </c>
      <c r="B1063" t="s">
        <v>2281</v>
      </c>
      <c r="C1063" t="str">
        <f>IFERROR(VLOOKUP(Table1[[#This Row],[Ticker]],[1]!Table2[[Symbol]:[Industry]],2,FALSE),"-")</f>
        <v>-</v>
      </c>
      <c r="D1063" t="s">
        <v>297</v>
      </c>
      <c r="E1063">
        <v>2272.7108750000002</v>
      </c>
      <c r="F1063">
        <v>3621.85</v>
      </c>
      <c r="G1063">
        <v>1792.0916783110199</v>
      </c>
      <c r="H1063">
        <v>41.724858006052898</v>
      </c>
      <c r="I1063">
        <v>295.80783188824699</v>
      </c>
      <c r="J1063">
        <v>4.0299137161832697</v>
      </c>
      <c r="K1063">
        <v>3061.7736822898701</v>
      </c>
      <c r="L1063">
        <v>1875.9126696378</v>
      </c>
      <c r="M1063">
        <v>57.842232454639998</v>
      </c>
      <c r="N1063">
        <v>0.72453334876227204</v>
      </c>
      <c r="O1063">
        <v>11.683255794690499</v>
      </c>
      <c r="P1063">
        <v>2121.9938650306699</v>
      </c>
      <c r="Q1063">
        <v>0.21697270859001</v>
      </c>
    </row>
    <row r="1064" spans="1:17" x14ac:dyDescent="0.3">
      <c r="A1064" t="s">
        <v>2282</v>
      </c>
      <c r="B1064" t="s">
        <v>2283</v>
      </c>
      <c r="C1064" t="str">
        <f>IFERROR(VLOOKUP(Table1[[#This Row],[Ticker]],[1]!Table2[[Symbol]:[Industry]],2,FALSE),"-")</f>
        <v>-</v>
      </c>
      <c r="D1064" t="s">
        <v>300</v>
      </c>
      <c r="E1064">
        <v>2266.6194322199999</v>
      </c>
      <c r="F1064">
        <v>386.1</v>
      </c>
      <c r="G1064">
        <v>-20.426798243609898</v>
      </c>
      <c r="H1064">
        <v>-7.8254859215066901</v>
      </c>
      <c r="I1064">
        <v>-15.636548349825601</v>
      </c>
      <c r="J1064">
        <v>-4.4465839290409699</v>
      </c>
      <c r="K1064">
        <v>407.03542499240001</v>
      </c>
      <c r="L1064">
        <v>407.02203567424499</v>
      </c>
      <c r="M1064">
        <v>25.5818832141649</v>
      </c>
      <c r="N1064">
        <v>0.83588965848081997</v>
      </c>
      <c r="O1064">
        <v>38.7982387982387</v>
      </c>
      <c r="P1064">
        <v>16.699410609037301</v>
      </c>
      <c r="Q1064">
        <v>-6.1979096410471002E-2</v>
      </c>
    </row>
    <row r="1065" spans="1:17" x14ac:dyDescent="0.3">
      <c r="A1065" t="s">
        <v>2284</v>
      </c>
      <c r="B1065" t="s">
        <v>2285</v>
      </c>
      <c r="C1065" t="str">
        <f>IFERROR(VLOOKUP(Table1[[#This Row],[Ticker]],[1]!Table2[[Symbol]:[Industry]],2,FALSE),"-")</f>
        <v>-</v>
      </c>
      <c r="D1065" t="s">
        <v>486</v>
      </c>
      <c r="E1065">
        <v>2265.4491771599901</v>
      </c>
      <c r="F1065">
        <v>579.79999999999995</v>
      </c>
      <c r="G1065">
        <v>-37.635598439249897</v>
      </c>
      <c r="H1065">
        <v>2.3807323460060998</v>
      </c>
      <c r="I1065">
        <v>-19.219392461144501</v>
      </c>
      <c r="J1065">
        <v>1.0139868240829599</v>
      </c>
      <c r="K1065">
        <v>554.78553540618202</v>
      </c>
      <c r="L1065">
        <v>590.96974206227696</v>
      </c>
      <c r="M1065">
        <v>68.071965785358799</v>
      </c>
      <c r="N1065">
        <v>1.4789765046666099</v>
      </c>
      <c r="O1065">
        <v>36.547085201793699</v>
      </c>
      <c r="P1065">
        <v>25.7564255503741</v>
      </c>
      <c r="Q1065">
        <v>-0.10362448139677299</v>
      </c>
    </row>
    <row r="1066" spans="1:17" hidden="1" x14ac:dyDescent="0.3">
      <c r="A1066" t="s">
        <v>2286</v>
      </c>
      <c r="B1066" t="s">
        <v>2287</v>
      </c>
      <c r="C1066" t="str">
        <f>IFERROR(VLOOKUP(Table1[[#This Row],[Ticker]],[1]!Table2[[Symbol]:[Industry]],2,FALSE),"-")</f>
        <v>-</v>
      </c>
      <c r="D1066" t="s">
        <v>2288</v>
      </c>
      <c r="E1066">
        <v>2265.4439153349999</v>
      </c>
      <c r="F1066">
        <v>4587.95</v>
      </c>
      <c r="G1066">
        <v>56.806709369651102</v>
      </c>
      <c r="H1066">
        <v>-20.137022230572001</v>
      </c>
      <c r="I1066">
        <v>27.5454653676743</v>
      </c>
      <c r="J1066">
        <v>-6.1642188496759003</v>
      </c>
      <c r="K1066">
        <v>5096.5428286850101</v>
      </c>
      <c r="L1066">
        <v>3986.6762329360299</v>
      </c>
      <c r="M1066">
        <v>21.526754686318899</v>
      </c>
      <c r="N1066">
        <v>1.2359968838450801</v>
      </c>
      <c r="O1066">
        <v>40.433091031942297</v>
      </c>
      <c r="P1066">
        <v>93.258213984835706</v>
      </c>
      <c r="Q1066">
        <v>0.14014500136163099</v>
      </c>
    </row>
    <row r="1067" spans="1:17" hidden="1" x14ac:dyDescent="0.3">
      <c r="A1067" t="s">
        <v>2289</v>
      </c>
      <c r="B1067" t="s">
        <v>2290</v>
      </c>
      <c r="C1067" t="str">
        <f>IFERROR(VLOOKUP(Table1[[#This Row],[Ticker]],[1]!Table2[[Symbol]:[Industry]],2,FALSE),"-")</f>
        <v>-</v>
      </c>
      <c r="D1067" t="s">
        <v>1376</v>
      </c>
      <c r="E1067">
        <v>2264.1713180749998</v>
      </c>
      <c r="F1067">
        <v>874.15</v>
      </c>
      <c r="G1067">
        <v>14.313978101676399</v>
      </c>
      <c r="H1067">
        <v>7.1532049714198997</v>
      </c>
      <c r="I1067">
        <v>48.489516587716999</v>
      </c>
      <c r="J1067">
        <v>-1.8067792892363299</v>
      </c>
      <c r="K1067">
        <v>812.29288620306795</v>
      </c>
      <c r="L1067">
        <v>687.46130426218804</v>
      </c>
      <c r="M1067">
        <v>46.342609760960798</v>
      </c>
      <c r="N1067">
        <v>1.55279981888366</v>
      </c>
      <c r="O1067">
        <v>12.869644797803501</v>
      </c>
      <c r="P1067">
        <v>93.610188261350999</v>
      </c>
      <c r="Q1067">
        <v>-6.0099087857959999E-3</v>
      </c>
    </row>
    <row r="1068" spans="1:17" hidden="1" x14ac:dyDescent="0.3">
      <c r="A1068" t="s">
        <v>2291</v>
      </c>
      <c r="B1068" t="s">
        <v>2292</v>
      </c>
      <c r="C1068" t="str">
        <f>IFERROR(VLOOKUP(Table1[[#This Row],[Ticker]],[1]!Table2[[Symbol]:[Industry]],2,FALSE),"-")</f>
        <v>-</v>
      </c>
      <c r="D1068" t="s">
        <v>782</v>
      </c>
      <c r="E1068">
        <v>2263.4602347</v>
      </c>
      <c r="F1068">
        <v>21</v>
      </c>
      <c r="G1068">
        <v>7.6591708907150498</v>
      </c>
      <c r="H1068">
        <v>1.1401481357824199</v>
      </c>
      <c r="I1068">
        <v>-28.195111598133799</v>
      </c>
      <c r="J1068">
        <v>7.0796315440248803</v>
      </c>
      <c r="K1068">
        <v>22.197863750409599</v>
      </c>
      <c r="L1068">
        <v>22.239313775849698</v>
      </c>
      <c r="M1068">
        <v>41.565659140166403</v>
      </c>
      <c r="N1068">
        <v>1.23822348789979</v>
      </c>
      <c r="O1068">
        <v>53.3333333333333</v>
      </c>
      <c r="P1068">
        <v>37.254901960784302</v>
      </c>
      <c r="Q1068">
        <v>-4.5510034551251001E-2</v>
      </c>
    </row>
    <row r="1069" spans="1:17" hidden="1" x14ac:dyDescent="0.3">
      <c r="A1069" t="s">
        <v>2293</v>
      </c>
      <c r="B1069" t="s">
        <v>2294</v>
      </c>
      <c r="C1069" t="str">
        <f>IFERROR(VLOOKUP(Table1[[#This Row],[Ticker]],[1]!Table2[[Symbol]:[Industry]],2,FALSE),"-")</f>
        <v>-</v>
      </c>
      <c r="D1069" t="s">
        <v>351</v>
      </c>
      <c r="E1069">
        <v>2261.8070945099998</v>
      </c>
      <c r="F1069">
        <v>236.1</v>
      </c>
      <c r="G1069">
        <v>-10.502749312302001</v>
      </c>
      <c r="H1069">
        <v>-5.8520931558303602</v>
      </c>
      <c r="I1069">
        <v>19.391407874817599</v>
      </c>
      <c r="J1069">
        <v>-1.69751266933141</v>
      </c>
      <c r="K1069">
        <v>238.737042183737</v>
      </c>
      <c r="M1069">
        <v>32.368152411198302</v>
      </c>
      <c r="N1069">
        <v>0.51850467035571801</v>
      </c>
      <c r="O1069">
        <v>21.135112240575999</v>
      </c>
      <c r="P1069">
        <v>56.772908366533798</v>
      </c>
    </row>
    <row r="1070" spans="1:17" hidden="1" x14ac:dyDescent="0.3">
      <c r="A1070" t="s">
        <v>2295</v>
      </c>
      <c r="B1070" t="s">
        <v>2296</v>
      </c>
      <c r="C1070" t="str">
        <f>IFERROR(VLOOKUP(Table1[[#This Row],[Ticker]],[1]!Table2[[Symbol]:[Industry]],2,FALSE),"-")</f>
        <v>-</v>
      </c>
      <c r="D1070" t="s">
        <v>1175</v>
      </c>
      <c r="E1070">
        <v>2260.6035353299999</v>
      </c>
      <c r="F1070">
        <v>795.55</v>
      </c>
      <c r="G1070">
        <v>-0.55443095964469002</v>
      </c>
      <c r="H1070">
        <v>1.2368676855173899</v>
      </c>
      <c r="I1070">
        <v>-36.391639650070502</v>
      </c>
      <c r="J1070">
        <v>3.45168591530761</v>
      </c>
      <c r="K1070">
        <v>814.96665990881195</v>
      </c>
      <c r="L1070">
        <v>832.48580731290895</v>
      </c>
      <c r="M1070">
        <v>49.568774597303502</v>
      </c>
      <c r="N1070">
        <v>1.23602347698148</v>
      </c>
      <c r="O1070">
        <v>44.673496323298302</v>
      </c>
      <c r="P1070">
        <v>34.145518927577697</v>
      </c>
      <c r="Q1070">
        <v>1.8539859829277E-2</v>
      </c>
    </row>
    <row r="1071" spans="1:17" hidden="1" x14ac:dyDescent="0.3">
      <c r="A1071" t="s">
        <v>2297</v>
      </c>
      <c r="B1071" t="s">
        <v>2298</v>
      </c>
      <c r="C1071" t="str">
        <f>IFERROR(VLOOKUP(Table1[[#This Row],[Ticker]],[1]!Table2[[Symbol]:[Industry]],2,FALSE),"-")</f>
        <v>-</v>
      </c>
      <c r="D1071" t="s">
        <v>465</v>
      </c>
      <c r="E1071">
        <v>2256.8284440000002</v>
      </c>
      <c r="F1071">
        <v>899.4</v>
      </c>
      <c r="G1071">
        <v>73.940128927242597</v>
      </c>
      <c r="H1071">
        <v>5.3213851739126499</v>
      </c>
      <c r="I1071">
        <v>53.650943117682097</v>
      </c>
      <c r="J1071">
        <v>-13.0072228540807</v>
      </c>
      <c r="K1071">
        <v>795.27469993572095</v>
      </c>
      <c r="L1071">
        <v>651.00545581675794</v>
      </c>
      <c r="M1071">
        <v>53.341757041133299</v>
      </c>
      <c r="N1071">
        <v>2.5423333664467398</v>
      </c>
      <c r="O1071">
        <v>25.983989326217401</v>
      </c>
      <c r="P1071">
        <v>109.041255084253</v>
      </c>
      <c r="Q1071">
        <v>0.110421560152141</v>
      </c>
    </row>
    <row r="1072" spans="1:17" x14ac:dyDescent="0.3">
      <c r="A1072" t="s">
        <v>2299</v>
      </c>
      <c r="B1072" t="s">
        <v>2300</v>
      </c>
      <c r="C1072" t="str">
        <f>IFERROR(VLOOKUP(Table1[[#This Row],[Ticker]],[1]!Table2[[Symbol]:[Industry]],2,FALSE),"-")</f>
        <v>-</v>
      </c>
      <c r="D1072" t="s">
        <v>111</v>
      </c>
      <c r="E1072">
        <v>2251.9666114000001</v>
      </c>
      <c r="F1072">
        <v>9.1999999999999993</v>
      </c>
      <c r="G1072">
        <v>-9.9453587260096992</v>
      </c>
      <c r="H1072">
        <v>33.079323916852097</v>
      </c>
      <c r="I1072">
        <v>-74.184416410968097</v>
      </c>
      <c r="J1072">
        <v>-9.6111212887002893</v>
      </c>
      <c r="K1072">
        <v>10.2949904533923</v>
      </c>
      <c r="L1072">
        <v>14.224321215813401</v>
      </c>
      <c r="M1072">
        <v>52.753609637976197</v>
      </c>
      <c r="N1072">
        <v>0.72784048269156598</v>
      </c>
      <c r="O1072">
        <v>195.108695652173</v>
      </c>
      <c r="P1072">
        <v>37.1087928464977</v>
      </c>
      <c r="Q1072">
        <v>2.6617685207321998E-2</v>
      </c>
    </row>
    <row r="1073" spans="1:17" hidden="1" x14ac:dyDescent="0.3">
      <c r="A1073" t="s">
        <v>2301</v>
      </c>
      <c r="B1073" t="s">
        <v>2302</v>
      </c>
      <c r="C1073" t="str">
        <f>IFERROR(VLOOKUP(Table1[[#This Row],[Ticker]],[1]!Table2[[Symbol]:[Industry]],2,FALSE),"-")</f>
        <v>-</v>
      </c>
      <c r="D1073" t="s">
        <v>51</v>
      </c>
      <c r="E1073">
        <v>2250.8411345999998</v>
      </c>
      <c r="F1073">
        <v>244.55</v>
      </c>
      <c r="G1073">
        <v>23.922684598914199</v>
      </c>
      <c r="H1073">
        <v>5.4229057720941496</v>
      </c>
      <c r="I1073">
        <v>5.8007831456157101E-2</v>
      </c>
      <c r="J1073">
        <v>0.76063113966993401</v>
      </c>
      <c r="K1073">
        <v>229.50868691945001</v>
      </c>
      <c r="L1073">
        <v>209.10122609116399</v>
      </c>
      <c r="M1073">
        <v>59.1727797350255</v>
      </c>
      <c r="N1073">
        <v>1.2538692345954101</v>
      </c>
      <c r="O1073">
        <v>11.3678184420364</v>
      </c>
      <c r="P1073">
        <v>72.2183098591549</v>
      </c>
      <c r="Q1073">
        <v>8.2823259464852E-2</v>
      </c>
    </row>
    <row r="1074" spans="1:17" x14ac:dyDescent="0.3">
      <c r="A1074" t="s">
        <v>2303</v>
      </c>
      <c r="B1074" t="s">
        <v>2304</v>
      </c>
      <c r="C1074" t="str">
        <f>IFERROR(VLOOKUP(Table1[[#This Row],[Ticker]],[1]!Table2[[Symbol]:[Industry]],2,FALSE),"-")</f>
        <v>-</v>
      </c>
      <c r="D1074" t="s">
        <v>217</v>
      </c>
      <c r="E1074">
        <v>2243.0723465249998</v>
      </c>
      <c r="F1074">
        <v>290.25</v>
      </c>
      <c r="G1074">
        <v>-44.404340338456599</v>
      </c>
      <c r="H1074">
        <v>-9.1596390243908594</v>
      </c>
      <c r="I1074">
        <v>-10.616911442189201</v>
      </c>
      <c r="J1074">
        <v>-6.7686409569803399</v>
      </c>
      <c r="K1074">
        <v>301.51400717477497</v>
      </c>
      <c r="L1074">
        <v>318.91119512934898</v>
      </c>
      <c r="M1074">
        <v>31.352390310541399</v>
      </c>
      <c r="N1074">
        <v>1.2100614400290299</v>
      </c>
      <c r="O1074">
        <v>35.779500430663198</v>
      </c>
      <c r="P1074">
        <v>18.2521898553676</v>
      </c>
    </row>
    <row r="1075" spans="1:17" hidden="1" x14ac:dyDescent="0.3">
      <c r="A1075" t="s">
        <v>2305</v>
      </c>
      <c r="B1075" t="s">
        <v>2306</v>
      </c>
      <c r="C1075" t="str">
        <f>IFERROR(VLOOKUP(Table1[[#This Row],[Ticker]],[1]!Table2[[Symbol]:[Industry]],2,FALSE),"-")</f>
        <v>-</v>
      </c>
      <c r="D1075" t="s">
        <v>133</v>
      </c>
      <c r="E1075">
        <v>2231.470875816</v>
      </c>
      <c r="F1075">
        <v>165.36</v>
      </c>
      <c r="G1075">
        <v>66.605626353538497</v>
      </c>
      <c r="H1075">
        <v>-7.0369457688501704</v>
      </c>
      <c r="I1075">
        <v>-1.03811899977001</v>
      </c>
      <c r="J1075">
        <v>-3.3460439862879099</v>
      </c>
      <c r="K1075">
        <v>170.84931282700401</v>
      </c>
      <c r="L1075">
        <v>142.56383771156101</v>
      </c>
      <c r="M1075">
        <v>29.898263192401799</v>
      </c>
      <c r="N1075">
        <v>0.75298906723785997</v>
      </c>
      <c r="O1075">
        <v>23.439767779390401</v>
      </c>
      <c r="P1075">
        <v>98.035928143712496</v>
      </c>
      <c r="Q1075">
        <v>0.168071783237602</v>
      </c>
    </row>
    <row r="1076" spans="1:17" hidden="1" x14ac:dyDescent="0.3">
      <c r="A1076" t="s">
        <v>2307</v>
      </c>
      <c r="B1076" t="s">
        <v>2308</v>
      </c>
      <c r="C1076" t="str">
        <f>IFERROR(VLOOKUP(Table1[[#This Row],[Ticker]],[1]!Table2[[Symbol]:[Industry]],2,FALSE),"-")</f>
        <v>-</v>
      </c>
      <c r="D1076" t="s">
        <v>539</v>
      </c>
      <c r="E1076">
        <v>2227.1575565500002</v>
      </c>
      <c r="F1076">
        <v>952.1</v>
      </c>
      <c r="G1076">
        <v>-69.392920725121002</v>
      </c>
      <c r="H1076">
        <v>-15.190917052389601</v>
      </c>
      <c r="I1076">
        <v>-33.486134522884498</v>
      </c>
      <c r="J1076">
        <v>-0.106389737714761</v>
      </c>
      <c r="K1076">
        <v>1058.09920833048</v>
      </c>
      <c r="L1076">
        <v>1257.4783943408299</v>
      </c>
      <c r="M1076">
        <v>29.162940694340399</v>
      </c>
      <c r="N1076">
        <v>0.90725992287244395</v>
      </c>
      <c r="O1076">
        <v>86.156916290305603</v>
      </c>
      <c r="P1076">
        <v>0.66610277014169605</v>
      </c>
      <c r="Q1076">
        <v>-0.15861458994640201</v>
      </c>
    </row>
    <row r="1077" spans="1:17" hidden="1" x14ac:dyDescent="0.3">
      <c r="A1077" t="s">
        <v>2309</v>
      </c>
      <c r="B1077" t="s">
        <v>2310</v>
      </c>
      <c r="C1077" t="str">
        <f>IFERROR(VLOOKUP(Table1[[#This Row],[Ticker]],[1]!Table2[[Symbol]:[Industry]],2,FALSE),"-")</f>
        <v>-</v>
      </c>
      <c r="D1077" t="s">
        <v>141</v>
      </c>
      <c r="E1077">
        <v>2224.7595087599998</v>
      </c>
      <c r="F1077">
        <v>128.29</v>
      </c>
      <c r="G1077">
        <v>337.57598242384103</v>
      </c>
      <c r="H1077">
        <v>-1.5065183028314599</v>
      </c>
      <c r="I1077">
        <v>67.311367716175994</v>
      </c>
      <c r="J1077">
        <v>3.36185965451272</v>
      </c>
      <c r="K1077">
        <v>119.34306149136999</v>
      </c>
      <c r="L1077">
        <v>92.576325675468794</v>
      </c>
      <c r="M1077">
        <v>69.815765198136006</v>
      </c>
      <c r="N1077">
        <v>1.08263075044512</v>
      </c>
      <c r="O1077">
        <v>7.3193545872632404</v>
      </c>
      <c r="P1077">
        <v>384.20456689941398</v>
      </c>
    </row>
    <row r="1078" spans="1:17" hidden="1" x14ac:dyDescent="0.3">
      <c r="A1078" t="s">
        <v>2311</v>
      </c>
      <c r="B1078" t="s">
        <v>2312</v>
      </c>
      <c r="C1078" t="str">
        <f>IFERROR(VLOOKUP(Table1[[#This Row],[Ticker]],[1]!Table2[[Symbol]:[Industry]],2,FALSE),"-")</f>
        <v>-</v>
      </c>
      <c r="D1078" t="s">
        <v>300</v>
      </c>
      <c r="E1078">
        <v>2217.61991992</v>
      </c>
      <c r="F1078">
        <v>87.2</v>
      </c>
      <c r="G1078">
        <v>-12.793373331212701</v>
      </c>
      <c r="H1078">
        <v>11.3850756316771</v>
      </c>
      <c r="I1078">
        <v>-4.4007612347383596</v>
      </c>
      <c r="J1078">
        <v>4.3304555689287598</v>
      </c>
      <c r="K1078">
        <v>84.723526219230806</v>
      </c>
      <c r="L1078">
        <v>84.366811057081804</v>
      </c>
      <c r="M1078">
        <v>48.640732051392703</v>
      </c>
      <c r="N1078">
        <v>1.825634235931</v>
      </c>
      <c r="O1078">
        <v>19.839449541284399</v>
      </c>
      <c r="P1078">
        <v>22.1288515406162</v>
      </c>
      <c r="Q1078">
        <v>-2.5284741046630001E-2</v>
      </c>
    </row>
    <row r="1079" spans="1:17" hidden="1" x14ac:dyDescent="0.3">
      <c r="A1079" t="s">
        <v>2313</v>
      </c>
      <c r="B1079" t="s">
        <v>2314</v>
      </c>
      <c r="C1079" t="str">
        <f>IFERROR(VLOOKUP(Table1[[#This Row],[Ticker]],[1]!Table2[[Symbol]:[Industry]],2,FALSE),"-")</f>
        <v>-</v>
      </c>
      <c r="D1079" t="s">
        <v>400</v>
      </c>
      <c r="E1079">
        <v>2205.4661153000002</v>
      </c>
      <c r="F1079">
        <v>4135.25</v>
      </c>
      <c r="G1079">
        <v>316.97991658550097</v>
      </c>
      <c r="H1079">
        <v>-71.044426541918398</v>
      </c>
      <c r="I1079">
        <v>214.15136323364001</v>
      </c>
      <c r="J1079">
        <v>-72.017566071898102</v>
      </c>
      <c r="K1079">
        <v>3316.36528103724</v>
      </c>
      <c r="L1079">
        <v>2178.2596709727</v>
      </c>
      <c r="M1079">
        <v>77.611350263008205</v>
      </c>
      <c r="N1079">
        <v>0.50220247840654197</v>
      </c>
      <c r="O1079">
        <v>1.2272534913245901</v>
      </c>
      <c r="P1079">
        <v>378.06358381502798</v>
      </c>
      <c r="Q1079">
        <v>0.252907075780548</v>
      </c>
    </row>
    <row r="1080" spans="1:17" hidden="1" x14ac:dyDescent="0.3">
      <c r="A1080" t="s">
        <v>2315</v>
      </c>
      <c r="B1080" t="s">
        <v>2316</v>
      </c>
      <c r="C1080" t="str">
        <f>IFERROR(VLOOKUP(Table1[[#This Row],[Ticker]],[1]!Table2[[Symbol]:[Industry]],2,FALSE),"-")</f>
        <v>-</v>
      </c>
      <c r="D1080" t="s">
        <v>133</v>
      </c>
      <c r="E1080">
        <v>2195.7545753479999</v>
      </c>
      <c r="F1080">
        <v>151.96</v>
      </c>
      <c r="G1080">
        <v>-30.889549670200601</v>
      </c>
      <c r="H1080">
        <v>-0.82605866199292999</v>
      </c>
      <c r="I1080">
        <v>-20.2032251883975</v>
      </c>
      <c r="J1080">
        <v>-2.3115011032320099</v>
      </c>
      <c r="K1080">
        <v>166.297821753363</v>
      </c>
      <c r="L1080">
        <v>164.77145760028799</v>
      </c>
      <c r="M1080">
        <v>27.405305847353699</v>
      </c>
      <c r="N1080">
        <v>1.0224671789726101</v>
      </c>
      <c r="O1080">
        <v>40.036851803106003</v>
      </c>
      <c r="P1080">
        <v>12.562962962962899</v>
      </c>
      <c r="Q1080">
        <v>-1.0351518297147999E-2</v>
      </c>
    </row>
    <row r="1081" spans="1:17" hidden="1" x14ac:dyDescent="0.3">
      <c r="A1081" t="s">
        <v>2317</v>
      </c>
      <c r="B1081" t="s">
        <v>2318</v>
      </c>
      <c r="C1081" t="str">
        <f>IFERROR(VLOOKUP(Table1[[#This Row],[Ticker]],[1]!Table2[[Symbol]:[Industry]],2,FALSE),"-")</f>
        <v>-</v>
      </c>
      <c r="D1081" t="s">
        <v>300</v>
      </c>
      <c r="E1081">
        <v>2195.3630164460001</v>
      </c>
      <c r="F1081">
        <v>74.38</v>
      </c>
      <c r="G1081">
        <v>31.865464239063002</v>
      </c>
      <c r="H1081">
        <v>36.818880492322002</v>
      </c>
      <c r="I1081">
        <v>19.600678633969402</v>
      </c>
      <c r="J1081">
        <v>4.40583079571417</v>
      </c>
      <c r="K1081">
        <v>61.485235363597504</v>
      </c>
      <c r="L1081">
        <v>56.608913846382102</v>
      </c>
      <c r="M1081">
        <v>63.644297616331201</v>
      </c>
      <c r="N1081">
        <v>2.54029888667869</v>
      </c>
      <c r="O1081">
        <v>8.4834632965851107</v>
      </c>
      <c r="P1081">
        <v>69.623717217787899</v>
      </c>
      <c r="Q1081">
        <v>7.8578760598163003E-2</v>
      </c>
    </row>
    <row r="1082" spans="1:17" hidden="1" x14ac:dyDescent="0.3">
      <c r="A1082" t="s">
        <v>2319</v>
      </c>
      <c r="B1082" t="s">
        <v>2320</v>
      </c>
      <c r="C1082" t="str">
        <f>IFERROR(VLOOKUP(Table1[[#This Row],[Ticker]],[1]!Table2[[Symbol]:[Industry]],2,FALSE),"-")</f>
        <v>-</v>
      </c>
      <c r="D1082" t="s">
        <v>465</v>
      </c>
      <c r="E1082">
        <v>2189.6438871999999</v>
      </c>
      <c r="F1082">
        <v>261.8</v>
      </c>
      <c r="G1082">
        <v>0.47122288234098803</v>
      </c>
      <c r="H1082">
        <v>-10.9236348554199</v>
      </c>
      <c r="I1082">
        <v>1.23674654221878</v>
      </c>
      <c r="J1082">
        <v>-4.6830083233600899</v>
      </c>
      <c r="K1082">
        <v>260.926549137824</v>
      </c>
      <c r="L1082">
        <v>236.42883777724799</v>
      </c>
      <c r="M1082">
        <v>31.817865594401201</v>
      </c>
      <c r="N1082">
        <v>0.72259081621324195</v>
      </c>
      <c r="O1082">
        <v>18.220015278838801</v>
      </c>
      <c r="P1082">
        <v>45.001384657989398</v>
      </c>
      <c r="Q1082">
        <v>0.121694489852754</v>
      </c>
    </row>
    <row r="1083" spans="1:17" hidden="1" x14ac:dyDescent="0.3">
      <c r="A1083" t="s">
        <v>2321</v>
      </c>
      <c r="B1083" t="s">
        <v>2322</v>
      </c>
      <c r="C1083" t="str">
        <f>IFERROR(VLOOKUP(Table1[[#This Row],[Ticker]],[1]!Table2[[Symbol]:[Industry]],2,FALSE),"-")</f>
        <v>-</v>
      </c>
      <c r="D1083" t="s">
        <v>251</v>
      </c>
      <c r="E1083">
        <v>2184.71829368</v>
      </c>
      <c r="F1083">
        <v>4253.6000000000004</v>
      </c>
      <c r="G1083">
        <v>42.714254512904098</v>
      </c>
      <c r="H1083">
        <v>-4.5840169135317899</v>
      </c>
      <c r="I1083">
        <v>21.750595810998</v>
      </c>
      <c r="J1083">
        <v>0.65182944966811396</v>
      </c>
      <c r="K1083">
        <v>4151.9477142459</v>
      </c>
      <c r="L1083">
        <v>3532.4314187385598</v>
      </c>
      <c r="M1083">
        <v>44.979025991580897</v>
      </c>
      <c r="N1083">
        <v>0.45939350345366498</v>
      </c>
      <c r="O1083">
        <v>12.2578521722775</v>
      </c>
      <c r="P1083">
        <v>80.965751967666407</v>
      </c>
      <c r="Q1083">
        <v>9.3872711009741996E-2</v>
      </c>
    </row>
    <row r="1084" spans="1:17" hidden="1" x14ac:dyDescent="0.3">
      <c r="A1084" t="s">
        <v>2323</v>
      </c>
      <c r="B1084" t="s">
        <v>2324</v>
      </c>
      <c r="C1084" t="str">
        <f>IFERROR(VLOOKUP(Table1[[#This Row],[Ticker]],[1]!Table2[[Symbol]:[Industry]],2,FALSE),"-")</f>
        <v>-</v>
      </c>
      <c r="D1084" t="s">
        <v>625</v>
      </c>
      <c r="E1084">
        <v>2183.435485</v>
      </c>
      <c r="F1084">
        <v>481.25</v>
      </c>
      <c r="G1084">
        <v>-32.903622589482701</v>
      </c>
      <c r="H1084">
        <v>-4.0841309333979003</v>
      </c>
      <c r="I1084">
        <v>-16.037055131242301</v>
      </c>
      <c r="J1084">
        <v>-3.77315944373529</v>
      </c>
      <c r="K1084">
        <v>495.43452454911602</v>
      </c>
      <c r="L1084">
        <v>498.53804756551199</v>
      </c>
      <c r="M1084">
        <v>35.945551428518499</v>
      </c>
      <c r="N1084">
        <v>2.0327684869689802</v>
      </c>
      <c r="O1084">
        <v>31.948051948051901</v>
      </c>
      <c r="P1084">
        <v>17.49267578125</v>
      </c>
      <c r="Q1084">
        <v>1.7603455403424E-2</v>
      </c>
    </row>
    <row r="1085" spans="1:17" hidden="1" x14ac:dyDescent="0.3">
      <c r="A1085" t="s">
        <v>2325</v>
      </c>
      <c r="B1085" t="s">
        <v>2326</v>
      </c>
      <c r="C1085" t="str">
        <f>IFERROR(VLOOKUP(Table1[[#This Row],[Ticker]],[1]!Table2[[Symbol]:[Industry]],2,FALSE),"-")</f>
        <v>-</v>
      </c>
      <c r="D1085" t="s">
        <v>717</v>
      </c>
      <c r="E1085">
        <v>2180.653534008</v>
      </c>
      <c r="F1085">
        <v>268.26</v>
      </c>
      <c r="G1085">
        <v>1.68303165854121</v>
      </c>
      <c r="H1085">
        <v>0.250495914326193</v>
      </c>
      <c r="I1085">
        <v>1.0641793868267799</v>
      </c>
      <c r="J1085">
        <v>0.26488817373547502</v>
      </c>
      <c r="K1085">
        <v>266.03822484481202</v>
      </c>
      <c r="L1085">
        <v>246.71431735568399</v>
      </c>
      <c r="M1085">
        <v>58.290846172297002</v>
      </c>
      <c r="N1085">
        <v>1.1496370181342801</v>
      </c>
      <c r="O1085">
        <v>5.4573920823081901</v>
      </c>
      <c r="P1085">
        <v>29.4691119691119</v>
      </c>
      <c r="Q1085">
        <v>3.2968413234804997E-2</v>
      </c>
    </row>
    <row r="1086" spans="1:17" hidden="1" x14ac:dyDescent="0.3">
      <c r="A1086" t="s">
        <v>2327</v>
      </c>
      <c r="B1086" t="s">
        <v>2328</v>
      </c>
      <c r="C1086" t="str">
        <f>IFERROR(VLOOKUP(Table1[[#This Row],[Ticker]],[1]!Table2[[Symbol]:[Industry]],2,FALSE),"-")</f>
        <v>-</v>
      </c>
      <c r="D1086" t="s">
        <v>539</v>
      </c>
      <c r="E1086">
        <v>2176.7106456000001</v>
      </c>
      <c r="F1086">
        <v>419.85</v>
      </c>
      <c r="G1086">
        <v>-42.982887235236298</v>
      </c>
      <c r="H1086">
        <v>-4.3390891968365501</v>
      </c>
      <c r="I1086">
        <v>-18.807639795253401</v>
      </c>
      <c r="J1086">
        <v>-1.3637162227056601</v>
      </c>
      <c r="K1086">
        <v>438.88264693884798</v>
      </c>
      <c r="L1086">
        <v>457.28364788793903</v>
      </c>
      <c r="M1086">
        <v>33.984223359850198</v>
      </c>
      <c r="N1086">
        <v>0.67284243855225701</v>
      </c>
      <c r="O1086">
        <v>34.178873407169199</v>
      </c>
      <c r="P1086">
        <v>9.6214099216710203</v>
      </c>
      <c r="Q1086">
        <v>1.2551098543645001E-2</v>
      </c>
    </row>
    <row r="1087" spans="1:17" hidden="1" x14ac:dyDescent="0.3">
      <c r="A1087" t="s">
        <v>2329</v>
      </c>
      <c r="B1087" t="s">
        <v>2330</v>
      </c>
      <c r="C1087" t="str">
        <f>IFERROR(VLOOKUP(Table1[[#This Row],[Ticker]],[1]!Table2[[Symbol]:[Industry]],2,FALSE),"-")</f>
        <v>-</v>
      </c>
      <c r="D1087" t="s">
        <v>536</v>
      </c>
      <c r="E1087">
        <v>2176.25896951</v>
      </c>
      <c r="F1087">
        <v>237.35</v>
      </c>
      <c r="G1087">
        <v>-46.155415116987101</v>
      </c>
      <c r="H1087">
        <v>-9.5212106689362894</v>
      </c>
      <c r="I1087">
        <v>-21.184347955327301</v>
      </c>
      <c r="J1087">
        <v>-3.2540037809096898</v>
      </c>
      <c r="K1087">
        <v>261.54095592677203</v>
      </c>
      <c r="L1087">
        <v>260.955062699373</v>
      </c>
      <c r="M1087">
        <v>30.219202865290299</v>
      </c>
      <c r="N1087">
        <v>0.66283295359099303</v>
      </c>
      <c r="O1087">
        <v>34.463871919106801</v>
      </c>
      <c r="P1087">
        <v>11.431924882629</v>
      </c>
      <c r="Q1087">
        <v>5.4442635551375997E-2</v>
      </c>
    </row>
    <row r="1088" spans="1:17" hidden="1" x14ac:dyDescent="0.3">
      <c r="A1088" t="s">
        <v>2331</v>
      </c>
      <c r="B1088" t="s">
        <v>2332</v>
      </c>
      <c r="C1088" t="str">
        <f>IFERROR(VLOOKUP(Table1[[#This Row],[Ticker]],[1]!Table2[[Symbol]:[Industry]],2,FALSE),"-")</f>
        <v>-</v>
      </c>
      <c r="D1088" t="s">
        <v>141</v>
      </c>
      <c r="E1088">
        <v>2170.29780764</v>
      </c>
      <c r="F1088">
        <v>118.66</v>
      </c>
      <c r="G1088">
        <v>122.463313682662</v>
      </c>
      <c r="H1088">
        <v>-8.2728665117354794</v>
      </c>
      <c r="I1088">
        <v>10.041378119704399</v>
      </c>
      <c r="J1088">
        <v>-0.35632195110086501</v>
      </c>
      <c r="K1088">
        <v>122.610550119705</v>
      </c>
      <c r="L1088">
        <v>100.132070332971</v>
      </c>
      <c r="M1088">
        <v>35.489861064645602</v>
      </c>
      <c r="N1088">
        <v>0.95596585224679098</v>
      </c>
      <c r="O1088">
        <v>36.903758638125701</v>
      </c>
      <c r="P1088">
        <v>182.18787158145</v>
      </c>
      <c r="Q1088">
        <v>4.3832237183595003E-2</v>
      </c>
    </row>
    <row r="1089" spans="1:17" hidden="1" x14ac:dyDescent="0.3">
      <c r="A1089" t="s">
        <v>2333</v>
      </c>
      <c r="B1089" t="s">
        <v>2334</v>
      </c>
      <c r="C1089" t="str">
        <f>IFERROR(VLOOKUP(Table1[[#This Row],[Ticker]],[1]!Table2[[Symbol]:[Industry]],2,FALSE),"-")</f>
        <v>-</v>
      </c>
      <c r="D1089" t="s">
        <v>300</v>
      </c>
      <c r="E1089">
        <v>2165.8649249999999</v>
      </c>
      <c r="F1089">
        <v>433.65</v>
      </c>
      <c r="G1089">
        <v>-13.2947721675182</v>
      </c>
      <c r="H1089">
        <v>2.4267241351829698</v>
      </c>
      <c r="I1089">
        <v>-8.3082791096274402</v>
      </c>
      <c r="J1089">
        <v>-6.8884954454205696</v>
      </c>
      <c r="K1089">
        <v>448.23320501889299</v>
      </c>
      <c r="L1089">
        <v>438.65001908664499</v>
      </c>
      <c r="M1089">
        <v>33.0713530961985</v>
      </c>
      <c r="N1089">
        <v>0.86556070012823305</v>
      </c>
      <c r="O1089">
        <v>14.585495215035101</v>
      </c>
      <c r="P1089">
        <v>13.6548289870265</v>
      </c>
      <c r="Q1089">
        <v>-2.485191915253E-3</v>
      </c>
    </row>
    <row r="1090" spans="1:17" hidden="1" x14ac:dyDescent="0.3">
      <c r="A1090" t="s">
        <v>2335</v>
      </c>
      <c r="B1090" t="s">
        <v>2336</v>
      </c>
      <c r="C1090" t="str">
        <f>IFERROR(VLOOKUP(Table1[[#This Row],[Ticker]],[1]!Table2[[Symbol]:[Industry]],2,FALSE),"-")</f>
        <v>-</v>
      </c>
      <c r="D1090" t="s">
        <v>21</v>
      </c>
      <c r="E1090">
        <v>2159.0643787499998</v>
      </c>
      <c r="F1090">
        <v>331.25</v>
      </c>
      <c r="G1090">
        <v>1.7674054972147899</v>
      </c>
      <c r="H1090">
        <v>-2.4035502888237201</v>
      </c>
      <c r="I1090">
        <v>-41.183588320620501</v>
      </c>
      <c r="J1090">
        <v>-9.2582270240628102</v>
      </c>
      <c r="K1090">
        <v>363.33261431590302</v>
      </c>
      <c r="L1090">
        <v>371.882324958342</v>
      </c>
      <c r="M1090">
        <v>31.663232809015799</v>
      </c>
      <c r="N1090">
        <v>2.1101550798549402</v>
      </c>
      <c r="O1090">
        <v>108.52830188679199</v>
      </c>
      <c r="P1090">
        <v>38.569336958795198</v>
      </c>
      <c r="Q1090">
        <v>0.11262017908534799</v>
      </c>
    </row>
    <row r="1091" spans="1:17" hidden="1" x14ac:dyDescent="0.3">
      <c r="A1091" t="s">
        <v>2337</v>
      </c>
      <c r="B1091" t="s">
        <v>2338</v>
      </c>
      <c r="C1091" t="str">
        <f>IFERROR(VLOOKUP(Table1[[#This Row],[Ticker]],[1]!Table2[[Symbol]:[Industry]],2,FALSE),"-")</f>
        <v>-</v>
      </c>
      <c r="D1091" t="s">
        <v>92</v>
      </c>
      <c r="E1091">
        <v>2158.7810629800001</v>
      </c>
      <c r="F1091">
        <v>24.69</v>
      </c>
      <c r="G1091">
        <v>91.175146003369093</v>
      </c>
      <c r="H1091">
        <v>0.12634084661763501</v>
      </c>
      <c r="I1091">
        <v>-23.087903996708501</v>
      </c>
      <c r="J1091">
        <v>-4.57631642854603</v>
      </c>
      <c r="K1091">
        <v>26.770650856694001</v>
      </c>
      <c r="L1091">
        <v>23.0324658969936</v>
      </c>
      <c r="M1091">
        <v>33.015340519175901</v>
      </c>
      <c r="N1091">
        <v>1.5239663662916301</v>
      </c>
      <c r="O1091">
        <v>35.884973673551997</v>
      </c>
      <c r="P1091">
        <v>157.201455540409</v>
      </c>
      <c r="Q1091">
        <v>8.6811717820095002E-2</v>
      </c>
    </row>
    <row r="1092" spans="1:17" hidden="1" x14ac:dyDescent="0.3">
      <c r="A1092" t="s">
        <v>2339</v>
      </c>
      <c r="B1092" t="s">
        <v>2340</v>
      </c>
      <c r="C1092" t="str">
        <f>IFERROR(VLOOKUP(Table1[[#This Row],[Ticker]],[1]!Table2[[Symbol]:[Industry]],2,FALSE),"-")</f>
        <v>-</v>
      </c>
      <c r="D1092" t="s">
        <v>141</v>
      </c>
      <c r="E1092">
        <v>2155.3108897729999</v>
      </c>
      <c r="F1092">
        <v>269.63</v>
      </c>
      <c r="G1092">
        <v>479.64350705546502</v>
      </c>
      <c r="H1092">
        <v>46.715592709415297</v>
      </c>
      <c r="I1092">
        <v>75.918060641716394</v>
      </c>
      <c r="J1092">
        <v>-4.8472188496758903</v>
      </c>
      <c r="K1092">
        <v>205.70930289318699</v>
      </c>
      <c r="L1092">
        <v>142.61423034049699</v>
      </c>
      <c r="M1092">
        <v>63.299216562982402</v>
      </c>
      <c r="N1092">
        <v>2.4802227500783398</v>
      </c>
      <c r="O1092">
        <v>10.521826206282601</v>
      </c>
      <c r="P1092">
        <v>541.21284185493403</v>
      </c>
      <c r="Q1092">
        <v>0.16011179300344899</v>
      </c>
    </row>
    <row r="1093" spans="1:17" hidden="1" x14ac:dyDescent="0.3">
      <c r="A1093" t="s">
        <v>2341</v>
      </c>
      <c r="B1093" t="s">
        <v>2342</v>
      </c>
      <c r="C1093" t="str">
        <f>IFERROR(VLOOKUP(Table1[[#This Row],[Ticker]],[1]!Table2[[Symbol]:[Industry]],2,FALSE),"-")</f>
        <v>-</v>
      </c>
      <c r="D1093" t="s">
        <v>222</v>
      </c>
      <c r="E1093">
        <v>2151.1493458750001</v>
      </c>
      <c r="F1093">
        <v>570.65</v>
      </c>
      <c r="G1093">
        <v>8.21641451293657</v>
      </c>
      <c r="H1093">
        <v>-1.5256403505614999</v>
      </c>
      <c r="I1093">
        <v>18.895068468448699</v>
      </c>
      <c r="J1093">
        <v>2.5140222344895902</v>
      </c>
      <c r="K1093">
        <v>553.13146627253695</v>
      </c>
      <c r="L1093">
        <v>476.76987870175799</v>
      </c>
      <c r="M1093">
        <v>43.6865606289536</v>
      </c>
      <c r="N1093">
        <v>0.34533657756252201</v>
      </c>
      <c r="O1093">
        <v>16.428634013843801</v>
      </c>
      <c r="P1093">
        <v>67.052107728337205</v>
      </c>
      <c r="Q1093">
        <v>0.13515704519864699</v>
      </c>
    </row>
    <row r="1094" spans="1:17" hidden="1" x14ac:dyDescent="0.3">
      <c r="A1094" t="s">
        <v>2343</v>
      </c>
      <c r="B1094" t="s">
        <v>2344</v>
      </c>
      <c r="C1094" t="str">
        <f>IFERROR(VLOOKUP(Table1[[#This Row],[Ticker]],[1]!Table2[[Symbol]:[Industry]],2,FALSE),"-")</f>
        <v>-</v>
      </c>
      <c r="D1094" t="s">
        <v>536</v>
      </c>
      <c r="E1094">
        <v>2149.1409898259999</v>
      </c>
      <c r="F1094">
        <v>119.39</v>
      </c>
      <c r="G1094">
        <v>63.047358360825001</v>
      </c>
      <c r="H1094">
        <v>-6.7959776867179702</v>
      </c>
      <c r="I1094">
        <v>0.35766018405786998</v>
      </c>
      <c r="J1094">
        <v>-0.19462245715562099</v>
      </c>
      <c r="K1094">
        <v>122.64136087925201</v>
      </c>
      <c r="L1094">
        <v>107.946607979604</v>
      </c>
      <c r="M1094">
        <v>33.184822981130402</v>
      </c>
      <c r="N1094">
        <v>0.324494527402513</v>
      </c>
      <c r="O1094">
        <v>24.8010721165926</v>
      </c>
      <c r="P1094">
        <v>93.972380178716406</v>
      </c>
      <c r="Q1094">
        <v>5.4652655315830002E-2</v>
      </c>
    </row>
    <row r="1095" spans="1:17" hidden="1" x14ac:dyDescent="0.3">
      <c r="A1095" t="s">
        <v>2345</v>
      </c>
      <c r="B1095" t="s">
        <v>2346</v>
      </c>
      <c r="C1095" t="str">
        <f>IFERROR(VLOOKUP(Table1[[#This Row],[Ticker]],[1]!Table2[[Symbol]:[Industry]],2,FALSE),"-")</f>
        <v>-</v>
      </c>
      <c r="D1095" t="s">
        <v>751</v>
      </c>
      <c r="E1095">
        <v>2145.9813065150001</v>
      </c>
      <c r="F1095">
        <v>830.95</v>
      </c>
      <c r="G1095">
        <v>43.722438862960203</v>
      </c>
      <c r="H1095">
        <v>5.3856599243423204</v>
      </c>
      <c r="I1095">
        <v>-20.364636234556698</v>
      </c>
      <c r="J1095">
        <v>12.995324692431801</v>
      </c>
      <c r="K1095">
        <v>814.19937769619798</v>
      </c>
      <c r="L1095">
        <v>796.76904038275995</v>
      </c>
      <c r="M1095">
        <v>66.092883952659307</v>
      </c>
      <c r="N1095">
        <v>0.99164317037082494</v>
      </c>
      <c r="O1095">
        <v>56.447439677477497</v>
      </c>
      <c r="P1095">
        <v>76.986155484557997</v>
      </c>
      <c r="Q1095">
        <v>0.18942991961399699</v>
      </c>
    </row>
    <row r="1096" spans="1:17" hidden="1" x14ac:dyDescent="0.3">
      <c r="A1096" t="s">
        <v>2347</v>
      </c>
      <c r="B1096" t="s">
        <v>2348</v>
      </c>
      <c r="C1096" t="str">
        <f>IFERROR(VLOOKUP(Table1[[#This Row],[Ticker]],[1]!Table2[[Symbol]:[Industry]],2,FALSE),"-")</f>
        <v>-</v>
      </c>
      <c r="D1096" t="s">
        <v>261</v>
      </c>
      <c r="E1096">
        <v>2141.9479255199999</v>
      </c>
      <c r="F1096">
        <v>109.85</v>
      </c>
      <c r="G1096">
        <v>-38.757994891587003</v>
      </c>
      <c r="H1096">
        <v>-0.86202720840854696</v>
      </c>
      <c r="I1096">
        <v>-5.7093430971850996</v>
      </c>
      <c r="J1096">
        <v>-1.0727282701598599</v>
      </c>
      <c r="K1096">
        <v>114.168112792774</v>
      </c>
      <c r="L1096">
        <v>113.62521889593999</v>
      </c>
      <c r="M1096">
        <v>44.295783882874503</v>
      </c>
      <c r="N1096">
        <v>0.97654628434497504</v>
      </c>
      <c r="O1096">
        <v>42.011834319526599</v>
      </c>
      <c r="P1096">
        <v>27.0529724728198</v>
      </c>
      <c r="Q1096">
        <v>0.185510472577747</v>
      </c>
    </row>
    <row r="1097" spans="1:17" hidden="1" x14ac:dyDescent="0.3">
      <c r="A1097" t="s">
        <v>2349</v>
      </c>
      <c r="B1097" t="s">
        <v>2350</v>
      </c>
      <c r="C1097" t="str">
        <f>IFERROR(VLOOKUP(Table1[[#This Row],[Ticker]],[1]!Table2[[Symbol]:[Industry]],2,FALSE),"-")</f>
        <v>-</v>
      </c>
      <c r="D1097" t="s">
        <v>122</v>
      </c>
      <c r="E1097">
        <v>2137.145325</v>
      </c>
      <c r="F1097">
        <v>382.35</v>
      </c>
      <c r="G1097">
        <v>-56.069917828552498</v>
      </c>
      <c r="H1097">
        <v>14.163647265444199</v>
      </c>
      <c r="I1097">
        <v>-32.245779581895</v>
      </c>
      <c r="J1097">
        <v>-2.41660156572528</v>
      </c>
      <c r="K1097">
        <v>402.32192091579202</v>
      </c>
      <c r="L1097">
        <v>438.556801690817</v>
      </c>
      <c r="M1097">
        <v>36.2693840351549</v>
      </c>
      <c r="N1097">
        <v>0.55303917878064901</v>
      </c>
      <c r="O1097">
        <v>56.924284032953999</v>
      </c>
      <c r="P1097">
        <v>17.646153846153801</v>
      </c>
      <c r="Q1097">
        <v>0.28029171041707202</v>
      </c>
    </row>
    <row r="1098" spans="1:17" hidden="1" x14ac:dyDescent="0.3">
      <c r="A1098" t="s">
        <v>2351</v>
      </c>
      <c r="B1098" t="s">
        <v>2352</v>
      </c>
      <c r="C1098" t="str">
        <f>IFERROR(VLOOKUP(Table1[[#This Row],[Ticker]],[1]!Table2[[Symbol]:[Industry]],2,FALSE),"-")</f>
        <v>-</v>
      </c>
      <c r="D1098" t="s">
        <v>300</v>
      </c>
      <c r="E1098">
        <v>2135.33500675</v>
      </c>
      <c r="F1098">
        <v>430.75</v>
      </c>
      <c r="G1098">
        <v>-18.551485180516899</v>
      </c>
      <c r="H1098">
        <v>-9.5876913871235097</v>
      </c>
      <c r="I1098">
        <v>-17.6138564423498</v>
      </c>
      <c r="J1098">
        <v>2.71837488148745</v>
      </c>
      <c r="K1098">
        <v>437.60776767498101</v>
      </c>
      <c r="L1098">
        <v>442.21677373853601</v>
      </c>
      <c r="M1098">
        <v>48.616022747528902</v>
      </c>
      <c r="N1098">
        <v>0.66865575217607998</v>
      </c>
      <c r="O1098">
        <v>48.775391758560602</v>
      </c>
      <c r="P1098">
        <v>30.530303030302999</v>
      </c>
      <c r="Q1098">
        <v>4.7628536596478997E-2</v>
      </c>
    </row>
    <row r="1099" spans="1:17" x14ac:dyDescent="0.3">
      <c r="A1099" t="s">
        <v>2353</v>
      </c>
      <c r="B1099" t="s">
        <v>2354</v>
      </c>
      <c r="C1099" t="str">
        <f>IFERROR(VLOOKUP(Table1[[#This Row],[Ticker]],[1]!Table2[[Symbol]:[Industry]],2,FALSE),"-")</f>
        <v>-</v>
      </c>
      <c r="D1099" t="s">
        <v>290</v>
      </c>
      <c r="E1099">
        <v>2133.8689878549999</v>
      </c>
      <c r="F1099">
        <v>660.85</v>
      </c>
      <c r="G1099">
        <v>9.8427756391179901</v>
      </c>
      <c r="H1099">
        <v>1.3426086608236001</v>
      </c>
      <c r="I1099">
        <v>-15.242312941896</v>
      </c>
      <c r="J1099">
        <v>2.1900330587210601</v>
      </c>
      <c r="K1099">
        <v>653.48389481409697</v>
      </c>
      <c r="L1099">
        <v>631.88242319297501</v>
      </c>
      <c r="M1099">
        <v>42.634815736134499</v>
      </c>
      <c r="N1099">
        <v>0.92207628562900501</v>
      </c>
      <c r="O1099">
        <v>16.198834833925901</v>
      </c>
      <c r="P1099">
        <v>37.077369840282003</v>
      </c>
      <c r="Q1099">
        <v>-5.7777997176517E-2</v>
      </c>
    </row>
    <row r="1100" spans="1:17" hidden="1" x14ac:dyDescent="0.3">
      <c r="A1100" t="s">
        <v>2355</v>
      </c>
      <c r="B1100" t="s">
        <v>2356</v>
      </c>
      <c r="C1100" t="str">
        <f>IFERROR(VLOOKUP(Table1[[#This Row],[Ticker]],[1]!Table2[[Symbol]:[Industry]],2,FALSE),"-")</f>
        <v>-</v>
      </c>
      <c r="D1100" t="s">
        <v>1351</v>
      </c>
      <c r="E1100">
        <v>2133.6014844749998</v>
      </c>
      <c r="F1100">
        <v>752.25</v>
      </c>
      <c r="G1100">
        <v>113.59693836987501</v>
      </c>
      <c r="H1100">
        <v>29.166648499615899</v>
      </c>
      <c r="I1100">
        <v>46.236023924019896</v>
      </c>
      <c r="J1100">
        <v>-5.8315987969054301</v>
      </c>
      <c r="K1100">
        <v>651.93258288917104</v>
      </c>
      <c r="L1100">
        <v>519.08807935534298</v>
      </c>
      <c r="M1100">
        <v>48.442600072578799</v>
      </c>
      <c r="N1100">
        <v>0.51976976838810995</v>
      </c>
      <c r="O1100">
        <v>19.906945829179101</v>
      </c>
      <c r="P1100">
        <v>140.835601088522</v>
      </c>
      <c r="Q1100">
        <v>6.7451225892265002E-2</v>
      </c>
    </row>
    <row r="1101" spans="1:17" hidden="1" x14ac:dyDescent="0.3">
      <c r="A1101" t="s">
        <v>2357</v>
      </c>
      <c r="B1101" t="s">
        <v>2358</v>
      </c>
      <c r="C1101" t="str">
        <f>IFERROR(VLOOKUP(Table1[[#This Row],[Ticker]],[1]!Table2[[Symbol]:[Industry]],2,FALSE),"-")</f>
        <v>-</v>
      </c>
      <c r="D1101" t="s">
        <v>514</v>
      </c>
      <c r="E1101">
        <v>2133.5642763249998</v>
      </c>
      <c r="F1101">
        <v>2508.0500000000002</v>
      </c>
      <c r="G1101">
        <v>22.339946478092799</v>
      </c>
      <c r="H1101">
        <v>-3.5542452533713398</v>
      </c>
      <c r="I1101">
        <v>67.145099657291794</v>
      </c>
      <c r="J1101">
        <v>-0.73726458138320194</v>
      </c>
      <c r="K1101">
        <v>2513.9220342824901</v>
      </c>
      <c r="L1101">
        <v>1978.6386571292401</v>
      </c>
      <c r="M1101">
        <v>31.376249306234801</v>
      </c>
      <c r="N1101">
        <v>0.84515425402833</v>
      </c>
      <c r="O1101">
        <v>34.726181694942198</v>
      </c>
      <c r="P1101">
        <v>93.993889469002596</v>
      </c>
      <c r="Q1101">
        <v>-1.6097147114504998E-2</v>
      </c>
    </row>
    <row r="1102" spans="1:17" hidden="1" x14ac:dyDescent="0.3">
      <c r="A1102" t="s">
        <v>2359</v>
      </c>
      <c r="B1102" t="s">
        <v>2360</v>
      </c>
      <c r="C1102" t="str">
        <f>IFERROR(VLOOKUP(Table1[[#This Row],[Ticker]],[1]!Table2[[Symbol]:[Industry]],2,FALSE),"-")</f>
        <v>-</v>
      </c>
      <c r="D1102" t="s">
        <v>258</v>
      </c>
      <c r="E1102">
        <v>2124.6976389599999</v>
      </c>
      <c r="F1102">
        <v>589.54999999999995</v>
      </c>
      <c r="G1102">
        <v>-0.128346982884913</v>
      </c>
      <c r="H1102">
        <v>-4.0592729446818199</v>
      </c>
      <c r="I1102">
        <v>-10.284447332427501</v>
      </c>
      <c r="J1102">
        <v>0.674309389526765</v>
      </c>
      <c r="K1102">
        <v>624.43593970177699</v>
      </c>
      <c r="L1102">
        <v>608.24587338854496</v>
      </c>
      <c r="M1102">
        <v>33.239623954964301</v>
      </c>
      <c r="N1102">
        <v>0.58462992319488505</v>
      </c>
      <c r="O1102">
        <v>58.595538970401101</v>
      </c>
      <c r="P1102">
        <v>37.874181478016801</v>
      </c>
      <c r="Q1102">
        <v>5.2593024024143002E-2</v>
      </c>
    </row>
    <row r="1103" spans="1:17" hidden="1" x14ac:dyDescent="0.3">
      <c r="A1103" t="s">
        <v>2361</v>
      </c>
      <c r="B1103" t="s">
        <v>2362</v>
      </c>
      <c r="C1103" t="str">
        <f>IFERROR(VLOOKUP(Table1[[#This Row],[Ticker]],[1]!Table2[[Symbol]:[Industry]],2,FALSE),"-")</f>
        <v>-</v>
      </c>
      <c r="D1103" t="s">
        <v>46</v>
      </c>
      <c r="E1103">
        <v>2120.4817121999999</v>
      </c>
      <c r="F1103">
        <v>505.5</v>
      </c>
      <c r="G1103">
        <v>-32.671572921160603</v>
      </c>
      <c r="H1103">
        <v>-9.2614091500907705</v>
      </c>
      <c r="I1103">
        <v>-40.383572241604199</v>
      </c>
      <c r="J1103">
        <v>-2.2007711108881298</v>
      </c>
      <c r="K1103">
        <v>553.97181339151098</v>
      </c>
      <c r="L1103">
        <v>568.06911313094304</v>
      </c>
      <c r="M1103">
        <v>33.509897636386398</v>
      </c>
      <c r="N1103">
        <v>0.91844081626529195</v>
      </c>
      <c r="O1103">
        <v>68.150346191889199</v>
      </c>
      <c r="P1103">
        <v>16.865102300312099</v>
      </c>
      <c r="Q1103">
        <v>0.16920585331544999</v>
      </c>
    </row>
    <row r="1104" spans="1:17" hidden="1" x14ac:dyDescent="0.3">
      <c r="A1104" t="s">
        <v>2363</v>
      </c>
      <c r="B1104" t="s">
        <v>2364</v>
      </c>
      <c r="C1104" t="str">
        <f>IFERROR(VLOOKUP(Table1[[#This Row],[Ticker]],[1]!Table2[[Symbol]:[Industry]],2,FALSE),"-")</f>
        <v>-</v>
      </c>
      <c r="D1104" t="s">
        <v>51</v>
      </c>
      <c r="E1104">
        <v>2120.3480656799902</v>
      </c>
      <c r="F1104">
        <v>733.9</v>
      </c>
      <c r="G1104">
        <v>-5.6401382133075604</v>
      </c>
      <c r="H1104">
        <v>1.87493541614085</v>
      </c>
      <c r="I1104">
        <v>3.4381241299540499</v>
      </c>
      <c r="J1104">
        <v>5.8875027337096997</v>
      </c>
      <c r="K1104">
        <v>744.61046931271403</v>
      </c>
      <c r="L1104">
        <v>691.79874553169304</v>
      </c>
      <c r="M1104">
        <v>41.612248736879202</v>
      </c>
      <c r="N1104">
        <v>1.01369225562212</v>
      </c>
      <c r="O1104">
        <v>12.433574056410899</v>
      </c>
      <c r="P1104">
        <v>30.147189217946401</v>
      </c>
      <c r="Q1104">
        <v>-3.3592966150138001E-2</v>
      </c>
    </row>
    <row r="1105" spans="1:17" x14ac:dyDescent="0.3">
      <c r="A1105" t="s">
        <v>2365</v>
      </c>
      <c r="B1105" t="s">
        <v>2366</v>
      </c>
      <c r="C1105" t="str">
        <f>IFERROR(VLOOKUP(Table1[[#This Row],[Ticker]],[1]!Table2[[Symbol]:[Industry]],2,FALSE),"-")</f>
        <v>-</v>
      </c>
      <c r="D1105" t="s">
        <v>258</v>
      </c>
      <c r="E1105">
        <v>2119.4074022</v>
      </c>
      <c r="F1105">
        <v>473.5</v>
      </c>
      <c r="G1105">
        <v>-41.412456221815297</v>
      </c>
      <c r="H1105">
        <v>-4.6516696411470102</v>
      </c>
      <c r="I1105">
        <v>-24.0561357045524</v>
      </c>
      <c r="J1105">
        <v>-6.0338855163425498</v>
      </c>
      <c r="K1105">
        <v>507.42717558911102</v>
      </c>
      <c r="L1105">
        <v>535.77022977773595</v>
      </c>
      <c r="M1105">
        <v>26.519718032195701</v>
      </c>
      <c r="N1105">
        <v>1.31700912252952</v>
      </c>
      <c r="O1105">
        <v>36.230200633579699</v>
      </c>
      <c r="P1105">
        <v>4.2951541850220201</v>
      </c>
    </row>
    <row r="1106" spans="1:17" hidden="1" x14ac:dyDescent="0.3">
      <c r="A1106" t="s">
        <v>2367</v>
      </c>
      <c r="B1106" t="s">
        <v>2368</v>
      </c>
      <c r="C1106" t="str">
        <f>IFERROR(VLOOKUP(Table1[[#This Row],[Ticker]],[1]!Table2[[Symbol]:[Industry]],2,FALSE),"-")</f>
        <v>-</v>
      </c>
      <c r="D1106" t="s">
        <v>166</v>
      </c>
      <c r="E1106">
        <v>2116.2959999999998</v>
      </c>
      <c r="F1106">
        <v>2121.6</v>
      </c>
      <c r="G1106">
        <v>-1.9556998343854799</v>
      </c>
      <c r="H1106">
        <v>-4.9869946163878804</v>
      </c>
      <c r="I1106">
        <v>8.4490867172346693</v>
      </c>
      <c r="J1106">
        <v>0.86988017403400497</v>
      </c>
      <c r="K1106">
        <v>2163.2898012391302</v>
      </c>
      <c r="L1106">
        <v>2074.6209312266001</v>
      </c>
      <c r="M1106">
        <v>42.868482931564799</v>
      </c>
      <c r="N1106">
        <v>0.90597643454293397</v>
      </c>
      <c r="O1106">
        <v>30.971907993966799</v>
      </c>
      <c r="P1106">
        <v>25.538461538461501</v>
      </c>
      <c r="Q1106">
        <v>0.14166857163284499</v>
      </c>
    </row>
    <row r="1107" spans="1:17" hidden="1" x14ac:dyDescent="0.3">
      <c r="A1107" t="s">
        <v>2369</v>
      </c>
      <c r="B1107" t="s">
        <v>2370</v>
      </c>
      <c r="C1107" t="str">
        <f>IFERROR(VLOOKUP(Table1[[#This Row],[Ticker]],[1]!Table2[[Symbol]:[Industry]],2,FALSE),"-")</f>
        <v>-</v>
      </c>
      <c r="D1107" t="s">
        <v>539</v>
      </c>
      <c r="E1107">
        <v>2113.1266999999998</v>
      </c>
      <c r="F1107">
        <v>1853.75</v>
      </c>
      <c r="G1107">
        <v>-18.166266219140301</v>
      </c>
      <c r="H1107">
        <v>-0.765527748087515</v>
      </c>
      <c r="I1107">
        <v>-0.98512242796301097</v>
      </c>
      <c r="J1107">
        <v>6.3525773448029197</v>
      </c>
      <c r="K1107">
        <v>1856.63208563539</v>
      </c>
      <c r="L1107">
        <v>1795.37557825932</v>
      </c>
      <c r="M1107">
        <v>57.289772118384597</v>
      </c>
      <c r="N1107">
        <v>1.5018389307033599</v>
      </c>
      <c r="O1107">
        <v>30.904922454484101</v>
      </c>
      <c r="P1107">
        <v>22.359735973597299</v>
      </c>
    </row>
    <row r="1108" spans="1:17" hidden="1" x14ac:dyDescent="0.3">
      <c r="A1108" t="s">
        <v>2371</v>
      </c>
      <c r="B1108" t="s">
        <v>2372</v>
      </c>
      <c r="C1108" t="str">
        <f>IFERROR(VLOOKUP(Table1[[#This Row],[Ticker]],[1]!Table2[[Symbol]:[Industry]],2,FALSE),"-")</f>
        <v>-</v>
      </c>
      <c r="D1108" t="s">
        <v>251</v>
      </c>
      <c r="E1108">
        <v>2105.43206706</v>
      </c>
      <c r="F1108">
        <v>558.95000000000005</v>
      </c>
      <c r="G1108">
        <v>12.598792349353101</v>
      </c>
      <c r="H1108">
        <v>-10.656647071199799</v>
      </c>
      <c r="I1108">
        <v>-4.4350959639732102</v>
      </c>
      <c r="J1108">
        <v>-3.9403394287184899</v>
      </c>
      <c r="K1108">
        <v>619.55208631248001</v>
      </c>
      <c r="L1108">
        <v>563.35335660735802</v>
      </c>
      <c r="M1108">
        <v>17.258005705359398</v>
      </c>
      <c r="N1108">
        <v>0.47792454080348001</v>
      </c>
      <c r="O1108">
        <v>30.244207889793302</v>
      </c>
      <c r="P1108">
        <v>39.947421131697503</v>
      </c>
      <c r="Q1108">
        <v>4.6161549975305E-2</v>
      </c>
    </row>
    <row r="1109" spans="1:17" hidden="1" x14ac:dyDescent="0.3">
      <c r="A1109" t="s">
        <v>2373</v>
      </c>
      <c r="B1109" t="s">
        <v>2374</v>
      </c>
      <c r="C1109" t="str">
        <f>IFERROR(VLOOKUP(Table1[[#This Row],[Ticker]],[1]!Table2[[Symbol]:[Industry]],2,FALSE),"-")</f>
        <v>-</v>
      </c>
      <c r="D1109" t="s">
        <v>710</v>
      </c>
      <c r="E1109">
        <v>2103.3224690000002</v>
      </c>
      <c r="F1109">
        <v>333.5</v>
      </c>
      <c r="G1109">
        <v>1.76061569246946</v>
      </c>
      <c r="H1109">
        <v>-7.3591890272754501</v>
      </c>
      <c r="I1109">
        <v>-7.44092647996849</v>
      </c>
      <c r="J1109">
        <v>-0.17198785116620199</v>
      </c>
      <c r="K1109">
        <v>342.14221858270997</v>
      </c>
      <c r="L1109">
        <v>332.50781344089802</v>
      </c>
      <c r="M1109">
        <v>37.337216075936702</v>
      </c>
      <c r="N1109">
        <v>0.48223621533456101</v>
      </c>
      <c r="O1109">
        <v>26.491754122938499</v>
      </c>
      <c r="P1109">
        <v>27.704384453379301</v>
      </c>
      <c r="Q1109">
        <v>6.2965751057566993E-2</v>
      </c>
    </row>
    <row r="1110" spans="1:17" hidden="1" x14ac:dyDescent="0.3">
      <c r="A1110" t="s">
        <v>2375</v>
      </c>
      <c r="B1110" t="s">
        <v>2376</v>
      </c>
      <c r="C1110" t="str">
        <f>IFERROR(VLOOKUP(Table1[[#This Row],[Ticker]],[1]!Table2[[Symbol]:[Industry]],2,FALSE),"-")</f>
        <v>-</v>
      </c>
      <c r="D1110" t="s">
        <v>440</v>
      </c>
      <c r="E1110">
        <v>2101.6483886349902</v>
      </c>
      <c r="F1110">
        <v>678.85</v>
      </c>
      <c r="G1110">
        <v>-2.2125594860656599</v>
      </c>
      <c r="H1110">
        <v>11.973095607099999</v>
      </c>
      <c r="I1110">
        <v>16.756213517003602</v>
      </c>
      <c r="J1110">
        <v>6.5807933827399996</v>
      </c>
      <c r="K1110">
        <v>639.43053085333599</v>
      </c>
      <c r="L1110">
        <v>591.22573493962602</v>
      </c>
      <c r="M1110">
        <v>50.662420363599303</v>
      </c>
      <c r="N1110">
        <v>1.2764474305488001</v>
      </c>
      <c r="O1110">
        <v>13.4271193930912</v>
      </c>
      <c r="P1110">
        <v>54.266560618111498</v>
      </c>
      <c r="Q1110">
        <v>0.145690501408304</v>
      </c>
    </row>
    <row r="1111" spans="1:17" hidden="1" x14ac:dyDescent="0.3">
      <c r="A1111" t="s">
        <v>2377</v>
      </c>
      <c r="B1111" t="s">
        <v>2378</v>
      </c>
      <c r="C1111" t="str">
        <f>IFERROR(VLOOKUP(Table1[[#This Row],[Ticker]],[1]!Table2[[Symbol]:[Industry]],2,FALSE),"-")</f>
        <v>-</v>
      </c>
      <c r="D1111" t="s">
        <v>203</v>
      </c>
      <c r="E1111">
        <v>2093.2015664999999</v>
      </c>
      <c r="F1111">
        <v>339.1</v>
      </c>
      <c r="G1111">
        <v>29.786277217644201</v>
      </c>
      <c r="H1111">
        <v>-4.9731825224635298</v>
      </c>
      <c r="I1111">
        <v>6.7672905915951604</v>
      </c>
      <c r="J1111">
        <v>-1.9984275171868</v>
      </c>
      <c r="K1111">
        <v>340.61285984789902</v>
      </c>
      <c r="L1111">
        <v>288.72267978355501</v>
      </c>
      <c r="M1111">
        <v>34.829802634660403</v>
      </c>
      <c r="N1111">
        <v>1.09674942578624</v>
      </c>
      <c r="O1111">
        <v>16.720731347685</v>
      </c>
      <c r="P1111">
        <v>85.493134948854006</v>
      </c>
      <c r="Q1111">
        <v>0.15426849459733</v>
      </c>
    </row>
    <row r="1112" spans="1:17" hidden="1" x14ac:dyDescent="0.3">
      <c r="A1112" t="s">
        <v>1700</v>
      </c>
      <c r="B1112" t="s">
        <v>2379</v>
      </c>
      <c r="C1112" t="str">
        <f>IFERROR(VLOOKUP(Table1[[#This Row],[Ticker]],[1]!Table2[[Symbol]:[Industry]],2,FALSE),"-")</f>
        <v>-</v>
      </c>
      <c r="D1112" t="s">
        <v>1702</v>
      </c>
      <c r="E1112">
        <v>2091.9342556299998</v>
      </c>
      <c r="F1112">
        <v>36.36</v>
      </c>
      <c r="G1112">
        <v>-13.714355686496001</v>
      </c>
      <c r="H1112">
        <v>-16.128137947854</v>
      </c>
      <c r="I1112">
        <v>-4.3874688329986196</v>
      </c>
      <c r="J1112">
        <v>-0.291588597575067</v>
      </c>
      <c r="K1112">
        <v>38.584088835915701</v>
      </c>
      <c r="L1112">
        <v>34.886544338491198</v>
      </c>
      <c r="M1112">
        <v>49.333103027404697</v>
      </c>
      <c r="N1112">
        <v>0.62817145179513301</v>
      </c>
      <c r="O1112">
        <v>26.375137513751302</v>
      </c>
      <c r="P1112">
        <v>33.922651933701601</v>
      </c>
      <c r="Q1112">
        <v>7.0291434656782004E-2</v>
      </c>
    </row>
    <row r="1113" spans="1:17" hidden="1" x14ac:dyDescent="0.3">
      <c r="A1113" t="s">
        <v>2380</v>
      </c>
      <c r="B1113" t="s">
        <v>2381</v>
      </c>
      <c r="C1113" t="str">
        <f>IFERROR(VLOOKUP(Table1[[#This Row],[Ticker]],[1]!Table2[[Symbol]:[Industry]],2,FALSE),"-")</f>
        <v>-</v>
      </c>
      <c r="D1113" t="s">
        <v>251</v>
      </c>
      <c r="E1113">
        <v>2084.5295450099902</v>
      </c>
      <c r="F1113">
        <v>1912.1</v>
      </c>
      <c r="G1113">
        <v>90.153947730511703</v>
      </c>
      <c r="H1113">
        <v>1.0414833596983</v>
      </c>
      <c r="I1113">
        <v>41.501567518823201</v>
      </c>
      <c r="J1113">
        <v>3.0906500998745301</v>
      </c>
      <c r="K1113">
        <v>1784.2241355649701</v>
      </c>
      <c r="L1113">
        <v>1438.42849545789</v>
      </c>
      <c r="M1113">
        <v>51.409136984429701</v>
      </c>
      <c r="N1113">
        <v>0.444963080266221</v>
      </c>
      <c r="O1113">
        <v>11.395847497515801</v>
      </c>
      <c r="P1113">
        <v>116.04429128297799</v>
      </c>
      <c r="Q1113">
        <v>0.110349889490637</v>
      </c>
    </row>
    <row r="1114" spans="1:17" hidden="1" x14ac:dyDescent="0.3">
      <c r="A1114" t="s">
        <v>2382</v>
      </c>
      <c r="B1114" t="s">
        <v>2383</v>
      </c>
      <c r="C1114" t="str">
        <f>IFERROR(VLOOKUP(Table1[[#This Row],[Ticker]],[1]!Table2[[Symbol]:[Industry]],2,FALSE),"-")</f>
        <v>-</v>
      </c>
      <c r="D1114" t="s">
        <v>258</v>
      </c>
      <c r="E1114">
        <v>2082.2030639999998</v>
      </c>
      <c r="F1114">
        <v>1528.2</v>
      </c>
      <c r="G1114">
        <v>1.4949656554911599</v>
      </c>
      <c r="H1114">
        <v>6.8268324064568402</v>
      </c>
      <c r="I1114">
        <v>5.8418939123719298</v>
      </c>
      <c r="J1114">
        <v>1.3748900589292701</v>
      </c>
      <c r="K1114">
        <v>1467.02186732315</v>
      </c>
      <c r="L1114">
        <v>1336.94979392098</v>
      </c>
      <c r="M1114">
        <v>50.095264108276901</v>
      </c>
      <c r="N1114">
        <v>0.87509719390004603</v>
      </c>
      <c r="O1114">
        <v>13.263970684465299</v>
      </c>
      <c r="P1114">
        <v>48.635899431016803</v>
      </c>
      <c r="Q1114">
        <v>3.4235455613958E-2</v>
      </c>
    </row>
    <row r="1115" spans="1:17" hidden="1" x14ac:dyDescent="0.3">
      <c r="A1115" t="s">
        <v>2384</v>
      </c>
      <c r="B1115" t="s">
        <v>2385</v>
      </c>
      <c r="C1115" t="str">
        <f>IFERROR(VLOOKUP(Table1[[#This Row],[Ticker]],[1]!Table2[[Symbol]:[Industry]],2,FALSE),"-")</f>
        <v>-</v>
      </c>
      <c r="D1115" t="s">
        <v>710</v>
      </c>
      <c r="E1115">
        <v>2079.1776389199999</v>
      </c>
      <c r="F1115">
        <v>522.79999999999995</v>
      </c>
      <c r="G1115">
        <v>1.76001025131975</v>
      </c>
      <c r="H1115">
        <v>-9.9815279758130302</v>
      </c>
      <c r="I1115">
        <v>-9.9515547950008507</v>
      </c>
      <c r="J1115">
        <v>-4.67743288381297</v>
      </c>
      <c r="K1115">
        <v>556.365074257022</v>
      </c>
      <c r="L1115">
        <v>537.34583015087196</v>
      </c>
      <c r="M1115">
        <v>19.0778428819977</v>
      </c>
      <c r="N1115">
        <v>0.70606738862584895</v>
      </c>
      <c r="O1115">
        <v>29.093343534812501</v>
      </c>
      <c r="P1115">
        <v>27.450024378352001</v>
      </c>
      <c r="Q1115">
        <v>9.2673925270210997E-2</v>
      </c>
    </row>
    <row r="1116" spans="1:17" hidden="1" x14ac:dyDescent="0.3">
      <c r="A1116" t="s">
        <v>2386</v>
      </c>
      <c r="B1116" t="s">
        <v>2387</v>
      </c>
      <c r="C1116" t="str">
        <f>IFERROR(VLOOKUP(Table1[[#This Row],[Ticker]],[1]!Table2[[Symbol]:[Industry]],2,FALSE),"-")</f>
        <v>-</v>
      </c>
      <c r="D1116" t="s">
        <v>46</v>
      </c>
      <c r="E1116">
        <v>2078.136528</v>
      </c>
      <c r="F1116">
        <v>178.62</v>
      </c>
      <c r="G1116">
        <v>349.87642532935098</v>
      </c>
      <c r="H1116">
        <v>-8.7998974816825406</v>
      </c>
      <c r="I1116">
        <v>96.848173640489804</v>
      </c>
      <c r="J1116">
        <v>6.9770473700990596</v>
      </c>
      <c r="K1116">
        <v>155.336021425887</v>
      </c>
      <c r="L1116">
        <v>110.372968709221</v>
      </c>
      <c r="M1116">
        <v>65.833805241626195</v>
      </c>
      <c r="N1116">
        <v>1.47853312418717</v>
      </c>
      <c r="O1116">
        <v>14.208935169633801</v>
      </c>
      <c r="P1116">
        <v>383.737305348679</v>
      </c>
      <c r="Q1116">
        <v>0.20352545804064201</v>
      </c>
    </row>
    <row r="1117" spans="1:17" hidden="1" x14ac:dyDescent="0.3">
      <c r="A1117" t="s">
        <v>2388</v>
      </c>
      <c r="B1117" t="s">
        <v>2389</v>
      </c>
      <c r="C1117" t="str">
        <f>IFERROR(VLOOKUP(Table1[[#This Row],[Ticker]],[1]!Table2[[Symbol]:[Industry]],2,FALSE),"-")</f>
        <v>-</v>
      </c>
      <c r="D1117" t="s">
        <v>203</v>
      </c>
      <c r="E1117">
        <v>2077.4500600000001</v>
      </c>
      <c r="F1117">
        <v>1277.5</v>
      </c>
      <c r="G1117">
        <v>31.666175142525798</v>
      </c>
      <c r="H1117">
        <v>1.2758871987533</v>
      </c>
      <c r="I1117">
        <v>30.2853724265861</v>
      </c>
      <c r="J1117">
        <v>1.15726367424613</v>
      </c>
      <c r="K1117">
        <v>1222.32140289573</v>
      </c>
      <c r="L1117">
        <v>1033.9911350074001</v>
      </c>
      <c r="M1117">
        <v>49.238894155178798</v>
      </c>
      <c r="N1117">
        <v>0.63801282805540205</v>
      </c>
      <c r="O1117">
        <v>9.5107632093933407</v>
      </c>
      <c r="P1117">
        <v>64.721810328154206</v>
      </c>
      <c r="Q1117">
        <v>4.4932236850902002E-2</v>
      </c>
    </row>
    <row r="1118" spans="1:17" hidden="1" x14ac:dyDescent="0.3">
      <c r="A1118" t="s">
        <v>2390</v>
      </c>
      <c r="B1118" t="s">
        <v>2391</v>
      </c>
      <c r="C1118" t="str">
        <f>IFERROR(VLOOKUP(Table1[[#This Row],[Ticker]],[1]!Table2[[Symbol]:[Industry]],2,FALSE),"-")</f>
        <v>-</v>
      </c>
      <c r="D1118" t="s">
        <v>133</v>
      </c>
      <c r="E1118">
        <v>2074.8646858799998</v>
      </c>
      <c r="F1118">
        <v>254.6</v>
      </c>
      <c r="G1118">
        <v>25.349698368935599</v>
      </c>
      <c r="H1118">
        <v>-11.0862908268994</v>
      </c>
      <c r="I1118">
        <v>8.7863742232863302</v>
      </c>
      <c r="J1118">
        <v>0.68886639990347998</v>
      </c>
      <c r="K1118">
        <v>286.14063756136699</v>
      </c>
      <c r="L1118">
        <v>254.58908349235301</v>
      </c>
      <c r="M1118">
        <v>28.3552767223233</v>
      </c>
      <c r="N1118">
        <v>0.75613943749352897</v>
      </c>
      <c r="O1118">
        <v>33.621366849960701</v>
      </c>
      <c r="P1118">
        <v>45.652173913043399</v>
      </c>
      <c r="Q1118">
        <v>7.2932671417006004E-2</v>
      </c>
    </row>
    <row r="1119" spans="1:17" hidden="1" x14ac:dyDescent="0.3">
      <c r="A1119" t="s">
        <v>2392</v>
      </c>
      <c r="B1119" t="s">
        <v>2393</v>
      </c>
      <c r="C1119" t="str">
        <f>IFERROR(VLOOKUP(Table1[[#This Row],[Ticker]],[1]!Table2[[Symbol]:[Industry]],2,FALSE),"-")</f>
        <v>-</v>
      </c>
      <c r="D1119" t="s">
        <v>368</v>
      </c>
      <c r="E1119">
        <v>2066.1480482400002</v>
      </c>
      <c r="F1119">
        <v>847.85</v>
      </c>
      <c r="G1119">
        <v>-24.0656763550992</v>
      </c>
      <c r="H1119">
        <v>3.8468267871892099</v>
      </c>
      <c r="I1119">
        <v>-14.069900749115099</v>
      </c>
      <c r="J1119">
        <v>0.90921921643397896</v>
      </c>
      <c r="K1119">
        <v>828.31090850027294</v>
      </c>
      <c r="L1119">
        <v>799.02057772436899</v>
      </c>
      <c r="M1119">
        <v>38.687276898819597</v>
      </c>
      <c r="N1119">
        <v>0.494333403007227</v>
      </c>
      <c r="O1119">
        <v>28.560476499380702</v>
      </c>
      <c r="P1119">
        <v>31.561796881061301</v>
      </c>
      <c r="Q1119">
        <v>-6.5558433640457006E-2</v>
      </c>
    </row>
    <row r="1120" spans="1:17" hidden="1" x14ac:dyDescent="0.3">
      <c r="A1120" t="s">
        <v>2394</v>
      </c>
      <c r="B1120" t="s">
        <v>2395</v>
      </c>
      <c r="C1120" t="str">
        <f>IFERROR(VLOOKUP(Table1[[#This Row],[Ticker]],[1]!Table2[[Symbol]:[Industry]],2,FALSE),"-")</f>
        <v>-</v>
      </c>
      <c r="D1120" t="s">
        <v>936</v>
      </c>
      <c r="E1120">
        <v>2061.5469560000001</v>
      </c>
      <c r="F1120">
        <v>113.12</v>
      </c>
      <c r="G1120">
        <v>-25.9256936774057</v>
      </c>
      <c r="H1120">
        <v>5.2517196066317799</v>
      </c>
      <c r="I1120">
        <v>-12.2426734402862</v>
      </c>
      <c r="J1120">
        <v>-0.56372539989423698</v>
      </c>
      <c r="O1120">
        <v>13.852545968882501</v>
      </c>
      <c r="P1120">
        <v>5.6209150326797399</v>
      </c>
    </row>
    <row r="1121" spans="1:17" hidden="1" x14ac:dyDescent="0.3">
      <c r="A1121" t="s">
        <v>2396</v>
      </c>
      <c r="B1121" t="s">
        <v>2397</v>
      </c>
      <c r="C1121" t="str">
        <f>IFERROR(VLOOKUP(Table1[[#This Row],[Ticker]],[1]!Table2[[Symbol]:[Industry]],2,FALSE),"-")</f>
        <v>-</v>
      </c>
      <c r="D1121" t="s">
        <v>567</v>
      </c>
      <c r="E1121">
        <v>2051.9674178999999</v>
      </c>
      <c r="F1121">
        <v>306.5</v>
      </c>
      <c r="G1121">
        <v>-16.270523522467101</v>
      </c>
      <c r="H1121">
        <v>2.4625675166315002</v>
      </c>
      <c r="I1121">
        <v>-22.244970089499301</v>
      </c>
      <c r="J1121">
        <v>4.5479563022512798E-2</v>
      </c>
      <c r="K1121">
        <v>311.004466057966</v>
      </c>
      <c r="L1121">
        <v>309.454305391454</v>
      </c>
      <c r="M1121">
        <v>37.652306985960799</v>
      </c>
      <c r="N1121">
        <v>2.3635812522512398</v>
      </c>
      <c r="O1121">
        <v>25.57911908646</v>
      </c>
      <c r="P1121">
        <v>30.259243518912001</v>
      </c>
    </row>
    <row r="1122" spans="1:17" hidden="1" x14ac:dyDescent="0.3">
      <c r="A1122" t="s">
        <v>2398</v>
      </c>
      <c r="B1122" t="s">
        <v>2399</v>
      </c>
      <c r="C1122" t="str">
        <f>IFERROR(VLOOKUP(Table1[[#This Row],[Ticker]],[1]!Table2[[Symbol]:[Industry]],2,FALSE),"-")</f>
        <v>-</v>
      </c>
      <c r="D1122" t="s">
        <v>18</v>
      </c>
      <c r="E1122">
        <v>2032.2668538299999</v>
      </c>
      <c r="F1122">
        <v>207.65</v>
      </c>
      <c r="G1122">
        <v>-55.335917072772403</v>
      </c>
      <c r="H1122">
        <v>0.52205281781443003</v>
      </c>
      <c r="I1122">
        <v>-21.960168815559999</v>
      </c>
      <c r="J1122">
        <v>3.3029100024136602</v>
      </c>
      <c r="K1122">
        <v>210.99905682037399</v>
      </c>
      <c r="M1122">
        <v>47.151224157048603</v>
      </c>
      <c r="N1122">
        <v>1.2869156066009799</v>
      </c>
      <c r="O1122">
        <v>65.687454851914197</v>
      </c>
      <c r="P1122">
        <v>13.8120032885722</v>
      </c>
    </row>
    <row r="1123" spans="1:17" hidden="1" x14ac:dyDescent="0.3">
      <c r="A1123" t="s">
        <v>2400</v>
      </c>
      <c r="B1123" t="s">
        <v>2401</v>
      </c>
      <c r="C1123" t="str">
        <f>IFERROR(VLOOKUP(Table1[[#This Row],[Ticker]],[1]!Table2[[Symbol]:[Industry]],2,FALSE),"-")</f>
        <v>-</v>
      </c>
      <c r="D1123" t="s">
        <v>397</v>
      </c>
      <c r="E1123">
        <v>2030.5037516899999</v>
      </c>
      <c r="F1123">
        <v>134.9</v>
      </c>
      <c r="G1123">
        <v>105.58153346186999</v>
      </c>
      <c r="H1123">
        <v>15.1589313125892</v>
      </c>
      <c r="I1123">
        <v>4.6034623769106897</v>
      </c>
      <c r="J1123">
        <v>-2.59928090526736</v>
      </c>
      <c r="K1123">
        <v>125.22229119275001</v>
      </c>
      <c r="L1123">
        <v>103.780277186902</v>
      </c>
      <c r="M1123">
        <v>45.586069621593701</v>
      </c>
      <c r="N1123">
        <v>0.473276356648268</v>
      </c>
      <c r="O1123">
        <v>16.3750926612305</v>
      </c>
      <c r="P1123">
        <v>142.40790655884999</v>
      </c>
      <c r="Q1123">
        <v>0.104191890247959</v>
      </c>
    </row>
    <row r="1124" spans="1:17" hidden="1" x14ac:dyDescent="0.3">
      <c r="A1124" t="s">
        <v>2402</v>
      </c>
      <c r="B1124" t="s">
        <v>2403</v>
      </c>
      <c r="C1124" t="str">
        <f>IFERROR(VLOOKUP(Table1[[#This Row],[Ticker]],[1]!Table2[[Symbol]:[Industry]],2,FALSE),"-")</f>
        <v>-</v>
      </c>
      <c r="D1124" t="s">
        <v>116</v>
      </c>
      <c r="E1124">
        <v>2027.46865142</v>
      </c>
      <c r="F1124">
        <v>137.30000000000001</v>
      </c>
      <c r="G1124">
        <v>25.741619506025899</v>
      </c>
      <c r="H1124">
        <v>27.896536456665999</v>
      </c>
      <c r="I1124">
        <v>6.4523733012370599</v>
      </c>
      <c r="J1124">
        <v>-11.7925474040367</v>
      </c>
      <c r="K1124">
        <v>129.48562814063001</v>
      </c>
      <c r="L1124">
        <v>114.880103209626</v>
      </c>
      <c r="M1124">
        <v>36.075233430325198</v>
      </c>
      <c r="N1124">
        <v>2.0094274649250101</v>
      </c>
      <c r="O1124">
        <v>30.152949745083699</v>
      </c>
      <c r="P1124">
        <v>70.453134698944694</v>
      </c>
      <c r="Q1124">
        <v>0.16455950576589901</v>
      </c>
    </row>
    <row r="1125" spans="1:17" hidden="1" x14ac:dyDescent="0.3">
      <c r="A1125" t="s">
        <v>2404</v>
      </c>
      <c r="B1125" t="s">
        <v>2405</v>
      </c>
      <c r="C1125" t="str">
        <f>IFERROR(VLOOKUP(Table1[[#This Row],[Ticker]],[1]!Table2[[Symbol]:[Industry]],2,FALSE),"-")</f>
        <v>-</v>
      </c>
      <c r="D1125" t="s">
        <v>80</v>
      </c>
      <c r="E1125">
        <v>2023.637951145</v>
      </c>
      <c r="F1125">
        <v>2683.55</v>
      </c>
      <c r="G1125">
        <v>-37.060372995482197</v>
      </c>
      <c r="H1125">
        <v>-0.80610683549463702</v>
      </c>
      <c r="I1125">
        <v>-13.6812308928927</v>
      </c>
      <c r="J1125">
        <v>-3.7786141167210499</v>
      </c>
      <c r="K1125">
        <v>2876.57947838674</v>
      </c>
      <c r="L1125">
        <v>2814.3274447884301</v>
      </c>
      <c r="M1125">
        <v>23.313488431327901</v>
      </c>
      <c r="N1125">
        <v>1.0023851168161999</v>
      </c>
      <c r="O1125">
        <v>19.841255053939701</v>
      </c>
      <c r="P1125">
        <v>14.405388698228601</v>
      </c>
      <c r="Q1125">
        <v>-0.16460975844148901</v>
      </c>
    </row>
    <row r="1126" spans="1:17" hidden="1" x14ac:dyDescent="0.3">
      <c r="A1126" t="s">
        <v>2406</v>
      </c>
      <c r="B1126" t="s">
        <v>2407</v>
      </c>
      <c r="C1126" t="str">
        <f>IFERROR(VLOOKUP(Table1[[#This Row],[Ticker]],[1]!Table2[[Symbol]:[Industry]],2,FALSE),"-")</f>
        <v>-</v>
      </c>
      <c r="D1126" t="s">
        <v>130</v>
      </c>
      <c r="E1126">
        <v>2023.591224928</v>
      </c>
      <c r="F1126">
        <v>128.96</v>
      </c>
      <c r="G1126">
        <v>-29.337769111797499</v>
      </c>
      <c r="H1126">
        <v>6.2129464992557999</v>
      </c>
      <c r="I1126">
        <v>-36.219522515238403</v>
      </c>
      <c r="J1126">
        <v>3.9918937196546298</v>
      </c>
      <c r="K1126">
        <v>132.00461475112999</v>
      </c>
      <c r="L1126">
        <v>143.17319402201599</v>
      </c>
      <c r="M1126">
        <v>43.911575418901698</v>
      </c>
      <c r="N1126">
        <v>1.1638333845109901</v>
      </c>
      <c r="O1126">
        <v>50.434243176178597</v>
      </c>
      <c r="P1126">
        <v>7.4666666666666597</v>
      </c>
    </row>
    <row r="1127" spans="1:17" hidden="1" x14ac:dyDescent="0.3">
      <c r="A1127" t="s">
        <v>2408</v>
      </c>
      <c r="B1127" t="s">
        <v>2409</v>
      </c>
      <c r="C1127" t="str">
        <f>IFERROR(VLOOKUP(Table1[[#This Row],[Ticker]],[1]!Table2[[Symbol]:[Industry]],2,FALSE),"-")</f>
        <v>-</v>
      </c>
      <c r="D1127" t="s">
        <v>1854</v>
      </c>
      <c r="E1127">
        <v>2017.28</v>
      </c>
      <c r="F1127">
        <v>315.2</v>
      </c>
      <c r="G1127">
        <v>-5.3325441546889003</v>
      </c>
      <c r="H1127">
        <v>-3.1337677005654698</v>
      </c>
      <c r="I1127">
        <v>18.4472408615731</v>
      </c>
      <c r="J1127">
        <v>5.7639476245032801</v>
      </c>
      <c r="K1127">
        <v>306.170270227022</v>
      </c>
      <c r="L1127">
        <v>277.009716222245</v>
      </c>
      <c r="M1127">
        <v>47.657500447428902</v>
      </c>
      <c r="N1127">
        <v>2.3735931574951401</v>
      </c>
      <c r="O1127">
        <v>10.374365482233401</v>
      </c>
      <c r="P1127">
        <v>38.824047566615199</v>
      </c>
      <c r="Q1127">
        <v>0.155571272208129</v>
      </c>
    </row>
    <row r="1128" spans="1:17" hidden="1" x14ac:dyDescent="0.3">
      <c r="A1128" t="s">
        <v>2410</v>
      </c>
      <c r="B1128" t="s">
        <v>2411</v>
      </c>
      <c r="C1128" t="str">
        <f>IFERROR(VLOOKUP(Table1[[#This Row],[Ticker]],[1]!Table2[[Symbol]:[Industry]],2,FALSE),"-")</f>
        <v>-</v>
      </c>
      <c r="D1128" t="s">
        <v>2412</v>
      </c>
      <c r="E1128">
        <v>2013.77056485</v>
      </c>
      <c r="F1128">
        <v>1864.5</v>
      </c>
      <c r="G1128">
        <v>309.020931170918</v>
      </c>
      <c r="H1128">
        <v>-0.189994630932349</v>
      </c>
      <c r="I1128">
        <v>26.9468773533406</v>
      </c>
      <c r="J1128">
        <v>7.4133367058796598</v>
      </c>
      <c r="K1128">
        <v>1859.8746902037001</v>
      </c>
      <c r="L1128">
        <v>1357.77157900916</v>
      </c>
      <c r="M1128">
        <v>39.3548584179362</v>
      </c>
      <c r="N1128">
        <v>0.58928367404571402</v>
      </c>
      <c r="O1128">
        <v>21.2121212121212</v>
      </c>
      <c r="P1128">
        <v>429.31156848828903</v>
      </c>
      <c r="Q1128">
        <v>0.24760731031258801</v>
      </c>
    </row>
    <row r="1129" spans="1:17" hidden="1" x14ac:dyDescent="0.3">
      <c r="A1129" t="s">
        <v>2413</v>
      </c>
      <c r="B1129" t="s">
        <v>2414</v>
      </c>
      <c r="C1129" t="str">
        <f>IFERROR(VLOOKUP(Table1[[#This Row],[Ticker]],[1]!Table2[[Symbol]:[Industry]],2,FALSE),"-")</f>
        <v>-</v>
      </c>
      <c r="D1129" t="s">
        <v>297</v>
      </c>
      <c r="E1129">
        <v>2010.0633239040001</v>
      </c>
      <c r="F1129">
        <v>196.23</v>
      </c>
      <c r="H1129">
        <v>-9.1415265382052109</v>
      </c>
      <c r="I1129">
        <v>-17.140779354954802</v>
      </c>
      <c r="J1129">
        <v>-9.9714741688248196</v>
      </c>
      <c r="O1129">
        <v>30.4540590123834</v>
      </c>
      <c r="P1129">
        <v>0.63076923076923397</v>
      </c>
    </row>
    <row r="1130" spans="1:17" hidden="1" x14ac:dyDescent="0.3">
      <c r="A1130" t="s">
        <v>2415</v>
      </c>
      <c r="B1130" t="s">
        <v>2416</v>
      </c>
      <c r="C1130" t="str">
        <f>IFERROR(VLOOKUP(Table1[[#This Row],[Ticker]],[1]!Table2[[Symbol]:[Industry]],2,FALSE),"-")</f>
        <v>-</v>
      </c>
      <c r="D1130" t="s">
        <v>248</v>
      </c>
      <c r="E1130">
        <v>2004.7385609999999</v>
      </c>
      <c r="F1130">
        <v>819.15</v>
      </c>
      <c r="G1130">
        <v>112.894415481545</v>
      </c>
      <c r="H1130">
        <v>-5.0201819136538504</v>
      </c>
      <c r="I1130">
        <v>126.577435718665</v>
      </c>
      <c r="J1130">
        <v>23.917664871254299</v>
      </c>
      <c r="K1130">
        <v>787.06848748365906</v>
      </c>
      <c r="M1130">
        <v>58.2316306975736</v>
      </c>
      <c r="N1130">
        <v>0.71257480872571699</v>
      </c>
      <c r="O1130">
        <v>38.1554049929805</v>
      </c>
      <c r="P1130">
        <v>248.57446808510599</v>
      </c>
    </row>
    <row r="1131" spans="1:17" hidden="1" x14ac:dyDescent="0.3">
      <c r="A1131" t="s">
        <v>2417</v>
      </c>
      <c r="B1131" t="s">
        <v>2418</v>
      </c>
      <c r="C1131" t="str">
        <f>IFERROR(VLOOKUP(Table1[[#This Row],[Ticker]],[1]!Table2[[Symbol]:[Industry]],2,FALSE),"-")</f>
        <v>-</v>
      </c>
      <c r="D1131" t="s">
        <v>351</v>
      </c>
      <c r="E1131">
        <v>2001.476484</v>
      </c>
      <c r="F1131">
        <v>1493.55</v>
      </c>
      <c r="G1131">
        <v>513.084907359515</v>
      </c>
      <c r="H1131">
        <v>31.665275571816299</v>
      </c>
      <c r="I1131">
        <v>337.42735214441097</v>
      </c>
      <c r="J1131">
        <v>9.4542097217526795</v>
      </c>
      <c r="K1131">
        <v>1201.16861583484</v>
      </c>
      <c r="L1131">
        <v>799.52739742972597</v>
      </c>
      <c r="M1131">
        <v>65.345870300701506</v>
      </c>
      <c r="N1131">
        <v>3.3922296488116102</v>
      </c>
      <c r="O1131">
        <v>7.7232098021492401</v>
      </c>
      <c r="P1131">
        <v>578.423801953213</v>
      </c>
      <c r="Q1131">
        <v>0.23454940431347901</v>
      </c>
    </row>
    <row r="1132" spans="1:17" hidden="1" x14ac:dyDescent="0.3">
      <c r="A1132" t="s">
        <v>2419</v>
      </c>
      <c r="B1132" t="s">
        <v>2420</v>
      </c>
      <c r="C1132" t="str">
        <f>IFERROR(VLOOKUP(Table1[[#This Row],[Ticker]],[1]!Table2[[Symbol]:[Industry]],2,FALSE),"-")</f>
        <v>-</v>
      </c>
      <c r="D1132" t="s">
        <v>111</v>
      </c>
      <c r="E1132">
        <v>2001.08380035</v>
      </c>
      <c r="F1132">
        <v>90.15</v>
      </c>
      <c r="G1132">
        <v>87.786800929950502</v>
      </c>
      <c r="H1132">
        <v>2.2069555512184098</v>
      </c>
      <c r="I1132">
        <v>24.386837211924501</v>
      </c>
      <c r="J1132">
        <v>-9.3867691918068896</v>
      </c>
      <c r="K1132">
        <v>91.883537818588906</v>
      </c>
      <c r="L1132">
        <v>72.684336773038694</v>
      </c>
      <c r="M1132">
        <v>22.362936736559998</v>
      </c>
      <c r="N1132">
        <v>1.55559052337451</v>
      </c>
      <c r="O1132">
        <v>19.689406544647799</v>
      </c>
      <c r="P1132">
        <v>133.488733488733</v>
      </c>
      <c r="Q1132">
        <v>6.5315567033918998E-2</v>
      </c>
    </row>
    <row r="1133" spans="1:17" hidden="1" x14ac:dyDescent="0.3">
      <c r="A1133" t="s">
        <v>2421</v>
      </c>
      <c r="B1133" t="s">
        <v>2422</v>
      </c>
      <c r="C1133" t="str">
        <f>IFERROR(VLOOKUP(Table1[[#This Row],[Ticker]],[1]!Table2[[Symbol]:[Industry]],2,FALSE),"-")</f>
        <v>-</v>
      </c>
      <c r="D1133" t="s">
        <v>961</v>
      </c>
      <c r="E1133">
        <v>1993.0731479999999</v>
      </c>
      <c r="F1133">
        <v>873.45</v>
      </c>
      <c r="G1133">
        <v>-10.8401863441918</v>
      </c>
      <c r="H1133">
        <v>7.0195938369248596</v>
      </c>
      <c r="I1133">
        <v>5.5558951185232903</v>
      </c>
      <c r="J1133">
        <v>10.373637610533599</v>
      </c>
      <c r="K1133">
        <v>824.59529967591004</v>
      </c>
      <c r="L1133">
        <v>779.23919040958003</v>
      </c>
      <c r="M1133">
        <v>55.030851612369197</v>
      </c>
      <c r="N1133">
        <v>0.76218701261511101</v>
      </c>
      <c r="O1133">
        <v>9.5655160570152695</v>
      </c>
      <c r="P1133">
        <v>35.934946696755098</v>
      </c>
      <c r="Q1133">
        <v>4.7327550263233001E-2</v>
      </c>
    </row>
    <row r="1134" spans="1:17" hidden="1" x14ac:dyDescent="0.3">
      <c r="A1134" t="s">
        <v>2423</v>
      </c>
      <c r="B1134" t="s">
        <v>2424</v>
      </c>
      <c r="C1134" t="str">
        <f>IFERROR(VLOOKUP(Table1[[#This Row],[Ticker]],[1]!Table2[[Symbol]:[Industry]],2,FALSE),"-")</f>
        <v>-</v>
      </c>
      <c r="D1134" t="s">
        <v>707</v>
      </c>
      <c r="E1134">
        <v>1991.8861899999999</v>
      </c>
      <c r="F1134">
        <v>324.10000000000002</v>
      </c>
      <c r="G1134">
        <v>392.42762298700001</v>
      </c>
      <c r="H1134">
        <v>-12.702575030856501</v>
      </c>
      <c r="I1134">
        <v>15.4628336950689</v>
      </c>
      <c r="J1134">
        <v>4.3257902688651297</v>
      </c>
      <c r="K1134">
        <v>333.22527056052701</v>
      </c>
      <c r="L1134">
        <v>256.04132599439498</v>
      </c>
      <c r="M1134">
        <v>29.862335222947902</v>
      </c>
      <c r="N1134">
        <v>0.53983023240515304</v>
      </c>
      <c r="O1134">
        <v>37.303301450169599</v>
      </c>
      <c r="P1134">
        <v>440.166666666666</v>
      </c>
      <c r="Q1134">
        <v>0.13800541509653699</v>
      </c>
    </row>
    <row r="1135" spans="1:17" hidden="1" x14ac:dyDescent="0.3">
      <c r="A1135" t="s">
        <v>2425</v>
      </c>
      <c r="B1135" t="s">
        <v>2426</v>
      </c>
      <c r="C1135" t="str">
        <f>IFERROR(VLOOKUP(Table1[[#This Row],[Ticker]],[1]!Table2[[Symbol]:[Industry]],2,FALSE),"-")</f>
        <v>-</v>
      </c>
      <c r="D1135" t="s">
        <v>1610</v>
      </c>
      <c r="E1135">
        <v>1991.7095744000001</v>
      </c>
      <c r="F1135">
        <v>189.8</v>
      </c>
      <c r="G1135">
        <v>-51.857383783887897</v>
      </c>
      <c r="H1135">
        <v>-5.1382327575178097</v>
      </c>
      <c r="I1135">
        <v>-29.176134232267898</v>
      </c>
      <c r="J1135">
        <v>3.4265797640073701</v>
      </c>
      <c r="K1135">
        <v>199.875322394009</v>
      </c>
      <c r="L1135">
        <v>221.62965805023401</v>
      </c>
      <c r="M1135">
        <v>39.705253694299003</v>
      </c>
      <c r="N1135">
        <v>1.6321538468830199</v>
      </c>
      <c r="O1135">
        <v>59.088514225500496</v>
      </c>
      <c r="P1135">
        <v>3.7158469945355299</v>
      </c>
      <c r="Q1135">
        <v>0.143284080948271</v>
      </c>
    </row>
    <row r="1136" spans="1:17" hidden="1" x14ac:dyDescent="0.3">
      <c r="A1136" t="s">
        <v>2427</v>
      </c>
      <c r="B1136" t="s">
        <v>2428</v>
      </c>
      <c r="C1136" t="str">
        <f>IFERROR(VLOOKUP(Table1[[#This Row],[Ticker]],[1]!Table2[[Symbol]:[Industry]],2,FALSE),"-")</f>
        <v>-</v>
      </c>
      <c r="D1136" t="s">
        <v>368</v>
      </c>
      <c r="E1136">
        <v>1990.685543625</v>
      </c>
      <c r="F1136">
        <v>833.85</v>
      </c>
      <c r="G1136">
        <v>-32.128571216837997</v>
      </c>
      <c r="H1136">
        <v>-11.491239648242701</v>
      </c>
      <c r="I1136">
        <v>-42.180078355713697</v>
      </c>
      <c r="J1136">
        <v>-9.0252356910575795</v>
      </c>
      <c r="K1136">
        <v>885.02696842113903</v>
      </c>
      <c r="L1136">
        <v>928.960039818621</v>
      </c>
      <c r="M1136">
        <v>41.918917020880997</v>
      </c>
      <c r="N1136">
        <v>3.2147687658535502</v>
      </c>
      <c r="O1136">
        <v>73.892186844156598</v>
      </c>
      <c r="P1136">
        <v>11.671353957412601</v>
      </c>
      <c r="Q1136">
        <v>7.6022789518760004E-3</v>
      </c>
    </row>
    <row r="1137" spans="1:17" hidden="1" x14ac:dyDescent="0.3">
      <c r="A1137" t="s">
        <v>2429</v>
      </c>
      <c r="B1137" t="s">
        <v>2430</v>
      </c>
      <c r="C1137" t="str">
        <f>IFERROR(VLOOKUP(Table1[[#This Row],[Ticker]],[1]!Table2[[Symbol]:[Industry]],2,FALSE),"-")</f>
        <v>-</v>
      </c>
      <c r="D1137" t="s">
        <v>133</v>
      </c>
      <c r="E1137">
        <v>1987.6540869</v>
      </c>
      <c r="F1137">
        <v>153.69999999999999</v>
      </c>
      <c r="G1137">
        <v>-30.0809964420455</v>
      </c>
      <c r="H1137">
        <v>4.8127454642937399</v>
      </c>
      <c r="I1137">
        <v>-7.60096637138947</v>
      </c>
      <c r="J1137">
        <v>-2.784743015563</v>
      </c>
      <c r="K1137">
        <v>152.525551401543</v>
      </c>
      <c r="L1137">
        <v>151.41748494006401</v>
      </c>
      <c r="M1137">
        <v>46.573721646424602</v>
      </c>
      <c r="N1137">
        <v>0.99816511132618602</v>
      </c>
      <c r="O1137">
        <v>27.748861418347399</v>
      </c>
      <c r="P1137">
        <v>33.652173913043399</v>
      </c>
    </row>
    <row r="1138" spans="1:17" hidden="1" x14ac:dyDescent="0.3">
      <c r="A1138" t="s">
        <v>2431</v>
      </c>
      <c r="B1138" t="s">
        <v>2432</v>
      </c>
      <c r="C1138" t="str">
        <f>IFERROR(VLOOKUP(Table1[[#This Row],[Ticker]],[1]!Table2[[Symbol]:[Industry]],2,FALSE),"-")</f>
        <v>-</v>
      </c>
      <c r="D1138" t="s">
        <v>258</v>
      </c>
      <c r="E1138">
        <v>1986.66693792</v>
      </c>
      <c r="F1138">
        <v>649.6</v>
      </c>
      <c r="G1138">
        <v>-50.638686017275099</v>
      </c>
      <c r="H1138">
        <v>-5.5315323381380601</v>
      </c>
      <c r="I1138">
        <v>-29.817300273516999</v>
      </c>
      <c r="J1138">
        <v>-2.6062665398020202</v>
      </c>
      <c r="K1138">
        <v>695.54004440161896</v>
      </c>
      <c r="L1138">
        <v>785.78785511741501</v>
      </c>
      <c r="M1138">
        <v>37.263958588976202</v>
      </c>
      <c r="N1138">
        <v>0.87427772416556504</v>
      </c>
      <c r="O1138">
        <v>77.032019704433495</v>
      </c>
      <c r="P1138">
        <v>2.3798266351457902</v>
      </c>
    </row>
    <row r="1139" spans="1:17" hidden="1" x14ac:dyDescent="0.3">
      <c r="A1139" t="s">
        <v>2433</v>
      </c>
      <c r="B1139" t="s">
        <v>2434</v>
      </c>
      <c r="C1139" t="str">
        <f>IFERROR(VLOOKUP(Table1[[#This Row],[Ticker]],[1]!Table2[[Symbol]:[Industry]],2,FALSE),"-")</f>
        <v>-</v>
      </c>
      <c r="D1139" t="s">
        <v>1631</v>
      </c>
      <c r="E1139">
        <v>1984.1380216</v>
      </c>
      <c r="F1139">
        <v>60.11</v>
      </c>
      <c r="G1139">
        <v>-4.6805559075075802</v>
      </c>
      <c r="H1139">
        <v>-2.4525472139214801</v>
      </c>
      <c r="I1139">
        <v>4.3850256192770001</v>
      </c>
      <c r="J1139">
        <v>2.76479547746038</v>
      </c>
      <c r="K1139">
        <v>60.314910801890903</v>
      </c>
      <c r="L1139">
        <v>57.490207976966403</v>
      </c>
      <c r="M1139">
        <v>58.880462682991599</v>
      </c>
      <c r="N1139">
        <v>1.8942680003832899</v>
      </c>
      <c r="O1139">
        <v>6.3882881384129204</v>
      </c>
      <c r="P1139">
        <v>24.839044652128699</v>
      </c>
      <c r="Q1139">
        <v>-2.8254867209200001E-2</v>
      </c>
    </row>
    <row r="1140" spans="1:17" hidden="1" x14ac:dyDescent="0.3">
      <c r="A1140" t="s">
        <v>2435</v>
      </c>
      <c r="B1140" t="s">
        <v>2436</v>
      </c>
      <c r="C1140" t="str">
        <f>IFERROR(VLOOKUP(Table1[[#This Row],[Ticker]],[1]!Table2[[Symbol]:[Industry]],2,FALSE),"-")</f>
        <v>-</v>
      </c>
      <c r="D1140" t="s">
        <v>24</v>
      </c>
      <c r="E1140">
        <v>1977.4770741</v>
      </c>
      <c r="F1140">
        <v>186.12</v>
      </c>
      <c r="G1140">
        <v>-23.977908454761899</v>
      </c>
      <c r="H1140">
        <v>5.9565559414375402</v>
      </c>
      <c r="I1140">
        <v>1.43750679218255</v>
      </c>
      <c r="J1140">
        <v>-1.40425588671293</v>
      </c>
      <c r="K1140">
        <v>190.121786434716</v>
      </c>
      <c r="L1140">
        <v>180.24099977055101</v>
      </c>
      <c r="M1140">
        <v>41.356732854055203</v>
      </c>
      <c r="N1140">
        <v>2.2792158224584802</v>
      </c>
      <c r="O1140">
        <v>16.9675478186116</v>
      </c>
      <c r="P1140">
        <v>30.794096978214998</v>
      </c>
      <c r="Q1140">
        <v>2.0708428757406E-2</v>
      </c>
    </row>
    <row r="1141" spans="1:17" hidden="1" x14ac:dyDescent="0.3">
      <c r="A1141" t="s">
        <v>2437</v>
      </c>
      <c r="B1141" t="s">
        <v>2438</v>
      </c>
      <c r="C1141" t="str">
        <f>IFERROR(VLOOKUP(Table1[[#This Row],[Ticker]],[1]!Table2[[Symbol]:[Industry]],2,FALSE),"-")</f>
        <v>-</v>
      </c>
      <c r="D1141" t="s">
        <v>1535</v>
      </c>
      <c r="E1141">
        <v>1970.9680184250001</v>
      </c>
      <c r="F1141">
        <v>276.14999999999998</v>
      </c>
      <c r="G1141">
        <v>14.5377712093815</v>
      </c>
      <c r="H1141">
        <v>-6.15631883810389</v>
      </c>
      <c r="I1141">
        <v>7.3891669563372302</v>
      </c>
      <c r="J1141">
        <v>-7.8115134729693203</v>
      </c>
      <c r="K1141">
        <v>255.10603822229899</v>
      </c>
      <c r="L1141">
        <v>228.11936691191599</v>
      </c>
      <c r="M1141">
        <v>41.415373786572701</v>
      </c>
      <c r="N1141">
        <v>0.54444512064218797</v>
      </c>
      <c r="O1141">
        <v>21.998913633894599</v>
      </c>
      <c r="P1141">
        <v>104.555555555555</v>
      </c>
      <c r="Q1141">
        <v>7.3002010452973998E-2</v>
      </c>
    </row>
    <row r="1142" spans="1:17" hidden="1" x14ac:dyDescent="0.3">
      <c r="A1142" t="s">
        <v>2439</v>
      </c>
      <c r="B1142" t="s">
        <v>2440</v>
      </c>
      <c r="C1142" t="str">
        <f>IFERROR(VLOOKUP(Table1[[#This Row],[Ticker]],[1]!Table2[[Symbol]:[Industry]],2,FALSE),"-")</f>
        <v>-</v>
      </c>
      <c r="D1142" t="s">
        <v>122</v>
      </c>
      <c r="E1142">
        <v>1965.8429760399999</v>
      </c>
      <c r="F1142">
        <v>120.7</v>
      </c>
      <c r="G1142">
        <v>148.59894507145799</v>
      </c>
      <c r="H1142">
        <v>8.4497036795894491</v>
      </c>
      <c r="I1142">
        <v>-60.024821296998702</v>
      </c>
      <c r="J1142">
        <v>13.3873266048695</v>
      </c>
      <c r="K1142">
        <v>120.32416133864299</v>
      </c>
      <c r="L1142">
        <v>125.891949977986</v>
      </c>
      <c r="M1142">
        <v>52.149930768244097</v>
      </c>
      <c r="N1142">
        <v>1.50525094654686</v>
      </c>
      <c r="O1142">
        <v>127.340513670256</v>
      </c>
      <c r="P1142">
        <v>187.31254463222999</v>
      </c>
    </row>
    <row r="1143" spans="1:17" hidden="1" x14ac:dyDescent="0.3">
      <c r="A1143" t="s">
        <v>2441</v>
      </c>
      <c r="B1143" t="s">
        <v>2442</v>
      </c>
      <c r="C1143" t="str">
        <f>IFERROR(VLOOKUP(Table1[[#This Row],[Ticker]],[1]!Table2[[Symbol]:[Industry]],2,FALSE),"-")</f>
        <v>-</v>
      </c>
      <c r="D1143" t="s">
        <v>203</v>
      </c>
      <c r="E1143">
        <v>1950.9808502799999</v>
      </c>
      <c r="F1143">
        <v>619.85</v>
      </c>
      <c r="G1143">
        <v>-3.41438847805277</v>
      </c>
      <c r="H1143">
        <v>22.9717596607262</v>
      </c>
      <c r="I1143">
        <v>15.0802406992504</v>
      </c>
      <c r="J1143">
        <v>11.563632214153801</v>
      </c>
      <c r="K1143">
        <v>546.77480277669201</v>
      </c>
      <c r="L1143">
        <v>514.18164357796502</v>
      </c>
      <c r="M1143">
        <v>57.700117147177401</v>
      </c>
      <c r="N1143">
        <v>2.9920269982031198</v>
      </c>
      <c r="O1143">
        <v>11.7205775590868</v>
      </c>
      <c r="P1143">
        <v>54.191542288557201</v>
      </c>
      <c r="Q1143">
        <v>2.1569744075165001E-2</v>
      </c>
    </row>
    <row r="1144" spans="1:17" hidden="1" x14ac:dyDescent="0.3">
      <c r="A1144" t="s">
        <v>2443</v>
      </c>
      <c r="B1144" t="s">
        <v>2444</v>
      </c>
      <c r="C1144" t="str">
        <f>IFERROR(VLOOKUP(Table1[[#This Row],[Ticker]],[1]!Table2[[Symbol]:[Industry]],2,FALSE),"-")</f>
        <v>-</v>
      </c>
      <c r="D1144" t="s">
        <v>136</v>
      </c>
      <c r="E1144">
        <v>1946.19266033499</v>
      </c>
      <c r="F1144">
        <v>1509.05</v>
      </c>
      <c r="G1144">
        <v>-14.708991507931801</v>
      </c>
      <c r="H1144">
        <v>-6.7171375591330804</v>
      </c>
      <c r="I1144">
        <v>-8.8634734140707803</v>
      </c>
      <c r="J1144">
        <v>-4.1852496324099704</v>
      </c>
      <c r="K1144">
        <v>1648.52068956158</v>
      </c>
      <c r="L1144">
        <v>1595.25479375333</v>
      </c>
      <c r="M1144">
        <v>25.607684474698399</v>
      </c>
      <c r="N1144">
        <v>0.64223967644951496</v>
      </c>
      <c r="O1144">
        <v>39.094132069845202</v>
      </c>
      <c r="P1144">
        <v>21.2867706156566</v>
      </c>
      <c r="Q1144">
        <v>0.11746368658591499</v>
      </c>
    </row>
    <row r="1145" spans="1:17" hidden="1" x14ac:dyDescent="0.3">
      <c r="A1145" t="s">
        <v>2445</v>
      </c>
      <c r="B1145" t="s">
        <v>2446</v>
      </c>
      <c r="C1145" t="str">
        <f>IFERROR(VLOOKUP(Table1[[#This Row],[Ticker]],[1]!Table2[[Symbol]:[Industry]],2,FALSE),"-")</f>
        <v>-</v>
      </c>
      <c r="D1145" t="s">
        <v>217</v>
      </c>
      <c r="E1145">
        <v>1942.38</v>
      </c>
      <c r="F1145">
        <v>441.45</v>
      </c>
      <c r="G1145">
        <v>25.616177497440901</v>
      </c>
      <c r="H1145">
        <v>-1.78180673818196</v>
      </c>
      <c r="I1145">
        <v>44.102498985773799</v>
      </c>
      <c r="J1145">
        <v>-2.2135837330778099</v>
      </c>
      <c r="K1145">
        <v>409.862032408201</v>
      </c>
      <c r="L1145">
        <v>342.812522450073</v>
      </c>
      <c r="M1145">
        <v>56.969079544229302</v>
      </c>
      <c r="N1145">
        <v>1.19822770532206</v>
      </c>
      <c r="O1145">
        <v>5.3346924906557902</v>
      </c>
      <c r="P1145">
        <v>94.086612442295007</v>
      </c>
      <c r="Q1145">
        <v>0.17244747014046399</v>
      </c>
    </row>
    <row r="1146" spans="1:17" hidden="1" x14ac:dyDescent="0.3">
      <c r="A1146" t="s">
        <v>2447</v>
      </c>
      <c r="B1146" t="s">
        <v>2448</v>
      </c>
      <c r="C1146" t="str">
        <f>IFERROR(VLOOKUP(Table1[[#This Row],[Ticker]],[1]!Table2[[Symbol]:[Industry]],2,FALSE),"-")</f>
        <v>-</v>
      </c>
      <c r="D1146" t="s">
        <v>1558</v>
      </c>
      <c r="E1146">
        <v>1939.5172177919901</v>
      </c>
      <c r="F1146">
        <v>89.11</v>
      </c>
      <c r="G1146">
        <v>-36.047005718304803</v>
      </c>
      <c r="H1146">
        <v>-7.0544595207494503</v>
      </c>
      <c r="I1146">
        <v>-20.401365875262002</v>
      </c>
      <c r="J1146">
        <v>-5.4658074319383596</v>
      </c>
      <c r="K1146">
        <v>95.057580554899502</v>
      </c>
      <c r="L1146">
        <v>96.568980825955606</v>
      </c>
      <c r="M1146">
        <v>23.4954912450888</v>
      </c>
      <c r="N1146">
        <v>1.35184254666489</v>
      </c>
      <c r="O1146">
        <v>45.326001571091901</v>
      </c>
      <c r="P1146">
        <v>7.3614457831325302</v>
      </c>
      <c r="Q1146">
        <v>3.4120905849581003E-2</v>
      </c>
    </row>
    <row r="1147" spans="1:17" hidden="1" x14ac:dyDescent="0.3">
      <c r="A1147" t="s">
        <v>2449</v>
      </c>
      <c r="B1147" t="s">
        <v>2450</v>
      </c>
      <c r="C1147" t="str">
        <f>IFERROR(VLOOKUP(Table1[[#This Row],[Ticker]],[1]!Table2[[Symbol]:[Industry]],2,FALSE),"-")</f>
        <v>-</v>
      </c>
      <c r="D1147" t="s">
        <v>1535</v>
      </c>
      <c r="E1147">
        <v>1938.44</v>
      </c>
      <c r="F1147">
        <v>120.4</v>
      </c>
      <c r="G1147">
        <v>44.775103293722402</v>
      </c>
      <c r="H1147">
        <v>50.567874194813903</v>
      </c>
      <c r="I1147">
        <v>87.869877350642696</v>
      </c>
      <c r="J1147">
        <v>1.2365547352297701</v>
      </c>
      <c r="K1147">
        <v>104.53018499744501</v>
      </c>
      <c r="L1147">
        <v>81.858561771348505</v>
      </c>
      <c r="M1147">
        <v>43.551233028770199</v>
      </c>
      <c r="N1147">
        <v>3.9477992743710701</v>
      </c>
      <c r="O1147">
        <v>30.149501661129499</v>
      </c>
      <c r="P1147">
        <v>131.493943472409</v>
      </c>
      <c r="Q1147">
        <v>0.16947076861551</v>
      </c>
    </row>
    <row r="1148" spans="1:17" hidden="1" x14ac:dyDescent="0.3">
      <c r="A1148" t="s">
        <v>2451</v>
      </c>
      <c r="B1148" t="s">
        <v>2452</v>
      </c>
      <c r="C1148" t="str">
        <f>IFERROR(VLOOKUP(Table1[[#This Row],[Ticker]],[1]!Table2[[Symbol]:[Industry]],2,FALSE),"-")</f>
        <v>-</v>
      </c>
      <c r="D1148" t="s">
        <v>203</v>
      </c>
      <c r="E1148">
        <v>1937.7876000000001</v>
      </c>
      <c r="F1148">
        <v>793.2</v>
      </c>
      <c r="G1148">
        <v>-12.284139132675101</v>
      </c>
      <c r="H1148">
        <v>-7.0269631347384598</v>
      </c>
      <c r="I1148">
        <v>17.449365330930402</v>
      </c>
      <c r="J1148">
        <v>-0.46254337868634499</v>
      </c>
      <c r="K1148">
        <v>793.74502321131297</v>
      </c>
      <c r="L1148">
        <v>710.25355640492398</v>
      </c>
      <c r="M1148">
        <v>40.063849317145298</v>
      </c>
      <c r="N1148">
        <v>0.32677869884390098</v>
      </c>
      <c r="O1148">
        <v>15.349218356026199</v>
      </c>
      <c r="P1148">
        <v>44.7445255474452</v>
      </c>
      <c r="Q1148">
        <v>-2.9459156522685999E-2</v>
      </c>
    </row>
    <row r="1149" spans="1:17" hidden="1" x14ac:dyDescent="0.3">
      <c r="A1149" t="s">
        <v>2453</v>
      </c>
      <c r="B1149" t="s">
        <v>2454</v>
      </c>
      <c r="C1149" t="str">
        <f>IFERROR(VLOOKUP(Table1[[#This Row],[Ticker]],[1]!Table2[[Symbol]:[Industry]],2,FALSE),"-")</f>
        <v>-</v>
      </c>
      <c r="D1149" t="s">
        <v>297</v>
      </c>
      <c r="E1149">
        <v>1933.6818807049999</v>
      </c>
      <c r="F1149">
        <v>1245.95</v>
      </c>
      <c r="G1149">
        <v>-31.346773026633699</v>
      </c>
      <c r="H1149">
        <v>-3.3775128512131101</v>
      </c>
      <c r="I1149">
        <v>-19.953273453729</v>
      </c>
      <c r="J1149">
        <v>-0.37895658828397699</v>
      </c>
      <c r="K1149">
        <v>1280.5576180120499</v>
      </c>
      <c r="L1149">
        <v>1311.6300881310401</v>
      </c>
      <c r="M1149">
        <v>37.738715719692401</v>
      </c>
      <c r="N1149">
        <v>1.7147587061037799</v>
      </c>
      <c r="O1149">
        <v>22.288213812753298</v>
      </c>
      <c r="P1149">
        <v>8.7311283707129697</v>
      </c>
      <c r="Q1149">
        <v>-1.3081073475820001E-3</v>
      </c>
    </row>
    <row r="1150" spans="1:17" hidden="1" x14ac:dyDescent="0.3">
      <c r="A1150" t="s">
        <v>2455</v>
      </c>
      <c r="B1150" t="s">
        <v>2456</v>
      </c>
      <c r="C1150" t="str">
        <f>IFERROR(VLOOKUP(Table1[[#This Row],[Ticker]],[1]!Table2[[Symbol]:[Industry]],2,FALSE),"-")</f>
        <v>-</v>
      </c>
      <c r="D1150" t="s">
        <v>153</v>
      </c>
      <c r="E1150">
        <v>1927.0521000000001</v>
      </c>
      <c r="F1150">
        <v>1814.55</v>
      </c>
      <c r="G1150">
        <v>281.79935885222699</v>
      </c>
      <c r="H1150">
        <v>0.71944991958368099</v>
      </c>
      <c r="I1150">
        <v>51.234222546365501</v>
      </c>
      <c r="J1150">
        <v>-5.7464949037729403</v>
      </c>
      <c r="K1150">
        <v>1848.34764524312</v>
      </c>
      <c r="L1150">
        <v>1316.8749755988499</v>
      </c>
      <c r="M1150">
        <v>36.988425214964003</v>
      </c>
      <c r="N1150">
        <v>0.99031925135232901</v>
      </c>
      <c r="O1150">
        <v>29.271720261221699</v>
      </c>
      <c r="P1150">
        <v>373.77284595300199</v>
      </c>
      <c r="Q1150">
        <v>0.16970734800964701</v>
      </c>
    </row>
    <row r="1151" spans="1:17" hidden="1" x14ac:dyDescent="0.3">
      <c r="A1151" t="s">
        <v>2457</v>
      </c>
      <c r="B1151" t="s">
        <v>2458</v>
      </c>
      <c r="C1151" t="str">
        <f>IFERROR(VLOOKUP(Table1[[#This Row],[Ticker]],[1]!Table2[[Symbol]:[Industry]],2,FALSE),"-")</f>
        <v>-</v>
      </c>
      <c r="D1151" t="s">
        <v>80</v>
      </c>
      <c r="E1151">
        <v>1926.7270867</v>
      </c>
      <c r="F1151">
        <v>221.95</v>
      </c>
      <c r="G1151">
        <v>2.3082656427799999</v>
      </c>
      <c r="H1151">
        <v>-10.936721876305601</v>
      </c>
      <c r="I1151">
        <v>-16.2817541974118</v>
      </c>
      <c r="J1151">
        <v>-4.2660473906769498</v>
      </c>
      <c r="K1151">
        <v>240.66744773121201</v>
      </c>
      <c r="L1151">
        <v>225.50996163058099</v>
      </c>
      <c r="M1151">
        <v>25.379281486187502</v>
      </c>
      <c r="N1151">
        <v>0.55351627583629903</v>
      </c>
      <c r="O1151">
        <v>23.676503717053301</v>
      </c>
      <c r="P1151">
        <v>30.789628756629298</v>
      </c>
      <c r="Q1151">
        <v>-8.1620227579880994E-2</v>
      </c>
    </row>
    <row r="1152" spans="1:17" hidden="1" x14ac:dyDescent="0.3">
      <c r="A1152" t="s">
        <v>2459</v>
      </c>
      <c r="B1152" t="s">
        <v>2460</v>
      </c>
      <c r="C1152" t="str">
        <f>IFERROR(VLOOKUP(Table1[[#This Row],[Ticker]],[1]!Table2[[Symbol]:[Industry]],2,FALSE),"-")</f>
        <v>-</v>
      </c>
      <c r="D1152" t="s">
        <v>315</v>
      </c>
      <c r="E1152">
        <v>1923.3683591250001</v>
      </c>
      <c r="F1152">
        <v>306.75</v>
      </c>
      <c r="G1152">
        <v>6.3842133412672997</v>
      </c>
      <c r="H1152">
        <v>-3.8251500069350599</v>
      </c>
      <c r="I1152">
        <v>-24.261132943380801</v>
      </c>
      <c r="J1152">
        <v>5.5505387871149798</v>
      </c>
      <c r="K1152">
        <v>326.64776077501102</v>
      </c>
      <c r="L1152">
        <v>312.35566946260798</v>
      </c>
      <c r="M1152">
        <v>44.978734429961399</v>
      </c>
      <c r="N1152">
        <v>0.88026680130034696</v>
      </c>
      <c r="O1152">
        <v>37.783211083944501</v>
      </c>
      <c r="P1152">
        <v>44.217207334273603</v>
      </c>
      <c r="Q1152">
        <v>0.103241803193192</v>
      </c>
    </row>
    <row r="1153" spans="1:17" hidden="1" x14ac:dyDescent="0.3">
      <c r="A1153" t="s">
        <v>2461</v>
      </c>
      <c r="B1153" t="s">
        <v>2462</v>
      </c>
      <c r="C1153" t="str">
        <f>IFERROR(VLOOKUP(Table1[[#This Row],[Ticker]],[1]!Table2[[Symbol]:[Industry]],2,FALSE),"-")</f>
        <v>-</v>
      </c>
      <c r="D1153" t="s">
        <v>936</v>
      </c>
      <c r="E1153">
        <v>1918.4480024699999</v>
      </c>
      <c r="F1153">
        <v>454.55</v>
      </c>
      <c r="G1153">
        <v>1360.25619021492</v>
      </c>
      <c r="H1153">
        <v>27.6324785089088</v>
      </c>
      <c r="I1153">
        <v>615.91830490479401</v>
      </c>
      <c r="J1153">
        <v>-3.85651044769895</v>
      </c>
      <c r="K1153">
        <v>364.54431491759999</v>
      </c>
      <c r="L1153">
        <v>205.192592038714</v>
      </c>
      <c r="M1153">
        <v>60.916779197340198</v>
      </c>
      <c r="N1153">
        <v>1.92473171373414</v>
      </c>
      <c r="O1153">
        <v>8.8549114508854796</v>
      </c>
      <c r="P1153">
        <v>1805.87002096436</v>
      </c>
      <c r="Q1153">
        <v>0.21765384831891199</v>
      </c>
    </row>
    <row r="1154" spans="1:17" hidden="1" x14ac:dyDescent="0.3">
      <c r="A1154" t="s">
        <v>2463</v>
      </c>
      <c r="B1154" t="s">
        <v>2464</v>
      </c>
      <c r="C1154" t="str">
        <f>IFERROR(VLOOKUP(Table1[[#This Row],[Ticker]],[1]!Table2[[Symbol]:[Industry]],2,FALSE),"-")</f>
        <v>-</v>
      </c>
      <c r="D1154" t="s">
        <v>300</v>
      </c>
      <c r="E1154">
        <v>1916.33048822</v>
      </c>
      <c r="F1154">
        <v>58.39</v>
      </c>
      <c r="G1154">
        <v>49.445310093570498</v>
      </c>
      <c r="H1154">
        <v>-1.4130882125203399</v>
      </c>
      <c r="I1154">
        <v>-35.737034196769699</v>
      </c>
      <c r="J1154">
        <v>-3.4807855539830399</v>
      </c>
      <c r="K1154">
        <v>62.859000267498203</v>
      </c>
      <c r="L1154">
        <v>59.954214600371998</v>
      </c>
      <c r="M1154">
        <v>25.959082126665599</v>
      </c>
      <c r="N1154">
        <v>0.90807885795347099</v>
      </c>
      <c r="O1154">
        <v>64.240452132214401</v>
      </c>
      <c r="P1154">
        <v>75.688280427260395</v>
      </c>
      <c r="Q1154">
        <v>6.4998534074420002E-3</v>
      </c>
    </row>
    <row r="1155" spans="1:17" hidden="1" x14ac:dyDescent="0.3">
      <c r="A1155" t="s">
        <v>2465</v>
      </c>
      <c r="B1155" t="s">
        <v>2466</v>
      </c>
      <c r="C1155" t="str">
        <f>IFERROR(VLOOKUP(Table1[[#This Row],[Ticker]],[1]!Table2[[Symbol]:[Industry]],2,FALSE),"-")</f>
        <v>-</v>
      </c>
      <c r="D1155" t="s">
        <v>388</v>
      </c>
      <c r="E1155">
        <v>1912.72084632</v>
      </c>
      <c r="F1155">
        <v>218.28</v>
      </c>
      <c r="G1155">
        <v>-49.789944185737099</v>
      </c>
      <c r="H1155">
        <v>-2.3989174537322802</v>
      </c>
      <c r="I1155">
        <v>-21.888426454539399</v>
      </c>
      <c r="J1155">
        <v>-1.3404331353901699</v>
      </c>
      <c r="K1155">
        <v>228.69438409626201</v>
      </c>
      <c r="L1155">
        <v>248.436953858827</v>
      </c>
      <c r="M1155">
        <v>33.7695621703865</v>
      </c>
      <c r="N1155">
        <v>0.54266176591675097</v>
      </c>
      <c r="O1155">
        <v>59.588601795858501</v>
      </c>
      <c r="P1155">
        <v>3.9428571428571302</v>
      </c>
      <c r="Q1155">
        <v>0.15607022554722</v>
      </c>
    </row>
    <row r="1156" spans="1:17" hidden="1" x14ac:dyDescent="0.3">
      <c r="A1156" t="s">
        <v>2467</v>
      </c>
      <c r="B1156" t="s">
        <v>2468</v>
      </c>
      <c r="C1156" t="str">
        <f>IFERROR(VLOOKUP(Table1[[#This Row],[Ticker]],[1]!Table2[[Symbol]:[Industry]],2,FALSE),"-")</f>
        <v>-</v>
      </c>
      <c r="D1156" t="s">
        <v>1631</v>
      </c>
      <c r="E1156">
        <v>1906.0882018</v>
      </c>
      <c r="F1156">
        <v>61.44</v>
      </c>
      <c r="G1156">
        <v>-5.2304919541992803</v>
      </c>
      <c r="H1156">
        <v>-2.2996164142279301</v>
      </c>
      <c r="I1156">
        <v>3.8866650499438702</v>
      </c>
      <c r="J1156">
        <v>2.6264678092375502</v>
      </c>
      <c r="K1156">
        <v>61.944614471515003</v>
      </c>
      <c r="L1156">
        <v>58.974286477947899</v>
      </c>
      <c r="M1156">
        <v>59.453032016997597</v>
      </c>
      <c r="N1156">
        <v>2.0953363196948098</v>
      </c>
      <c r="O1156">
        <v>7.275390625</v>
      </c>
      <c r="P1156">
        <v>24.1212121212121</v>
      </c>
      <c r="Q1156">
        <v>-2.8326200589973E-2</v>
      </c>
    </row>
    <row r="1157" spans="1:17" hidden="1" x14ac:dyDescent="0.3">
      <c r="A1157" t="s">
        <v>2469</v>
      </c>
      <c r="B1157" t="s">
        <v>2470</v>
      </c>
      <c r="C1157" t="str">
        <f>IFERROR(VLOOKUP(Table1[[#This Row],[Ticker]],[1]!Table2[[Symbol]:[Industry]],2,FALSE),"-")</f>
        <v>-</v>
      </c>
      <c r="D1157" t="s">
        <v>1631</v>
      </c>
      <c r="E1157">
        <v>1905.052968</v>
      </c>
      <c r="F1157">
        <v>61.52</v>
      </c>
      <c r="G1157">
        <v>-5.0986175508409302</v>
      </c>
      <c r="H1157">
        <v>-2.6460042295233901</v>
      </c>
      <c r="I1157">
        <v>3.95036524140151</v>
      </c>
      <c r="J1157">
        <v>2.5929140406895499</v>
      </c>
      <c r="K1157">
        <v>61.8408310354734</v>
      </c>
      <c r="L1157">
        <v>58.931119123045697</v>
      </c>
      <c r="M1157">
        <v>55.931821315525497</v>
      </c>
      <c r="N1157">
        <v>2.2579868311297502</v>
      </c>
      <c r="O1157">
        <v>8.3387516254876495</v>
      </c>
      <c r="P1157">
        <v>25.015240804714399</v>
      </c>
      <c r="Q1157">
        <v>-2.9924776916618E-2</v>
      </c>
    </row>
    <row r="1158" spans="1:17" hidden="1" x14ac:dyDescent="0.3">
      <c r="A1158" t="s">
        <v>2471</v>
      </c>
      <c r="B1158" t="s">
        <v>2472</v>
      </c>
      <c r="C1158" t="str">
        <f>IFERROR(VLOOKUP(Table1[[#This Row],[Ticker]],[1]!Table2[[Symbol]:[Industry]],2,FALSE),"-")</f>
        <v>-</v>
      </c>
      <c r="D1158" t="s">
        <v>465</v>
      </c>
      <c r="E1158">
        <v>1903.23</v>
      </c>
      <c r="F1158">
        <v>286.2</v>
      </c>
      <c r="G1158">
        <v>34.240687785618199</v>
      </c>
      <c r="H1158">
        <v>9.6402248189785809</v>
      </c>
      <c r="I1158">
        <v>0.68397209908383505</v>
      </c>
      <c r="J1158">
        <v>-5.6145209726598404</v>
      </c>
      <c r="K1158">
        <v>225.65132815702401</v>
      </c>
      <c r="L1158">
        <v>214.669776107258</v>
      </c>
      <c r="M1158">
        <v>75.417579693043507</v>
      </c>
      <c r="N1158">
        <v>3.5443529161917402</v>
      </c>
      <c r="O1158">
        <v>0.48916841369672698</v>
      </c>
      <c r="P1158">
        <v>62.429057888762699</v>
      </c>
      <c r="Q1158">
        <v>6.2607271009248996E-2</v>
      </c>
    </row>
    <row r="1159" spans="1:17" hidden="1" x14ac:dyDescent="0.3">
      <c r="A1159" t="s">
        <v>2473</v>
      </c>
      <c r="B1159" t="s">
        <v>2474</v>
      </c>
      <c r="C1159" t="str">
        <f>IFERROR(VLOOKUP(Table1[[#This Row],[Ticker]],[1]!Table2[[Symbol]:[Industry]],2,FALSE),"-")</f>
        <v>-</v>
      </c>
      <c r="D1159" t="s">
        <v>717</v>
      </c>
      <c r="E1159">
        <v>1901.11000107</v>
      </c>
      <c r="F1159">
        <v>765.17</v>
      </c>
      <c r="G1159">
        <v>39.385657091342303</v>
      </c>
      <c r="H1159">
        <v>-1.2030923985109301</v>
      </c>
      <c r="I1159">
        <v>14.487897287491</v>
      </c>
      <c r="J1159">
        <v>1.44455049223926</v>
      </c>
      <c r="K1159">
        <v>760.23732884040101</v>
      </c>
      <c r="L1159">
        <v>662.24467336764201</v>
      </c>
      <c r="M1159">
        <v>43.078312623575101</v>
      </c>
      <c r="N1159">
        <v>1.0380746603855699</v>
      </c>
      <c r="O1159">
        <v>6.2378295019407304</v>
      </c>
      <c r="P1159">
        <v>72.510427234809995</v>
      </c>
      <c r="Q1159">
        <v>-3.6227040049000002E-5</v>
      </c>
    </row>
    <row r="1160" spans="1:17" hidden="1" x14ac:dyDescent="0.3">
      <c r="A1160" t="s">
        <v>2475</v>
      </c>
      <c r="B1160" t="s">
        <v>2476</v>
      </c>
      <c r="C1160" t="str">
        <f>IFERROR(VLOOKUP(Table1[[#This Row],[Ticker]],[1]!Table2[[Symbol]:[Industry]],2,FALSE),"-")</f>
        <v>-</v>
      </c>
      <c r="D1160" t="s">
        <v>258</v>
      </c>
      <c r="E1160">
        <v>1898.2381233599999</v>
      </c>
      <c r="F1160">
        <v>439.2</v>
      </c>
      <c r="G1160">
        <v>142.35466295185699</v>
      </c>
      <c r="H1160">
        <v>-0.25188571848090402</v>
      </c>
      <c r="I1160">
        <v>38.434308148054903</v>
      </c>
      <c r="J1160">
        <v>6.0772255947685503</v>
      </c>
      <c r="K1160">
        <v>416.03262041946903</v>
      </c>
      <c r="L1160">
        <v>340.92723469897999</v>
      </c>
      <c r="M1160">
        <v>65.780761807166797</v>
      </c>
      <c r="N1160">
        <v>1.1668170671325699</v>
      </c>
      <c r="O1160">
        <v>6.5573770491803298</v>
      </c>
      <c r="P1160">
        <v>194.76510067114</v>
      </c>
      <c r="Q1160">
        <v>0.24651898946804901</v>
      </c>
    </row>
    <row r="1161" spans="1:17" hidden="1" x14ac:dyDescent="0.3">
      <c r="A1161" t="s">
        <v>2477</v>
      </c>
      <c r="B1161" t="s">
        <v>2478</v>
      </c>
      <c r="C1161" t="str">
        <f>IFERROR(VLOOKUP(Table1[[#This Row],[Ticker]],[1]!Table2[[Symbol]:[Industry]],2,FALSE),"-")</f>
        <v>-</v>
      </c>
      <c r="D1161" t="s">
        <v>63</v>
      </c>
      <c r="E1161">
        <v>1894.0208498</v>
      </c>
      <c r="F1161">
        <v>19.45</v>
      </c>
      <c r="G1161">
        <v>12.740757974191499</v>
      </c>
      <c r="H1161">
        <v>-8.7274886103606306</v>
      </c>
      <c r="I1161">
        <v>-24.676088094692702</v>
      </c>
      <c r="J1161">
        <v>-1.1989020179927199</v>
      </c>
      <c r="K1161">
        <v>19.649097520073401</v>
      </c>
      <c r="L1161">
        <v>18.377200920849202</v>
      </c>
      <c r="M1161">
        <v>36.702425909755803</v>
      </c>
      <c r="N1161">
        <v>1.2078575912952301</v>
      </c>
      <c r="O1161">
        <v>44.2159383033419</v>
      </c>
      <c r="P1161">
        <v>43.542435424354203</v>
      </c>
      <c r="Q1161">
        <v>3.4856469144253999E-2</v>
      </c>
    </row>
    <row r="1162" spans="1:17" hidden="1" x14ac:dyDescent="0.3">
      <c r="A1162" t="s">
        <v>2479</v>
      </c>
      <c r="B1162" t="s">
        <v>2480</v>
      </c>
      <c r="C1162" t="str">
        <f>IFERROR(VLOOKUP(Table1[[#This Row],[Ticker]],[1]!Table2[[Symbol]:[Industry]],2,FALSE),"-")</f>
        <v>-</v>
      </c>
      <c r="D1162" t="s">
        <v>625</v>
      </c>
      <c r="E1162">
        <v>1893.9067093799999</v>
      </c>
      <c r="F1162">
        <v>380.1</v>
      </c>
      <c r="G1162">
        <v>-7.67173538522903</v>
      </c>
      <c r="H1162">
        <v>-3.0849306903150699</v>
      </c>
      <c r="I1162">
        <v>-34.284007830784198</v>
      </c>
      <c r="J1162">
        <v>-2.1463690473043502</v>
      </c>
      <c r="K1162">
        <v>405.32770906608903</v>
      </c>
      <c r="L1162">
        <v>399.03634842692099</v>
      </c>
      <c r="M1162">
        <v>31.0113895253915</v>
      </c>
      <c r="N1162">
        <v>0.86404672989574305</v>
      </c>
      <c r="O1162">
        <v>65.7327019205472</v>
      </c>
      <c r="P1162">
        <v>38.849315068493098</v>
      </c>
      <c r="Q1162">
        <v>9.6174425214331005E-2</v>
      </c>
    </row>
    <row r="1163" spans="1:17" hidden="1" x14ac:dyDescent="0.3">
      <c r="A1163" t="s">
        <v>2481</v>
      </c>
      <c r="B1163" t="s">
        <v>2482</v>
      </c>
      <c r="C1163" t="str">
        <f>IFERROR(VLOOKUP(Table1[[#This Row],[Ticker]],[1]!Table2[[Symbol]:[Industry]],2,FALSE),"-")</f>
        <v>-</v>
      </c>
      <c r="D1163" t="s">
        <v>80</v>
      </c>
      <c r="E1163">
        <v>1886.7697972200001</v>
      </c>
      <c r="F1163">
        <v>33.659999999999997</v>
      </c>
      <c r="G1163">
        <v>-18.382016407950399</v>
      </c>
      <c r="H1163">
        <v>-20.8363783619134</v>
      </c>
      <c r="I1163">
        <v>-26.1448431457178</v>
      </c>
      <c r="J1163">
        <v>-2.0238184022485801</v>
      </c>
      <c r="K1163">
        <v>39.7177069641751</v>
      </c>
      <c r="L1163">
        <v>37.320420718462103</v>
      </c>
      <c r="M1163">
        <v>23.839473897738699</v>
      </c>
      <c r="N1163">
        <v>1.3958984061145401</v>
      </c>
      <c r="O1163">
        <v>44.385026737967898</v>
      </c>
      <c r="P1163">
        <v>16.874999999999901</v>
      </c>
    </row>
    <row r="1164" spans="1:17" hidden="1" x14ac:dyDescent="0.3">
      <c r="A1164" t="s">
        <v>2483</v>
      </c>
      <c r="B1164" t="s">
        <v>2484</v>
      </c>
      <c r="C1164" t="str">
        <f>IFERROR(VLOOKUP(Table1[[#This Row],[Ticker]],[1]!Table2[[Symbol]:[Industry]],2,FALSE),"-")</f>
        <v>-</v>
      </c>
      <c r="D1164" t="s">
        <v>57</v>
      </c>
      <c r="E1164">
        <v>1884.4865305599999</v>
      </c>
      <c r="F1164">
        <v>1798.4</v>
      </c>
      <c r="G1164">
        <v>-46.310795715363398</v>
      </c>
      <c r="H1164">
        <v>-13.0300248422446</v>
      </c>
      <c r="I1164">
        <v>-32.346548230533401</v>
      </c>
      <c r="J1164">
        <v>0.62995637136306304</v>
      </c>
      <c r="K1164">
        <v>1968.3851264694899</v>
      </c>
      <c r="L1164">
        <v>2067.22935416992</v>
      </c>
      <c r="M1164">
        <v>46.672760090201002</v>
      </c>
      <c r="N1164">
        <v>1.0744860599713</v>
      </c>
      <c r="O1164">
        <v>49.021352313167199</v>
      </c>
      <c r="P1164">
        <v>7.3799856699307398</v>
      </c>
      <c r="Q1164">
        <v>9.5817230771638007E-2</v>
      </c>
    </row>
    <row r="1165" spans="1:17" hidden="1" x14ac:dyDescent="0.3">
      <c r="A1165" t="s">
        <v>2485</v>
      </c>
      <c r="B1165" t="s">
        <v>2486</v>
      </c>
      <c r="C1165" t="str">
        <f>IFERROR(VLOOKUP(Table1[[#This Row],[Ticker]],[1]!Table2[[Symbol]:[Industry]],2,FALSE),"-")</f>
        <v>-</v>
      </c>
      <c r="D1165" t="s">
        <v>258</v>
      </c>
      <c r="E1165">
        <v>1883.2</v>
      </c>
      <c r="F1165">
        <v>588.5</v>
      </c>
      <c r="G1165">
        <v>58.277843099301002</v>
      </c>
      <c r="H1165">
        <v>-7.6707241478449797</v>
      </c>
      <c r="I1165">
        <v>24.941759588697</v>
      </c>
      <c r="J1165">
        <v>2.6021465770199499</v>
      </c>
      <c r="K1165">
        <v>581.73724372112599</v>
      </c>
      <c r="L1165">
        <v>479.66694448712798</v>
      </c>
      <c r="M1165">
        <v>42.054954532569297</v>
      </c>
      <c r="N1165">
        <v>1.0260437542338601</v>
      </c>
      <c r="O1165">
        <v>11.469838572642299</v>
      </c>
      <c r="P1165">
        <v>105.841203217908</v>
      </c>
      <c r="Q1165">
        <v>0.16204700747967599</v>
      </c>
    </row>
    <row r="1166" spans="1:17" hidden="1" x14ac:dyDescent="0.3">
      <c r="A1166" t="s">
        <v>2487</v>
      </c>
      <c r="B1166" t="s">
        <v>2488</v>
      </c>
      <c r="C1166" t="str">
        <f>IFERROR(VLOOKUP(Table1[[#This Row],[Ticker]],[1]!Table2[[Symbol]:[Industry]],2,FALSE),"-")</f>
        <v>-</v>
      </c>
      <c r="D1166" t="s">
        <v>21</v>
      </c>
      <c r="E1166">
        <v>1878.3669708899999</v>
      </c>
      <c r="F1166">
        <v>206.74</v>
      </c>
      <c r="G1166">
        <v>-67.744734213909695</v>
      </c>
      <c r="H1166">
        <v>-12.0969420009492</v>
      </c>
      <c r="I1166">
        <v>-47.130874860494004</v>
      </c>
      <c r="J1166">
        <v>-3.01400784050157</v>
      </c>
      <c r="K1166">
        <v>238.99647827861099</v>
      </c>
      <c r="M1166">
        <v>27.4434090779007</v>
      </c>
      <c r="N1166">
        <v>1.3878928907324899</v>
      </c>
      <c r="O1166">
        <v>104.943407178098</v>
      </c>
      <c r="P1166">
        <v>0.84878048780487803</v>
      </c>
    </row>
    <row r="1167" spans="1:17" hidden="1" x14ac:dyDescent="0.3">
      <c r="A1167" t="s">
        <v>2489</v>
      </c>
      <c r="B1167" t="s">
        <v>2490</v>
      </c>
      <c r="C1167" t="str">
        <f>IFERROR(VLOOKUP(Table1[[#This Row],[Ticker]],[1]!Table2[[Symbol]:[Industry]],2,FALSE),"-")</f>
        <v>-</v>
      </c>
      <c r="D1167" t="s">
        <v>174</v>
      </c>
      <c r="E1167">
        <v>1877.34672754199</v>
      </c>
      <c r="F1167">
        <v>167.31</v>
      </c>
      <c r="G1167">
        <v>27.386507414193499</v>
      </c>
      <c r="H1167">
        <v>8.4878864401286407</v>
      </c>
      <c r="I1167">
        <v>-7.0786650195023997</v>
      </c>
      <c r="J1167">
        <v>-2.9530465833350101</v>
      </c>
      <c r="K1167">
        <v>150.69035726725201</v>
      </c>
      <c r="L1167">
        <v>139.44876153022199</v>
      </c>
      <c r="M1167">
        <v>58.686785201635402</v>
      </c>
      <c r="N1167">
        <v>1.2587150513132099</v>
      </c>
      <c r="O1167">
        <v>8.7203394895702502</v>
      </c>
      <c r="P1167">
        <v>56.364485981308398</v>
      </c>
      <c r="Q1167">
        <v>5.026620620596E-2</v>
      </c>
    </row>
    <row r="1168" spans="1:17" hidden="1" x14ac:dyDescent="0.3">
      <c r="A1168" t="s">
        <v>2491</v>
      </c>
      <c r="B1168" t="s">
        <v>2492</v>
      </c>
      <c r="C1168" t="str">
        <f>IFERROR(VLOOKUP(Table1[[#This Row],[Ticker]],[1]!Table2[[Symbol]:[Industry]],2,FALSE),"-")</f>
        <v>-</v>
      </c>
      <c r="D1168" t="s">
        <v>258</v>
      </c>
      <c r="E1168">
        <v>1874.7019353000001</v>
      </c>
      <c r="F1168">
        <v>338.35</v>
      </c>
      <c r="G1168">
        <v>196.264422483771</v>
      </c>
      <c r="H1168">
        <v>5.7882419774246499</v>
      </c>
      <c r="I1168">
        <v>60.508570076760499</v>
      </c>
      <c r="J1168">
        <v>-5.6748301217327697</v>
      </c>
      <c r="K1168">
        <v>319.00847513028799</v>
      </c>
      <c r="L1168">
        <v>232.33112552438999</v>
      </c>
      <c r="M1168">
        <v>33.981251920869397</v>
      </c>
      <c r="N1168">
        <v>1.64112186939731</v>
      </c>
      <c r="O1168">
        <v>29.658637505541499</v>
      </c>
      <c r="P1168">
        <v>263.62170875873102</v>
      </c>
      <c r="Q1168">
        <v>0.14273337696137101</v>
      </c>
    </row>
    <row r="1169" spans="1:17" hidden="1" x14ac:dyDescent="0.3">
      <c r="A1169" t="s">
        <v>2493</v>
      </c>
      <c r="B1169" t="s">
        <v>2494</v>
      </c>
      <c r="C1169" t="str">
        <f>IFERROR(VLOOKUP(Table1[[#This Row],[Ticker]],[1]!Table2[[Symbol]:[Industry]],2,FALSE),"-")</f>
        <v>-</v>
      </c>
      <c r="D1169" t="s">
        <v>539</v>
      </c>
      <c r="E1169">
        <v>1872.7888027500001</v>
      </c>
      <c r="F1169">
        <v>608.15</v>
      </c>
      <c r="G1169">
        <v>8.4948108817723096</v>
      </c>
      <c r="H1169">
        <v>0.110269764550276</v>
      </c>
      <c r="I1169">
        <v>22.439045410394399</v>
      </c>
      <c r="J1169">
        <v>0.52487942389648801</v>
      </c>
      <c r="K1169">
        <v>591.02238083665304</v>
      </c>
      <c r="L1169">
        <v>529.91451104319503</v>
      </c>
      <c r="M1169">
        <v>46.2627614943124</v>
      </c>
      <c r="N1169">
        <v>0.627088211848432</v>
      </c>
      <c r="O1169">
        <v>9.3480226917701295</v>
      </c>
      <c r="P1169">
        <v>51.093167701863301</v>
      </c>
      <c r="Q1169">
        <v>-7.9183709342440008E-3</v>
      </c>
    </row>
    <row r="1170" spans="1:17" hidden="1" x14ac:dyDescent="0.3">
      <c r="A1170" t="s">
        <v>2495</v>
      </c>
      <c r="B1170" t="s">
        <v>2496</v>
      </c>
      <c r="C1170" t="str">
        <f>IFERROR(VLOOKUP(Table1[[#This Row],[Ticker]],[1]!Table2[[Symbol]:[Industry]],2,FALSE),"-")</f>
        <v>-</v>
      </c>
      <c r="D1170" t="s">
        <v>290</v>
      </c>
      <c r="E1170">
        <v>1869.3544999999999</v>
      </c>
      <c r="F1170">
        <v>3977.35</v>
      </c>
      <c r="G1170">
        <v>96.365155496318096</v>
      </c>
      <c r="H1170">
        <v>23.814118266251299</v>
      </c>
      <c r="I1170">
        <v>7.2661921046147198</v>
      </c>
      <c r="J1170">
        <v>-1.3116632941203299</v>
      </c>
      <c r="K1170">
        <v>3589.0130737097602</v>
      </c>
      <c r="L1170">
        <v>3104.94962496779</v>
      </c>
      <c r="M1170">
        <v>59.443261799757202</v>
      </c>
      <c r="N1170">
        <v>1.2198218572080299</v>
      </c>
      <c r="O1170">
        <v>5.4973789080669402</v>
      </c>
      <c r="P1170">
        <v>124.076056338028</v>
      </c>
      <c r="Q1170">
        <v>0.20144617676882401</v>
      </c>
    </row>
    <row r="1171" spans="1:17" hidden="1" x14ac:dyDescent="0.3">
      <c r="A1171" t="s">
        <v>2497</v>
      </c>
      <c r="B1171" t="s">
        <v>2498</v>
      </c>
      <c r="C1171" t="str">
        <f>IFERROR(VLOOKUP(Table1[[#This Row],[Ticker]],[1]!Table2[[Symbol]:[Industry]],2,FALSE),"-")</f>
        <v>-</v>
      </c>
      <c r="D1171" t="s">
        <v>119</v>
      </c>
      <c r="E1171">
        <v>1867.79361552</v>
      </c>
      <c r="F1171">
        <v>63.28</v>
      </c>
      <c r="G1171">
        <v>12.1776357617185</v>
      </c>
      <c r="H1171">
        <v>17.543034708285902</v>
      </c>
      <c r="I1171">
        <v>-25.149942113335801</v>
      </c>
      <c r="J1171">
        <v>7.1041946894331804</v>
      </c>
      <c r="K1171">
        <v>57.591822176285802</v>
      </c>
      <c r="L1171">
        <v>57.884256451862797</v>
      </c>
      <c r="M1171">
        <v>65.646747144041498</v>
      </c>
      <c r="N1171">
        <v>1.17369343756652</v>
      </c>
      <c r="O1171">
        <v>36.378002528445002</v>
      </c>
      <c r="P1171">
        <v>42.4904300833145</v>
      </c>
      <c r="Q1171">
        <v>9.5527921182087E-2</v>
      </c>
    </row>
    <row r="1172" spans="1:17" hidden="1" x14ac:dyDescent="0.3">
      <c r="A1172" t="s">
        <v>2499</v>
      </c>
      <c r="B1172" t="s">
        <v>2500</v>
      </c>
      <c r="C1172" t="str">
        <f>IFERROR(VLOOKUP(Table1[[#This Row],[Ticker]],[1]!Table2[[Symbol]:[Industry]],2,FALSE),"-")</f>
        <v>-</v>
      </c>
      <c r="D1172" t="s">
        <v>300</v>
      </c>
      <c r="E1172">
        <v>1865.2486870799901</v>
      </c>
      <c r="F1172">
        <v>339.6</v>
      </c>
      <c r="G1172">
        <v>29.295147603104201</v>
      </c>
      <c r="H1172">
        <v>52.102275855802098</v>
      </c>
      <c r="I1172">
        <v>42.978167840223698</v>
      </c>
      <c r="J1172">
        <v>16.991705672513898</v>
      </c>
      <c r="K1172">
        <v>266.05299655950199</v>
      </c>
      <c r="M1172">
        <v>57.191091817460403</v>
      </c>
      <c r="N1172">
        <v>1.69238212970399</v>
      </c>
      <c r="O1172">
        <v>17.1967020023557</v>
      </c>
      <c r="P1172">
        <v>103.658170914542</v>
      </c>
    </row>
    <row r="1173" spans="1:17" hidden="1" x14ac:dyDescent="0.3">
      <c r="A1173" t="s">
        <v>2501</v>
      </c>
      <c r="B1173" t="s">
        <v>2502</v>
      </c>
      <c r="C1173" t="str">
        <f>IFERROR(VLOOKUP(Table1[[#This Row],[Ticker]],[1]!Table2[[Symbol]:[Industry]],2,FALSE),"-")</f>
        <v>-</v>
      </c>
      <c r="D1173" t="s">
        <v>1854</v>
      </c>
      <c r="E1173">
        <v>1859.42763264</v>
      </c>
      <c r="F1173">
        <v>641.6</v>
      </c>
      <c r="G1173">
        <v>24.891530125986598</v>
      </c>
      <c r="H1173">
        <v>-2.8624245932894099</v>
      </c>
      <c r="I1173">
        <v>-20.073541035198101</v>
      </c>
      <c r="J1173">
        <v>-0.78946916573151804</v>
      </c>
      <c r="K1173">
        <v>643.290056634498</v>
      </c>
      <c r="L1173">
        <v>643.17658430904999</v>
      </c>
      <c r="M1173">
        <v>55.652825302339203</v>
      </c>
      <c r="N1173">
        <v>0.83971712116771002</v>
      </c>
      <c r="O1173">
        <v>42.612219451371502</v>
      </c>
      <c r="P1173">
        <v>50.610328638497599</v>
      </c>
      <c r="Q1173">
        <v>0.151601594219855</v>
      </c>
    </row>
    <row r="1174" spans="1:17" hidden="1" x14ac:dyDescent="0.3">
      <c r="A1174" t="s">
        <v>2503</v>
      </c>
      <c r="B1174" t="s">
        <v>2504</v>
      </c>
      <c r="C1174" t="str">
        <f>IFERROR(VLOOKUP(Table1[[#This Row],[Ticker]],[1]!Table2[[Symbol]:[Industry]],2,FALSE),"-")</f>
        <v>-</v>
      </c>
      <c r="D1174" t="s">
        <v>536</v>
      </c>
      <c r="E1174">
        <v>1855.1106354149999</v>
      </c>
      <c r="F1174">
        <v>921.95</v>
      </c>
      <c r="G1174">
        <v>79.270021080179703</v>
      </c>
      <c r="H1174">
        <v>1.4356417231399301</v>
      </c>
      <c r="I1174">
        <v>46.781298761231703</v>
      </c>
      <c r="J1174">
        <v>3.37761718395253</v>
      </c>
      <c r="K1174">
        <v>872.48538019390696</v>
      </c>
      <c r="L1174">
        <v>730.26112483633301</v>
      </c>
      <c r="M1174">
        <v>64.102317633238499</v>
      </c>
      <c r="N1174">
        <v>0.73507436140334204</v>
      </c>
      <c r="O1174">
        <v>8.3572861868864905</v>
      </c>
      <c r="P1174">
        <v>130.48750000000001</v>
      </c>
      <c r="Q1174">
        <v>0.188337158346254</v>
      </c>
    </row>
    <row r="1175" spans="1:17" hidden="1" x14ac:dyDescent="0.3">
      <c r="A1175" t="s">
        <v>2505</v>
      </c>
      <c r="B1175" t="s">
        <v>2506</v>
      </c>
      <c r="C1175" t="str">
        <f>IFERROR(VLOOKUP(Table1[[#This Row],[Ticker]],[1]!Table2[[Symbol]:[Industry]],2,FALSE),"-")</f>
        <v>-</v>
      </c>
      <c r="D1175" t="s">
        <v>921</v>
      </c>
      <c r="E1175">
        <v>1843.0567635</v>
      </c>
      <c r="F1175">
        <v>519.1</v>
      </c>
      <c r="G1175">
        <v>32.833979938351597</v>
      </c>
      <c r="H1175">
        <v>-15.457650592611699</v>
      </c>
      <c r="I1175">
        <v>67.806181892978401</v>
      </c>
      <c r="J1175">
        <v>-4.60358248603952</v>
      </c>
      <c r="K1175">
        <v>528.65679512440397</v>
      </c>
      <c r="L1175">
        <v>404.16043442322598</v>
      </c>
      <c r="M1175">
        <v>29.248971084561799</v>
      </c>
      <c r="N1175">
        <v>0.20224037460467001</v>
      </c>
      <c r="O1175">
        <v>31.756886919668599</v>
      </c>
      <c r="P1175">
        <v>103.488827910623</v>
      </c>
      <c r="Q1175">
        <v>0.14190706008875101</v>
      </c>
    </row>
    <row r="1176" spans="1:17" hidden="1" x14ac:dyDescent="0.3">
      <c r="A1176" t="s">
        <v>2507</v>
      </c>
      <c r="B1176" t="s">
        <v>2508</v>
      </c>
      <c r="C1176" t="str">
        <f>IFERROR(VLOOKUP(Table1[[#This Row],[Ticker]],[1]!Table2[[Symbol]:[Industry]],2,FALSE),"-")</f>
        <v>-</v>
      </c>
      <c r="D1176" t="s">
        <v>388</v>
      </c>
      <c r="E1176">
        <v>1831.7383847799999</v>
      </c>
      <c r="F1176">
        <v>1457.15</v>
      </c>
      <c r="G1176">
        <v>48.519371564446701</v>
      </c>
      <c r="H1176">
        <v>20.491068861915299</v>
      </c>
      <c r="I1176">
        <v>63.159999916579899</v>
      </c>
      <c r="J1176">
        <v>6.6827811503241099</v>
      </c>
      <c r="K1176">
        <v>1229.36345437354</v>
      </c>
      <c r="L1176">
        <v>1037.8280006146799</v>
      </c>
      <c r="M1176">
        <v>69.7631107757678</v>
      </c>
      <c r="N1176">
        <v>2.24301574825523</v>
      </c>
      <c r="O1176">
        <v>9.7347562021754701</v>
      </c>
      <c r="P1176">
        <v>108.223778222349</v>
      </c>
      <c r="Q1176">
        <v>1.9147810860441001E-2</v>
      </c>
    </row>
    <row r="1177" spans="1:17" hidden="1" x14ac:dyDescent="0.3">
      <c r="A1177" t="s">
        <v>2509</v>
      </c>
      <c r="B1177" t="s">
        <v>2510</v>
      </c>
      <c r="C1177" t="str">
        <f>IFERROR(VLOOKUP(Table1[[#This Row],[Ticker]],[1]!Table2[[Symbol]:[Industry]],2,FALSE),"-")</f>
        <v>-</v>
      </c>
      <c r="D1177" t="s">
        <v>300</v>
      </c>
      <c r="E1177">
        <v>1826.64519268</v>
      </c>
      <c r="F1177">
        <v>1221.2</v>
      </c>
      <c r="G1177">
        <v>26.982399004125401</v>
      </c>
      <c r="H1177">
        <v>3.68356211427706</v>
      </c>
      <c r="I1177">
        <v>11.620814772414301</v>
      </c>
      <c r="J1177">
        <v>7.5257269914639302</v>
      </c>
      <c r="K1177">
        <v>1146.2391956085301</v>
      </c>
      <c r="L1177">
        <v>991.73883052057204</v>
      </c>
      <c r="M1177">
        <v>52.054895664540602</v>
      </c>
      <c r="N1177">
        <v>1.06534026105974</v>
      </c>
      <c r="O1177">
        <v>9.3187029151654102</v>
      </c>
      <c r="P1177">
        <v>59.6235540160773</v>
      </c>
      <c r="Q1177">
        <v>0.13519070161704799</v>
      </c>
    </row>
    <row r="1178" spans="1:17" hidden="1" x14ac:dyDescent="0.3">
      <c r="A1178" t="s">
        <v>2511</v>
      </c>
      <c r="B1178" t="s">
        <v>2512</v>
      </c>
      <c r="C1178" t="str">
        <f>IFERROR(VLOOKUP(Table1[[#This Row],[Ticker]],[1]!Table2[[Symbol]:[Industry]],2,FALSE),"-")</f>
        <v>-</v>
      </c>
      <c r="D1178" t="s">
        <v>423</v>
      </c>
      <c r="E1178">
        <v>1811.7042985</v>
      </c>
      <c r="F1178">
        <v>821.05</v>
      </c>
      <c r="G1178">
        <v>140.53835620465699</v>
      </c>
      <c r="H1178">
        <v>7.5695020939634601</v>
      </c>
      <c r="I1178">
        <v>22.490916681767501</v>
      </c>
      <c r="J1178">
        <v>10.311258840612799</v>
      </c>
      <c r="K1178">
        <v>779.07325077609403</v>
      </c>
      <c r="L1178">
        <v>641.12462337505201</v>
      </c>
      <c r="M1178">
        <v>61.688756386061399</v>
      </c>
      <c r="N1178">
        <v>1.44411264581132</v>
      </c>
      <c r="O1178">
        <v>11.887217587235799</v>
      </c>
      <c r="P1178">
        <v>189.969980575666</v>
      </c>
      <c r="Q1178">
        <v>0.15783025968379</v>
      </c>
    </row>
    <row r="1179" spans="1:17" hidden="1" x14ac:dyDescent="0.3">
      <c r="A1179" t="s">
        <v>2513</v>
      </c>
      <c r="B1179" t="s">
        <v>2514</v>
      </c>
      <c r="C1179" t="str">
        <f>IFERROR(VLOOKUP(Table1[[#This Row],[Ticker]],[1]!Table2[[Symbol]:[Industry]],2,FALSE),"-")</f>
        <v>-</v>
      </c>
      <c r="D1179" t="s">
        <v>217</v>
      </c>
      <c r="E1179">
        <v>1791.7223612130001</v>
      </c>
      <c r="F1179">
        <v>80.91</v>
      </c>
      <c r="G1179">
        <v>171.060897791195</v>
      </c>
      <c r="H1179">
        <v>-12.1022936405809</v>
      </c>
      <c r="I1179">
        <v>98.251947225395497</v>
      </c>
      <c r="J1179">
        <v>2.6169081344510898</v>
      </c>
      <c r="K1179">
        <v>75.204424491404495</v>
      </c>
      <c r="L1179">
        <v>53.7523397361742</v>
      </c>
      <c r="M1179">
        <v>54.794609159490598</v>
      </c>
      <c r="N1179">
        <v>0.44694598811191999</v>
      </c>
      <c r="O1179">
        <v>23.5199604498825</v>
      </c>
      <c r="P1179">
        <v>254.09190371991201</v>
      </c>
      <c r="Q1179">
        <v>0.13740860361800999</v>
      </c>
    </row>
    <row r="1180" spans="1:17" hidden="1" x14ac:dyDescent="0.3">
      <c r="A1180" t="s">
        <v>2515</v>
      </c>
      <c r="B1180" t="s">
        <v>2516</v>
      </c>
      <c r="C1180" t="str">
        <f>IFERROR(VLOOKUP(Table1[[#This Row],[Ticker]],[1]!Table2[[Symbol]:[Industry]],2,FALSE),"-")</f>
        <v>-</v>
      </c>
      <c r="D1180" t="s">
        <v>21</v>
      </c>
      <c r="E1180">
        <v>1791.3435826499999</v>
      </c>
      <c r="F1180">
        <v>1409.05</v>
      </c>
      <c r="G1180">
        <v>131.40209099408099</v>
      </c>
      <c r="H1180">
        <v>8.9467397021390802</v>
      </c>
      <c r="I1180">
        <v>69.499225528487699</v>
      </c>
      <c r="J1180">
        <v>17.169683015693099</v>
      </c>
      <c r="K1180">
        <v>1255.4679329406099</v>
      </c>
      <c r="L1180">
        <v>1007.85091646789</v>
      </c>
      <c r="M1180">
        <v>66.368527493709493</v>
      </c>
      <c r="N1180">
        <v>2.0504572620508501</v>
      </c>
      <c r="O1180">
        <v>6.9372981796245599</v>
      </c>
      <c r="P1180">
        <v>163.349219699093</v>
      </c>
      <c r="Q1180">
        <v>0.178739548351562</v>
      </c>
    </row>
    <row r="1181" spans="1:17" hidden="1" x14ac:dyDescent="0.3">
      <c r="A1181" t="s">
        <v>2517</v>
      </c>
      <c r="B1181" t="s">
        <v>2518</v>
      </c>
      <c r="C1181" t="str">
        <f>IFERROR(VLOOKUP(Table1[[#This Row],[Ticker]],[1]!Table2[[Symbol]:[Industry]],2,FALSE),"-")</f>
        <v>-</v>
      </c>
      <c r="D1181" t="s">
        <v>217</v>
      </c>
      <c r="E1181">
        <v>1791.2612581000001</v>
      </c>
      <c r="F1181">
        <v>1013</v>
      </c>
      <c r="G1181">
        <v>166.48495511282701</v>
      </c>
      <c r="H1181">
        <v>12.9941300158549</v>
      </c>
      <c r="I1181">
        <v>81.072111795526993</v>
      </c>
      <c r="J1181">
        <v>14.2949126695984</v>
      </c>
      <c r="K1181">
        <v>879.78985853247696</v>
      </c>
      <c r="L1181">
        <v>697.59678395789194</v>
      </c>
      <c r="M1181">
        <v>75.125683490643794</v>
      </c>
      <c r="N1181">
        <v>1.5759297538199499</v>
      </c>
      <c r="O1181">
        <v>3.6525172754195498</v>
      </c>
      <c r="P1181">
        <v>201.398393335316</v>
      </c>
      <c r="Q1181">
        <v>0.17995891710308201</v>
      </c>
    </row>
    <row r="1182" spans="1:17" hidden="1" x14ac:dyDescent="0.3">
      <c r="A1182" t="s">
        <v>2519</v>
      </c>
      <c r="B1182" t="s">
        <v>2520</v>
      </c>
      <c r="C1182" t="str">
        <f>IFERROR(VLOOKUP(Table1[[#This Row],[Ticker]],[1]!Table2[[Symbol]:[Industry]],2,FALSE),"-")</f>
        <v>-</v>
      </c>
      <c r="D1182" t="s">
        <v>98</v>
      </c>
      <c r="E1182">
        <v>1789.5073199999999</v>
      </c>
      <c r="F1182">
        <v>326.5</v>
      </c>
      <c r="G1182">
        <v>-40.929631501327201</v>
      </c>
      <c r="H1182">
        <v>-2.6541370889102098</v>
      </c>
      <c r="I1182">
        <v>-21.1694598372926</v>
      </c>
      <c r="J1182">
        <v>-5.5061759491992204</v>
      </c>
      <c r="K1182">
        <v>340.89674450934501</v>
      </c>
      <c r="L1182">
        <v>344.64545828405198</v>
      </c>
      <c r="M1182">
        <v>28.797354242042701</v>
      </c>
      <c r="N1182">
        <v>0.783039374308238</v>
      </c>
      <c r="O1182">
        <v>35.987748851454803</v>
      </c>
      <c r="P1182">
        <v>15.759617089168501</v>
      </c>
      <c r="Q1182">
        <v>6.9833101452750998E-2</v>
      </c>
    </row>
    <row r="1183" spans="1:17" hidden="1" x14ac:dyDescent="0.3">
      <c r="A1183" t="s">
        <v>2521</v>
      </c>
      <c r="B1183" t="s">
        <v>2522</v>
      </c>
      <c r="C1183" t="str">
        <f>IFERROR(VLOOKUP(Table1[[#This Row],[Ticker]],[1]!Table2[[Symbol]:[Industry]],2,FALSE),"-")</f>
        <v>-</v>
      </c>
      <c r="D1183" t="s">
        <v>141</v>
      </c>
      <c r="E1183">
        <v>1779.5308649999999</v>
      </c>
      <c r="F1183">
        <v>105</v>
      </c>
      <c r="G1183">
        <v>37.357107967038701</v>
      </c>
      <c r="H1183">
        <v>4.1408490437026799</v>
      </c>
      <c r="I1183">
        <v>1.27303348737636</v>
      </c>
      <c r="J1183">
        <v>-5.3801698209987396</v>
      </c>
      <c r="K1183">
        <v>101.23199044890301</v>
      </c>
      <c r="L1183">
        <v>90.928228667640397</v>
      </c>
      <c r="M1183">
        <v>48.132953394964197</v>
      </c>
      <c r="N1183">
        <v>2.1786424711506802</v>
      </c>
      <c r="O1183">
        <v>18.3333333333333</v>
      </c>
      <c r="P1183">
        <v>64.0625</v>
      </c>
      <c r="Q1183">
        <v>6.0695843360215003E-2</v>
      </c>
    </row>
    <row r="1184" spans="1:17" hidden="1" x14ac:dyDescent="0.3">
      <c r="A1184" t="s">
        <v>2523</v>
      </c>
      <c r="B1184" t="s">
        <v>2524</v>
      </c>
      <c r="C1184" t="str">
        <f>IFERROR(VLOOKUP(Table1[[#This Row],[Ticker]],[1]!Table2[[Symbol]:[Industry]],2,FALSE),"-")</f>
        <v>-</v>
      </c>
      <c r="D1184" t="s">
        <v>46</v>
      </c>
      <c r="E1184">
        <v>1775.93854176899</v>
      </c>
      <c r="F1184">
        <v>184.41</v>
      </c>
      <c r="G1184">
        <v>204.77873965553701</v>
      </c>
      <c r="H1184">
        <v>4.6786124498475203</v>
      </c>
      <c r="I1184">
        <v>34.828376078371498</v>
      </c>
      <c r="J1184">
        <v>-9.6360961774339398</v>
      </c>
      <c r="K1184">
        <v>179.34481038230501</v>
      </c>
      <c r="L1184">
        <v>139.54427482650701</v>
      </c>
      <c r="M1184">
        <v>35.639276757671297</v>
      </c>
      <c r="N1184">
        <v>0.62855000180700604</v>
      </c>
      <c r="O1184">
        <v>23.583319776584698</v>
      </c>
      <c r="P1184">
        <v>244.69158878504601</v>
      </c>
      <c r="Q1184">
        <v>0.157511812042779</v>
      </c>
    </row>
    <row r="1185" spans="1:17" hidden="1" x14ac:dyDescent="0.3">
      <c r="A1185" t="s">
        <v>2525</v>
      </c>
      <c r="B1185" t="s">
        <v>2526</v>
      </c>
      <c r="C1185" t="str">
        <f>IFERROR(VLOOKUP(Table1[[#This Row],[Ticker]],[1]!Table2[[Symbol]:[Industry]],2,FALSE),"-")</f>
        <v>-</v>
      </c>
      <c r="D1185" t="s">
        <v>174</v>
      </c>
      <c r="E1185">
        <v>1774.18864317</v>
      </c>
      <c r="F1185">
        <v>432.1</v>
      </c>
      <c r="G1185">
        <v>-32.906968605087499</v>
      </c>
      <c r="H1185">
        <v>-2.1936588842545199</v>
      </c>
      <c r="I1185">
        <v>-31.984416410967999</v>
      </c>
      <c r="J1185">
        <v>-3.09782300946461</v>
      </c>
      <c r="K1185">
        <v>463.18526749119599</v>
      </c>
      <c r="L1185">
        <v>497.915042288557</v>
      </c>
      <c r="M1185">
        <v>23.2496365643259</v>
      </c>
      <c r="N1185">
        <v>0.64938851255267205</v>
      </c>
      <c r="O1185">
        <v>48.345290442027299</v>
      </c>
      <c r="P1185">
        <v>0.87545231703045601</v>
      </c>
    </row>
    <row r="1186" spans="1:17" hidden="1" x14ac:dyDescent="0.3">
      <c r="A1186" t="s">
        <v>2527</v>
      </c>
      <c r="B1186" t="s">
        <v>2528</v>
      </c>
      <c r="C1186" t="str">
        <f>IFERROR(VLOOKUP(Table1[[#This Row],[Ticker]],[1]!Table2[[Symbol]:[Industry]],2,FALSE),"-")</f>
        <v>-</v>
      </c>
      <c r="D1186" t="s">
        <v>2529</v>
      </c>
      <c r="E1186">
        <v>1773.3067920000001</v>
      </c>
      <c r="F1186">
        <v>639</v>
      </c>
      <c r="G1186">
        <v>49.859650322971497</v>
      </c>
      <c r="H1186">
        <v>-13.7434740129871</v>
      </c>
      <c r="I1186">
        <v>4.3593379824536198</v>
      </c>
      <c r="J1186">
        <v>-1.7074805894757401</v>
      </c>
      <c r="K1186">
        <v>661.48679593529096</v>
      </c>
      <c r="L1186">
        <v>578.42679222151105</v>
      </c>
      <c r="M1186">
        <v>33.695935579969202</v>
      </c>
      <c r="N1186">
        <v>0.13033330672410201</v>
      </c>
      <c r="O1186">
        <v>32.143974960876299</v>
      </c>
      <c r="P1186">
        <v>95.084719890093098</v>
      </c>
      <c r="Q1186">
        <v>0.10675211936889401</v>
      </c>
    </row>
    <row r="1187" spans="1:17" hidden="1" x14ac:dyDescent="0.3">
      <c r="A1187" t="s">
        <v>2530</v>
      </c>
      <c r="B1187" t="s">
        <v>2531</v>
      </c>
      <c r="C1187" t="str">
        <f>IFERROR(VLOOKUP(Table1[[#This Row],[Ticker]],[1]!Table2[[Symbol]:[Industry]],2,FALSE),"-")</f>
        <v>-</v>
      </c>
      <c r="D1187" t="s">
        <v>388</v>
      </c>
      <c r="E1187">
        <v>1772.19645343</v>
      </c>
      <c r="F1187">
        <v>442.9</v>
      </c>
      <c r="G1187">
        <v>-0.89495493876380605</v>
      </c>
      <c r="H1187">
        <v>20.420392232176301</v>
      </c>
      <c r="I1187">
        <v>15.365237914805601</v>
      </c>
      <c r="J1187">
        <v>19.256695645981999</v>
      </c>
      <c r="K1187">
        <v>375.61509169826797</v>
      </c>
      <c r="L1187">
        <v>359.78080407090698</v>
      </c>
      <c r="M1187">
        <v>63.798233954308799</v>
      </c>
      <c r="N1187">
        <v>2.7134908742197199</v>
      </c>
      <c r="O1187">
        <v>10.8602393316775</v>
      </c>
      <c r="P1187">
        <v>57.952924393723201</v>
      </c>
      <c r="Q1187">
        <v>-8.7151259062036995E-2</v>
      </c>
    </row>
    <row r="1188" spans="1:17" hidden="1" x14ac:dyDescent="0.3">
      <c r="A1188" t="s">
        <v>2532</v>
      </c>
      <c r="B1188" t="s">
        <v>2533</v>
      </c>
      <c r="C1188" t="str">
        <f>IFERROR(VLOOKUP(Table1[[#This Row],[Ticker]],[1]!Table2[[Symbol]:[Industry]],2,FALSE),"-")</f>
        <v>-</v>
      </c>
      <c r="D1188" t="s">
        <v>1871</v>
      </c>
      <c r="E1188">
        <v>1766.79432697999</v>
      </c>
      <c r="F1188">
        <v>157.1</v>
      </c>
      <c r="G1188">
        <v>-12.7335570429518</v>
      </c>
      <c r="H1188">
        <v>-5.7547339581713901</v>
      </c>
      <c r="I1188">
        <v>-30.680233760877901</v>
      </c>
      <c r="J1188">
        <v>-1.3387005607732301</v>
      </c>
      <c r="K1188">
        <v>167.39320364652599</v>
      </c>
      <c r="L1188">
        <v>170.50048188988399</v>
      </c>
      <c r="M1188">
        <v>26.552284415123101</v>
      </c>
      <c r="N1188">
        <v>0.64519470029376402</v>
      </c>
      <c r="O1188">
        <v>38.637810311903202</v>
      </c>
      <c r="P1188">
        <v>14.7972232371209</v>
      </c>
      <c r="Q1188">
        <v>-5.3203797607723001E-2</v>
      </c>
    </row>
    <row r="1189" spans="1:17" hidden="1" x14ac:dyDescent="0.3">
      <c r="A1189" t="s">
        <v>2534</v>
      </c>
      <c r="B1189" t="s">
        <v>2535</v>
      </c>
      <c r="C1189" t="str">
        <f>IFERROR(VLOOKUP(Table1[[#This Row],[Ticker]],[1]!Table2[[Symbol]:[Industry]],2,FALSE),"-")</f>
        <v>-</v>
      </c>
      <c r="D1189" t="s">
        <v>2536</v>
      </c>
      <c r="E1189">
        <v>1766.1818599999999</v>
      </c>
      <c r="F1189">
        <v>760</v>
      </c>
      <c r="G1189">
        <v>199.724596212487</v>
      </c>
      <c r="H1189">
        <v>6.7827395829960997</v>
      </c>
      <c r="I1189">
        <v>28.939879683870299</v>
      </c>
      <c r="J1189">
        <v>-2.11036099431429</v>
      </c>
      <c r="K1189">
        <v>788.297548372395</v>
      </c>
      <c r="L1189">
        <v>647.50527303874901</v>
      </c>
      <c r="M1189">
        <v>33.811637090120101</v>
      </c>
      <c r="N1189">
        <v>0.60639758721493497</v>
      </c>
      <c r="O1189">
        <v>28.947368421052602</v>
      </c>
      <c r="P1189">
        <v>315.41404755397599</v>
      </c>
      <c r="Q1189">
        <v>0.27099388227325</v>
      </c>
    </row>
    <row r="1190" spans="1:17" hidden="1" x14ac:dyDescent="0.3">
      <c r="A1190" t="s">
        <v>2537</v>
      </c>
      <c r="B1190" t="s">
        <v>2538</v>
      </c>
      <c r="C1190" t="str">
        <f>IFERROR(VLOOKUP(Table1[[#This Row],[Ticker]],[1]!Table2[[Symbol]:[Industry]],2,FALSE),"-")</f>
        <v>-</v>
      </c>
      <c r="D1190" t="s">
        <v>258</v>
      </c>
      <c r="E1190">
        <v>1761.0246927000001</v>
      </c>
      <c r="F1190">
        <v>560.70000000000005</v>
      </c>
      <c r="G1190">
        <v>39.692329999531701</v>
      </c>
      <c r="H1190">
        <v>-7.7232822147801601</v>
      </c>
      <c r="I1190">
        <v>18.0086364378224</v>
      </c>
      <c r="J1190">
        <v>-6.1326625624385098</v>
      </c>
      <c r="K1190">
        <v>593.182986541486</v>
      </c>
      <c r="L1190">
        <v>471.00887105832498</v>
      </c>
      <c r="M1190">
        <v>25.984110962786001</v>
      </c>
      <c r="N1190">
        <v>0.61686245643571602</v>
      </c>
      <c r="O1190">
        <v>33.154984840377999</v>
      </c>
      <c r="P1190">
        <v>88.028169014084497</v>
      </c>
      <c r="Q1190">
        <v>0.11875732393246501</v>
      </c>
    </row>
    <row r="1191" spans="1:17" hidden="1" x14ac:dyDescent="0.3">
      <c r="A1191" t="s">
        <v>2539</v>
      </c>
      <c r="B1191" t="s">
        <v>2540</v>
      </c>
      <c r="C1191" t="str">
        <f>IFERROR(VLOOKUP(Table1[[#This Row],[Ticker]],[1]!Table2[[Symbol]:[Industry]],2,FALSE),"-")</f>
        <v>-</v>
      </c>
      <c r="D1191" t="s">
        <v>203</v>
      </c>
      <c r="E1191">
        <v>1759.59384</v>
      </c>
      <c r="F1191">
        <v>937.55</v>
      </c>
      <c r="G1191">
        <v>101.79351715221</v>
      </c>
      <c r="H1191">
        <v>-1.76804044982551</v>
      </c>
      <c r="I1191">
        <v>106.552792426275</v>
      </c>
      <c r="J1191">
        <v>3.59000507000983</v>
      </c>
      <c r="K1191">
        <v>957.14978876089401</v>
      </c>
      <c r="L1191">
        <v>770.85544338220905</v>
      </c>
      <c r="M1191">
        <v>46.4092380307439</v>
      </c>
      <c r="N1191">
        <v>0.92641039214470999</v>
      </c>
      <c r="O1191">
        <v>36.574049384032797</v>
      </c>
      <c r="P1191">
        <v>167.986279834214</v>
      </c>
      <c r="Q1191">
        <v>0.118872554307675</v>
      </c>
    </row>
    <row r="1192" spans="1:17" hidden="1" x14ac:dyDescent="0.3">
      <c r="A1192" t="s">
        <v>2541</v>
      </c>
      <c r="B1192" t="s">
        <v>2542</v>
      </c>
      <c r="C1192" t="str">
        <f>IFERROR(VLOOKUP(Table1[[#This Row],[Ticker]],[1]!Table2[[Symbol]:[Industry]],2,FALSE),"-")</f>
        <v>-</v>
      </c>
      <c r="D1192" t="s">
        <v>258</v>
      </c>
      <c r="E1192">
        <v>1755.97004370999</v>
      </c>
      <c r="F1192">
        <v>1291.3</v>
      </c>
      <c r="G1192">
        <v>-8.4765124810440309</v>
      </c>
      <c r="H1192">
        <v>-8.1929209854518508</v>
      </c>
      <c r="I1192">
        <v>-21.862911467643801</v>
      </c>
      <c r="J1192">
        <v>-3.39295414379353</v>
      </c>
      <c r="K1192">
        <v>1378.2591996553499</v>
      </c>
      <c r="L1192">
        <v>1358.0478864837</v>
      </c>
      <c r="M1192">
        <v>18.979890814505598</v>
      </c>
      <c r="N1192">
        <v>0.51348542717859202</v>
      </c>
      <c r="O1192">
        <v>37.071168589793203</v>
      </c>
      <c r="P1192">
        <v>26.350293542074301</v>
      </c>
      <c r="Q1192">
        <v>6.2855449441430997E-2</v>
      </c>
    </row>
    <row r="1193" spans="1:17" hidden="1" x14ac:dyDescent="0.3">
      <c r="A1193" t="s">
        <v>2543</v>
      </c>
      <c r="B1193" t="s">
        <v>2544</v>
      </c>
      <c r="C1193" t="str">
        <f>IFERROR(VLOOKUP(Table1[[#This Row],[Ticker]],[1]!Table2[[Symbol]:[Industry]],2,FALSE),"-")</f>
        <v>-</v>
      </c>
      <c r="D1193" t="s">
        <v>567</v>
      </c>
      <c r="E1193">
        <v>1744.90861875</v>
      </c>
      <c r="F1193">
        <v>904.25</v>
      </c>
      <c r="G1193">
        <v>383.48930879624902</v>
      </c>
      <c r="H1193">
        <v>18.172310025014699</v>
      </c>
      <c r="I1193">
        <v>92.814142210214996</v>
      </c>
      <c r="J1193">
        <v>12.6223780293878</v>
      </c>
      <c r="K1193">
        <v>708.01037885881499</v>
      </c>
      <c r="L1193">
        <v>525.88024389367001</v>
      </c>
      <c r="M1193">
        <v>84.631993705998099</v>
      </c>
      <c r="N1193">
        <v>0.87930285078493098</v>
      </c>
      <c r="O1193">
        <v>0</v>
      </c>
      <c r="P1193">
        <v>446.37462235649502</v>
      </c>
      <c r="Q1193">
        <v>0.200898629113479</v>
      </c>
    </row>
    <row r="1194" spans="1:17" hidden="1" x14ac:dyDescent="0.3">
      <c r="A1194" t="s">
        <v>2545</v>
      </c>
      <c r="B1194" t="s">
        <v>2546</v>
      </c>
      <c r="C1194" t="str">
        <f>IFERROR(VLOOKUP(Table1[[#This Row],[Ticker]],[1]!Table2[[Symbol]:[Industry]],2,FALSE),"-")</f>
        <v>-</v>
      </c>
      <c r="D1194" t="s">
        <v>300</v>
      </c>
      <c r="E1194">
        <v>1744.479729572</v>
      </c>
      <c r="F1194">
        <v>69.16</v>
      </c>
      <c r="G1194">
        <v>-42.287945049638601</v>
      </c>
      <c r="H1194">
        <v>-12.2486240236511</v>
      </c>
      <c r="I1194">
        <v>-22.670034985531998</v>
      </c>
      <c r="J1194">
        <v>-6.4715472275209196</v>
      </c>
      <c r="K1194">
        <v>74.431118558214294</v>
      </c>
      <c r="L1194">
        <v>77.441480486066496</v>
      </c>
      <c r="M1194">
        <v>26.335161344342598</v>
      </c>
      <c r="N1194">
        <v>0.65032434235048397</v>
      </c>
      <c r="O1194">
        <v>59.051474840948501</v>
      </c>
      <c r="P1194">
        <v>40.855397148676097</v>
      </c>
    </row>
    <row r="1195" spans="1:17" hidden="1" x14ac:dyDescent="0.3">
      <c r="A1195" t="s">
        <v>2547</v>
      </c>
      <c r="B1195" t="s">
        <v>2548</v>
      </c>
      <c r="C1195" t="str">
        <f>IFERROR(VLOOKUP(Table1[[#This Row],[Ticker]],[1]!Table2[[Symbol]:[Industry]],2,FALSE),"-")</f>
        <v>-</v>
      </c>
      <c r="D1195" t="s">
        <v>51</v>
      </c>
      <c r="E1195">
        <v>1739.9508907500001</v>
      </c>
      <c r="F1195">
        <v>832.5</v>
      </c>
      <c r="G1195">
        <v>77.669968654942593</v>
      </c>
      <c r="H1195">
        <v>13.016685615476</v>
      </c>
      <c r="I1195">
        <v>55.3877654434541</v>
      </c>
      <c r="J1195">
        <v>-3.0626414942321301</v>
      </c>
      <c r="K1195">
        <v>731.86017232520305</v>
      </c>
      <c r="L1195">
        <v>573.25109396441496</v>
      </c>
      <c r="M1195">
        <v>55.534112006222401</v>
      </c>
      <c r="N1195">
        <v>1.3005164469416399</v>
      </c>
      <c r="O1195">
        <v>8.0900900900900901</v>
      </c>
      <c r="P1195">
        <v>167.16944801026901</v>
      </c>
      <c r="Q1195">
        <v>8.1709454897837E-2</v>
      </c>
    </row>
    <row r="1196" spans="1:17" hidden="1" x14ac:dyDescent="0.3">
      <c r="A1196" t="s">
        <v>2549</v>
      </c>
      <c r="B1196" t="s">
        <v>2550</v>
      </c>
      <c r="C1196" t="str">
        <f>IFERROR(VLOOKUP(Table1[[#This Row],[Ticker]],[1]!Table2[[Symbol]:[Industry]],2,FALSE),"-")</f>
        <v>-</v>
      </c>
      <c r="D1196" t="s">
        <v>261</v>
      </c>
      <c r="E1196">
        <v>1737.9654326099901</v>
      </c>
      <c r="F1196">
        <v>760.7</v>
      </c>
      <c r="G1196">
        <v>37.978923576471097</v>
      </c>
      <c r="H1196">
        <v>-8.0749954899930891</v>
      </c>
      <c r="I1196">
        <v>40.408448257305302</v>
      </c>
      <c r="J1196">
        <v>1.1457681633111201</v>
      </c>
      <c r="K1196">
        <v>755.27222684337801</v>
      </c>
      <c r="L1196">
        <v>632.33901349797998</v>
      </c>
      <c r="M1196">
        <v>37.661847936083902</v>
      </c>
      <c r="N1196">
        <v>0.25008230370710899</v>
      </c>
      <c r="O1196">
        <v>24.622058630209001</v>
      </c>
      <c r="P1196">
        <v>65.527896248585506</v>
      </c>
      <c r="Q1196">
        <v>4.7073148427691003E-2</v>
      </c>
    </row>
    <row r="1197" spans="1:17" hidden="1" x14ac:dyDescent="0.3">
      <c r="A1197" t="s">
        <v>2551</v>
      </c>
      <c r="B1197" t="s">
        <v>2552</v>
      </c>
      <c r="C1197" t="str">
        <f>IFERROR(VLOOKUP(Table1[[#This Row],[Ticker]],[1]!Table2[[Symbol]:[Industry]],2,FALSE),"-")</f>
        <v>-</v>
      </c>
      <c r="D1197" t="s">
        <v>300</v>
      </c>
      <c r="E1197">
        <v>1731.2043000000001</v>
      </c>
      <c r="F1197">
        <v>314.64999999999998</v>
      </c>
      <c r="G1197">
        <v>181.64041527446199</v>
      </c>
      <c r="H1197">
        <v>12.8351401533551</v>
      </c>
      <c r="I1197">
        <v>49.864896498910603</v>
      </c>
      <c r="J1197">
        <v>-1.0710602375321501</v>
      </c>
      <c r="K1197">
        <v>283.32263561563502</v>
      </c>
      <c r="L1197">
        <v>213.678995051079</v>
      </c>
      <c r="M1197">
        <v>49.453557185611999</v>
      </c>
      <c r="N1197">
        <v>0.95335798473233702</v>
      </c>
      <c r="O1197">
        <v>13.681868743047801</v>
      </c>
      <c r="P1197">
        <v>231.210526315789</v>
      </c>
    </row>
    <row r="1198" spans="1:17" hidden="1" x14ac:dyDescent="0.3">
      <c r="A1198" t="s">
        <v>2553</v>
      </c>
      <c r="B1198" t="s">
        <v>2554</v>
      </c>
      <c r="C1198" t="str">
        <f>IFERROR(VLOOKUP(Table1[[#This Row],[Ticker]],[1]!Table2[[Symbol]:[Industry]],2,FALSE),"-")</f>
        <v>-</v>
      </c>
      <c r="D1198" t="s">
        <v>203</v>
      </c>
      <c r="E1198">
        <v>1729.4672780000001</v>
      </c>
      <c r="F1198">
        <v>402.85</v>
      </c>
      <c r="G1198">
        <v>-41.117807074030502</v>
      </c>
      <c r="H1198">
        <v>-8.6031329095063391</v>
      </c>
      <c r="I1198">
        <v>-14.2300611428052</v>
      </c>
      <c r="J1198">
        <v>2.8153703246817998</v>
      </c>
      <c r="K1198">
        <v>413.529146708437</v>
      </c>
      <c r="L1198">
        <v>419.45691208722297</v>
      </c>
      <c r="M1198">
        <v>40.536250028653399</v>
      </c>
      <c r="N1198">
        <v>0.73502364236032802</v>
      </c>
      <c r="O1198">
        <v>44.780935832195603</v>
      </c>
      <c r="P1198">
        <v>12.7799552071668</v>
      </c>
      <c r="Q1198">
        <v>3.523333778739E-3</v>
      </c>
    </row>
    <row r="1199" spans="1:17" hidden="1" x14ac:dyDescent="0.3">
      <c r="A1199" t="s">
        <v>2555</v>
      </c>
      <c r="B1199" t="s">
        <v>2556</v>
      </c>
      <c r="C1199" t="str">
        <f>IFERROR(VLOOKUP(Table1[[#This Row],[Ticker]],[1]!Table2[[Symbol]:[Industry]],2,FALSE),"-")</f>
        <v>-</v>
      </c>
      <c r="D1199" t="s">
        <v>388</v>
      </c>
      <c r="E1199">
        <v>1729.3137333119901</v>
      </c>
      <c r="F1199">
        <v>84.92</v>
      </c>
      <c r="G1199">
        <v>10.5625777819268</v>
      </c>
      <c r="H1199">
        <v>-1.70730003750008</v>
      </c>
      <c r="I1199">
        <v>-14.593250514717401</v>
      </c>
      <c r="J1199">
        <v>9.0198779245176492</v>
      </c>
      <c r="K1199">
        <v>82.717563459512604</v>
      </c>
      <c r="L1199">
        <v>79.198789279926501</v>
      </c>
      <c r="M1199">
        <v>54.825968161976199</v>
      </c>
      <c r="N1199">
        <v>0.97719837057655201</v>
      </c>
      <c r="O1199">
        <v>26.589731512011198</v>
      </c>
      <c r="P1199">
        <v>36.967741935483801</v>
      </c>
      <c r="Q1199">
        <v>5.0950910572450998E-2</v>
      </c>
    </row>
    <row r="1200" spans="1:17" hidden="1" x14ac:dyDescent="0.3">
      <c r="A1200" t="s">
        <v>2557</v>
      </c>
      <c r="B1200" t="s">
        <v>2558</v>
      </c>
      <c r="C1200" t="str">
        <f>IFERROR(VLOOKUP(Table1[[#This Row],[Ticker]],[1]!Table2[[Symbol]:[Industry]],2,FALSE),"-")</f>
        <v>-</v>
      </c>
      <c r="D1200" t="s">
        <v>194</v>
      </c>
      <c r="E1200">
        <v>1728.3771271400001</v>
      </c>
      <c r="F1200">
        <v>2838.7</v>
      </c>
      <c r="G1200">
        <v>93.552501348627302</v>
      </c>
      <c r="H1200">
        <v>27.189115719145899</v>
      </c>
      <c r="I1200">
        <v>64.098188150706207</v>
      </c>
      <c r="J1200">
        <v>-10.4060387254522</v>
      </c>
      <c r="K1200">
        <v>2521.4213390395098</v>
      </c>
      <c r="L1200">
        <v>2000.97598407432</v>
      </c>
      <c r="M1200">
        <v>47.383324943490898</v>
      </c>
      <c r="N1200">
        <v>4.0142085894774304</v>
      </c>
      <c r="O1200">
        <v>21.499277838447099</v>
      </c>
      <c r="P1200">
        <v>126.579398970347</v>
      </c>
      <c r="Q1200">
        <v>0.15228512643520001</v>
      </c>
    </row>
    <row r="1201" spans="1:17" hidden="1" x14ac:dyDescent="0.3">
      <c r="A1201" t="s">
        <v>2559</v>
      </c>
      <c r="B1201" t="s">
        <v>2560</v>
      </c>
      <c r="C1201" t="str">
        <f>IFERROR(VLOOKUP(Table1[[#This Row],[Ticker]],[1]!Table2[[Symbol]:[Industry]],2,FALSE),"-")</f>
        <v>-</v>
      </c>
      <c r="D1201" t="s">
        <v>203</v>
      </c>
      <c r="E1201">
        <v>1725.9876077849999</v>
      </c>
      <c r="F1201">
        <v>181.71</v>
      </c>
      <c r="G1201">
        <v>-47.120952069648801</v>
      </c>
      <c r="H1201">
        <v>-0.28334521426522402</v>
      </c>
      <c r="I1201">
        <v>-29.0454737210049</v>
      </c>
      <c r="J1201">
        <v>1.0790396537254601</v>
      </c>
      <c r="K1201">
        <v>190.69976775388</v>
      </c>
      <c r="L1201">
        <v>204.580239078305</v>
      </c>
      <c r="M1201">
        <v>39.525814158415102</v>
      </c>
      <c r="N1201">
        <v>1.02283633569868</v>
      </c>
      <c r="O1201">
        <v>75.554454900665803</v>
      </c>
      <c r="P1201">
        <v>5.2476107732406501</v>
      </c>
      <c r="Q1201">
        <v>6.9557152749691001E-2</v>
      </c>
    </row>
    <row r="1202" spans="1:17" hidden="1" x14ac:dyDescent="0.3">
      <c r="A1202" t="s">
        <v>2561</v>
      </c>
      <c r="B1202" t="s">
        <v>2562</v>
      </c>
      <c r="C1202" t="str">
        <f>IFERROR(VLOOKUP(Table1[[#This Row],[Ticker]],[1]!Table2[[Symbol]:[Industry]],2,FALSE),"-")</f>
        <v>-</v>
      </c>
      <c r="D1202" t="s">
        <v>539</v>
      </c>
      <c r="E1202">
        <v>1723.228344695</v>
      </c>
      <c r="F1202">
        <v>332.45</v>
      </c>
      <c r="G1202">
        <v>-5.0520086632744201</v>
      </c>
      <c r="H1202">
        <v>-3.2191393221731403E-2</v>
      </c>
      <c r="I1202">
        <v>-22.3182226259845</v>
      </c>
      <c r="J1202">
        <v>6.1028666204095803</v>
      </c>
      <c r="K1202">
        <v>338.117157907815</v>
      </c>
      <c r="L1202">
        <v>340.02511170718498</v>
      </c>
      <c r="M1202">
        <v>44.939555685441</v>
      </c>
      <c r="N1202">
        <v>1.0481920938049401</v>
      </c>
      <c r="O1202">
        <v>36.110693337343903</v>
      </c>
      <c r="P1202">
        <v>27.375478927203002</v>
      </c>
      <c r="Q1202">
        <v>-5.2143664229177003E-2</v>
      </c>
    </row>
    <row r="1203" spans="1:17" hidden="1" x14ac:dyDescent="0.3">
      <c r="A1203" t="s">
        <v>2563</v>
      </c>
      <c r="B1203" t="s">
        <v>2564</v>
      </c>
      <c r="C1203" t="str">
        <f>IFERROR(VLOOKUP(Table1[[#This Row],[Ticker]],[1]!Table2[[Symbol]:[Industry]],2,FALSE),"-")</f>
        <v>-</v>
      </c>
      <c r="D1203" t="s">
        <v>141</v>
      </c>
      <c r="E1203">
        <v>1723.11965430499</v>
      </c>
      <c r="F1203">
        <v>101.15</v>
      </c>
      <c r="G1203">
        <v>23.7572225259497</v>
      </c>
      <c r="H1203">
        <v>0.12013184168918201</v>
      </c>
      <c r="I1203">
        <v>-31.1835961249379</v>
      </c>
      <c r="J1203">
        <v>0.947816949846778</v>
      </c>
      <c r="K1203">
        <v>108.098638574258</v>
      </c>
      <c r="L1203">
        <v>108.971251991131</v>
      </c>
      <c r="M1203">
        <v>37.077827603276504</v>
      </c>
      <c r="N1203">
        <v>0.92857605709264601</v>
      </c>
      <c r="O1203">
        <v>39.298072170044399</v>
      </c>
      <c r="P1203">
        <v>48.531571218795897</v>
      </c>
      <c r="Q1203">
        <v>4.8254073795000003E-3</v>
      </c>
    </row>
    <row r="1204" spans="1:17" hidden="1" x14ac:dyDescent="0.3">
      <c r="A1204" t="s">
        <v>2565</v>
      </c>
      <c r="B1204" t="s">
        <v>2566</v>
      </c>
      <c r="C1204" t="str">
        <f>IFERROR(VLOOKUP(Table1[[#This Row],[Ticker]],[1]!Table2[[Symbol]:[Industry]],2,FALSE),"-")</f>
        <v>-</v>
      </c>
      <c r="D1204" t="s">
        <v>413</v>
      </c>
      <c r="E1204">
        <v>1722.91</v>
      </c>
      <c r="F1204">
        <v>1141</v>
      </c>
      <c r="G1204">
        <v>-6.7959145102830503</v>
      </c>
      <c r="H1204">
        <v>-11.064946495809</v>
      </c>
      <c r="I1204">
        <v>-26.419020516539899</v>
      </c>
      <c r="J1204">
        <v>-1.0062229990534799</v>
      </c>
      <c r="K1204">
        <v>1268.68519912495</v>
      </c>
      <c r="L1204">
        <v>1240.8337721722301</v>
      </c>
      <c r="M1204">
        <v>24.3288227764399</v>
      </c>
      <c r="N1204">
        <v>0.54881447644208503</v>
      </c>
      <c r="O1204">
        <v>40.6660823838737</v>
      </c>
      <c r="P1204">
        <v>22.038611690464698</v>
      </c>
      <c r="Q1204">
        <v>6.1770817685000999E-2</v>
      </c>
    </row>
    <row r="1205" spans="1:17" hidden="1" x14ac:dyDescent="0.3">
      <c r="A1205" t="s">
        <v>2567</v>
      </c>
      <c r="B1205" t="s">
        <v>2568</v>
      </c>
      <c r="C1205" t="str">
        <f>IFERROR(VLOOKUP(Table1[[#This Row],[Ticker]],[1]!Table2[[Symbol]:[Industry]],2,FALSE),"-")</f>
        <v>-</v>
      </c>
      <c r="D1205" t="s">
        <v>203</v>
      </c>
      <c r="E1205">
        <v>1720.8117236799999</v>
      </c>
      <c r="F1205">
        <v>760.7</v>
      </c>
      <c r="G1205">
        <v>49.088589781623</v>
      </c>
      <c r="H1205">
        <v>-2.4750173281881001</v>
      </c>
      <c r="I1205">
        <v>4.6309918162048298</v>
      </c>
      <c r="J1205">
        <v>-5.65380421552954</v>
      </c>
      <c r="K1205">
        <v>768.44675320360102</v>
      </c>
      <c r="L1205">
        <v>673.39999366079303</v>
      </c>
      <c r="M1205">
        <v>36.306652826029897</v>
      </c>
      <c r="N1205">
        <v>0.75985247270579004</v>
      </c>
      <c r="O1205">
        <v>13.9739713421848</v>
      </c>
      <c r="P1205">
        <v>77.692128007474807</v>
      </c>
      <c r="Q1205">
        <v>7.9477346401772994E-2</v>
      </c>
    </row>
    <row r="1206" spans="1:17" hidden="1" x14ac:dyDescent="0.3">
      <c r="A1206" t="s">
        <v>2569</v>
      </c>
      <c r="B1206" t="s">
        <v>2570</v>
      </c>
      <c r="C1206" t="str">
        <f>IFERROR(VLOOKUP(Table1[[#This Row],[Ticker]],[1]!Table2[[Symbol]:[Industry]],2,FALSE),"-")</f>
        <v>-</v>
      </c>
      <c r="D1206" t="s">
        <v>751</v>
      </c>
      <c r="E1206">
        <v>1719.5026884419999</v>
      </c>
      <c r="F1206">
        <v>15.18</v>
      </c>
      <c r="G1206">
        <v>-29.1182910568367</v>
      </c>
      <c r="H1206">
        <v>-8.9210183973858399</v>
      </c>
      <c r="I1206">
        <v>-34.761732255383201</v>
      </c>
      <c r="J1206">
        <v>-4.7307468592110498</v>
      </c>
      <c r="K1206">
        <v>17.1440328868946</v>
      </c>
      <c r="L1206">
        <v>17.9868958178273</v>
      </c>
      <c r="M1206">
        <v>23.478711311207899</v>
      </c>
      <c r="N1206">
        <v>0.37457666839150799</v>
      </c>
      <c r="O1206">
        <v>93.0171277997365</v>
      </c>
      <c r="P1206">
        <v>3.97260273972603</v>
      </c>
      <c r="Q1206">
        <v>8.2394582392567001E-2</v>
      </c>
    </row>
    <row r="1207" spans="1:17" hidden="1" x14ac:dyDescent="0.3">
      <c r="A1207" t="s">
        <v>2571</v>
      </c>
      <c r="B1207" t="s">
        <v>2572</v>
      </c>
      <c r="C1207" t="str">
        <f>IFERROR(VLOOKUP(Table1[[#This Row],[Ticker]],[1]!Table2[[Symbol]:[Industry]],2,FALSE),"-")</f>
        <v>-</v>
      </c>
      <c r="D1207" t="s">
        <v>46</v>
      </c>
      <c r="E1207">
        <v>1719.102566</v>
      </c>
      <c r="F1207">
        <v>175.85</v>
      </c>
      <c r="G1207">
        <v>999.411099512237</v>
      </c>
      <c r="H1207">
        <v>-0.12634286667267</v>
      </c>
      <c r="I1207">
        <v>86.306307462717797</v>
      </c>
      <c r="J1207">
        <v>-2.4158318680774298</v>
      </c>
      <c r="K1207">
        <v>183.25837823990599</v>
      </c>
      <c r="L1207">
        <v>121.241118235936</v>
      </c>
      <c r="M1207">
        <v>42.396164807179296</v>
      </c>
      <c r="N1207">
        <v>0.466069023388889</v>
      </c>
      <c r="O1207">
        <v>31.020756326414499</v>
      </c>
      <c r="P1207">
        <v>1072.3333333333301</v>
      </c>
    </row>
    <row r="1208" spans="1:17" hidden="1" x14ac:dyDescent="0.3">
      <c r="A1208" t="s">
        <v>2573</v>
      </c>
      <c r="B1208" t="s">
        <v>2574</v>
      </c>
      <c r="C1208" t="str">
        <f>IFERROR(VLOOKUP(Table1[[#This Row],[Ticker]],[1]!Table2[[Symbol]:[Industry]],2,FALSE),"-")</f>
        <v>-</v>
      </c>
      <c r="D1208" t="s">
        <v>539</v>
      </c>
      <c r="E1208">
        <v>1716.0897790899901</v>
      </c>
      <c r="F1208">
        <v>1317.95</v>
      </c>
      <c r="G1208">
        <v>7.3665305828841197</v>
      </c>
      <c r="H1208">
        <v>-1.5881063942437901</v>
      </c>
      <c r="I1208">
        <v>-7.4018974234011603</v>
      </c>
      <c r="J1208">
        <v>-3.8065045639616102</v>
      </c>
      <c r="K1208">
        <v>1369.0981282749799</v>
      </c>
      <c r="L1208">
        <v>1314.5633984779599</v>
      </c>
      <c r="M1208">
        <v>33.654409219232498</v>
      </c>
      <c r="N1208">
        <v>1.43060936135244</v>
      </c>
      <c r="O1208">
        <v>17.834515725179202</v>
      </c>
      <c r="P1208">
        <v>31.9269269269269</v>
      </c>
      <c r="Q1208">
        <v>-4.1557547165662997E-2</v>
      </c>
    </row>
    <row r="1209" spans="1:17" hidden="1" x14ac:dyDescent="0.3">
      <c r="A1209" t="s">
        <v>2575</v>
      </c>
      <c r="B1209" t="s">
        <v>2576</v>
      </c>
      <c r="C1209" t="str">
        <f>IFERROR(VLOOKUP(Table1[[#This Row],[Ticker]],[1]!Table2[[Symbol]:[Industry]],2,FALSE),"-")</f>
        <v>-</v>
      </c>
      <c r="D1209" t="s">
        <v>1010</v>
      </c>
      <c r="E1209">
        <v>1708.5700758349999</v>
      </c>
      <c r="F1209">
        <v>1356.95</v>
      </c>
      <c r="G1209">
        <v>232.767085367649</v>
      </c>
      <c r="H1209">
        <v>40.084816915866298</v>
      </c>
      <c r="I1209">
        <v>71.4951455081967</v>
      </c>
      <c r="J1209">
        <v>-8.3672188496758793</v>
      </c>
      <c r="K1209">
        <v>1086.83892855062</v>
      </c>
      <c r="L1209">
        <v>774.08276554486997</v>
      </c>
      <c r="M1209">
        <v>50.187884611242701</v>
      </c>
      <c r="N1209">
        <v>0.87362523912492995</v>
      </c>
      <c r="O1209">
        <v>19.385386344375199</v>
      </c>
      <c r="P1209">
        <v>259.45695364238401</v>
      </c>
    </row>
    <row r="1210" spans="1:17" hidden="1" x14ac:dyDescent="0.3">
      <c r="A1210" t="s">
        <v>2577</v>
      </c>
      <c r="B1210" t="s">
        <v>2578</v>
      </c>
      <c r="C1210" t="str">
        <f>IFERROR(VLOOKUP(Table1[[#This Row],[Ticker]],[1]!Table2[[Symbol]:[Industry]],2,FALSE),"-")</f>
        <v>-</v>
      </c>
      <c r="D1210" t="s">
        <v>2536</v>
      </c>
      <c r="E1210">
        <v>1705.1831999999999</v>
      </c>
      <c r="F1210">
        <v>690</v>
      </c>
      <c r="G1210">
        <v>2455.2081793247198</v>
      </c>
      <c r="H1210">
        <v>-8.4047962902460807</v>
      </c>
      <c r="I1210">
        <v>90.097502490160394</v>
      </c>
      <c r="J1210">
        <v>0.17472413248039001</v>
      </c>
      <c r="K1210">
        <v>729.79626277318698</v>
      </c>
      <c r="L1210">
        <v>494.73365512653299</v>
      </c>
      <c r="M1210">
        <v>31.9808537765268</v>
      </c>
      <c r="N1210">
        <v>0.29563263740478901</v>
      </c>
      <c r="O1210">
        <v>37.971014492753604</v>
      </c>
      <c r="P1210">
        <v>2660</v>
      </c>
    </row>
    <row r="1211" spans="1:17" hidden="1" x14ac:dyDescent="0.3">
      <c r="A1211" t="s">
        <v>2579</v>
      </c>
      <c r="B1211" t="s">
        <v>2580</v>
      </c>
      <c r="C1211" t="str">
        <f>IFERROR(VLOOKUP(Table1[[#This Row],[Ticker]],[1]!Table2[[Symbol]:[Industry]],2,FALSE),"-")</f>
        <v>-</v>
      </c>
      <c r="D1211" t="s">
        <v>539</v>
      </c>
      <c r="E1211">
        <v>1703.3611232399901</v>
      </c>
      <c r="F1211">
        <v>5526.6</v>
      </c>
      <c r="G1211">
        <v>-42.336105315677401</v>
      </c>
      <c r="H1211">
        <v>-1.99727121905627</v>
      </c>
      <c r="I1211">
        <v>-8.4182700032073008</v>
      </c>
      <c r="J1211">
        <v>-3.30834849596924</v>
      </c>
      <c r="K1211">
        <v>5668.7924734315102</v>
      </c>
      <c r="L1211">
        <v>5747.6179606898104</v>
      </c>
      <c r="M1211">
        <v>30.703090608432699</v>
      </c>
      <c r="N1211">
        <v>1.13865900800348</v>
      </c>
      <c r="O1211">
        <v>24.5974016574385</v>
      </c>
      <c r="P1211">
        <v>23.803763440860202</v>
      </c>
      <c r="Q1211">
        <v>-0.100047750393863</v>
      </c>
    </row>
    <row r="1212" spans="1:17" hidden="1" x14ac:dyDescent="0.3">
      <c r="A1212" t="s">
        <v>2581</v>
      </c>
      <c r="B1212" t="s">
        <v>2582</v>
      </c>
      <c r="C1212" t="str">
        <f>IFERROR(VLOOKUP(Table1[[#This Row],[Ticker]],[1]!Table2[[Symbol]:[Industry]],2,FALSE),"-")</f>
        <v>-</v>
      </c>
      <c r="D1212" t="s">
        <v>388</v>
      </c>
      <c r="E1212">
        <v>1702.3574371</v>
      </c>
      <c r="F1212">
        <v>105.67</v>
      </c>
      <c r="G1212">
        <v>23.662558898702802</v>
      </c>
      <c r="H1212">
        <v>-13.7815605591578</v>
      </c>
      <c r="I1212">
        <v>-1.8899550882291301</v>
      </c>
      <c r="J1212">
        <v>0.50194002882877897</v>
      </c>
      <c r="K1212">
        <v>109.432075058235</v>
      </c>
      <c r="L1212">
        <v>97.612916843881493</v>
      </c>
      <c r="M1212">
        <v>35.108606230232503</v>
      </c>
      <c r="N1212">
        <v>0.27238640201944397</v>
      </c>
      <c r="O1212">
        <v>26.809879814516801</v>
      </c>
      <c r="P1212">
        <v>49.568294409058701</v>
      </c>
      <c r="Q1212">
        <v>0.11832011374854901</v>
      </c>
    </row>
    <row r="1213" spans="1:17" hidden="1" x14ac:dyDescent="0.3">
      <c r="A1213" t="s">
        <v>2583</v>
      </c>
      <c r="B1213" t="s">
        <v>2584</v>
      </c>
      <c r="C1213" t="str">
        <f>IFERROR(VLOOKUP(Table1[[#This Row],[Ticker]],[1]!Table2[[Symbol]:[Industry]],2,FALSE),"-")</f>
        <v>-</v>
      </c>
      <c r="D1213" t="s">
        <v>625</v>
      </c>
      <c r="E1213">
        <v>1701.0937799999999</v>
      </c>
      <c r="F1213">
        <v>1268.2</v>
      </c>
      <c r="G1213">
        <v>36.575368375456598</v>
      </c>
      <c r="H1213">
        <v>34.7978351639224</v>
      </c>
      <c r="I1213">
        <v>45.307913797842303</v>
      </c>
      <c r="J1213">
        <v>-7.8818173898218804</v>
      </c>
      <c r="K1213">
        <v>1076.3807374171399</v>
      </c>
      <c r="L1213">
        <v>895.356240226198</v>
      </c>
      <c r="M1213">
        <v>54.219977380712301</v>
      </c>
      <c r="N1213">
        <v>0.68155377645168203</v>
      </c>
      <c r="O1213">
        <v>14.335278347263801</v>
      </c>
      <c r="P1213">
        <v>80.001419345681597</v>
      </c>
    </row>
    <row r="1214" spans="1:17" hidden="1" x14ac:dyDescent="0.3">
      <c r="A1214" t="s">
        <v>2585</v>
      </c>
      <c r="B1214" t="s">
        <v>2586</v>
      </c>
      <c r="C1214" t="str">
        <f>IFERROR(VLOOKUP(Table1[[#This Row],[Ticker]],[1]!Table2[[Symbol]:[Industry]],2,FALSE),"-")</f>
        <v>-</v>
      </c>
      <c r="D1214" t="s">
        <v>51</v>
      </c>
      <c r="E1214">
        <v>1700.7176890650001</v>
      </c>
      <c r="F1214">
        <v>640.95000000000005</v>
      </c>
      <c r="G1214">
        <v>18.551283860630601</v>
      </c>
      <c r="H1214">
        <v>16.5156388338537</v>
      </c>
      <c r="I1214">
        <v>25.376027386566101</v>
      </c>
      <c r="J1214">
        <v>-2.00154720788484</v>
      </c>
      <c r="K1214">
        <v>587.67557334022899</v>
      </c>
      <c r="L1214">
        <v>505.55289609953201</v>
      </c>
      <c r="M1214">
        <v>51.263289116263998</v>
      </c>
      <c r="N1214">
        <v>1.8659350561677499</v>
      </c>
      <c r="O1214">
        <v>11.5531632732662</v>
      </c>
      <c r="P1214">
        <v>72.298387096774206</v>
      </c>
      <c r="Q1214">
        <v>6.1576481549429997E-2</v>
      </c>
    </row>
    <row r="1215" spans="1:17" hidden="1" x14ac:dyDescent="0.3">
      <c r="A1215" t="s">
        <v>2587</v>
      </c>
      <c r="B1215" t="s">
        <v>2588</v>
      </c>
      <c r="C1215" t="str">
        <f>IFERROR(VLOOKUP(Table1[[#This Row],[Ticker]],[1]!Table2[[Symbol]:[Industry]],2,FALSE),"-")</f>
        <v>-</v>
      </c>
      <c r="D1215" t="s">
        <v>496</v>
      </c>
      <c r="E1215">
        <v>1700.249815506</v>
      </c>
      <c r="F1215">
        <v>169.51</v>
      </c>
      <c r="G1215">
        <v>-13.9448010533635</v>
      </c>
      <c r="H1215">
        <v>13.184936539339899</v>
      </c>
      <c r="I1215">
        <v>19.593981774339799</v>
      </c>
      <c r="J1215">
        <v>5.5533190476346199</v>
      </c>
      <c r="K1215">
        <v>159.748484360036</v>
      </c>
      <c r="L1215">
        <v>143.87793357572599</v>
      </c>
      <c r="M1215">
        <v>49.883461697658703</v>
      </c>
      <c r="N1215">
        <v>2.0539709303296898</v>
      </c>
      <c r="O1215">
        <v>14.376732936109899</v>
      </c>
      <c r="P1215">
        <v>54.662408759123998</v>
      </c>
      <c r="Q1215">
        <v>0.101880710453381</v>
      </c>
    </row>
    <row r="1216" spans="1:17" hidden="1" x14ac:dyDescent="0.3">
      <c r="A1216" t="s">
        <v>2589</v>
      </c>
      <c r="B1216" t="s">
        <v>2590</v>
      </c>
      <c r="C1216" t="str">
        <f>IFERROR(VLOOKUP(Table1[[#This Row],[Ticker]],[1]!Table2[[Symbol]:[Industry]],2,FALSE),"-")</f>
        <v>-</v>
      </c>
      <c r="D1216" t="s">
        <v>368</v>
      </c>
      <c r="E1216">
        <v>1693.8248341349999</v>
      </c>
      <c r="F1216">
        <v>194.71</v>
      </c>
      <c r="G1216">
        <v>14.9469112627578</v>
      </c>
      <c r="H1216">
        <v>-7.9328154118977601</v>
      </c>
      <c r="I1216">
        <v>-18.962916368207399</v>
      </c>
      <c r="J1216">
        <v>-5.8818921739021697</v>
      </c>
      <c r="K1216">
        <v>212.165360739096</v>
      </c>
      <c r="L1216">
        <v>187.61343605895701</v>
      </c>
      <c r="M1216">
        <v>24.434451921028799</v>
      </c>
      <c r="N1216">
        <v>0.72565283956530102</v>
      </c>
      <c r="O1216">
        <v>24.544193929433501</v>
      </c>
      <c r="P1216">
        <v>67.998274374460706</v>
      </c>
      <c r="Q1216">
        <v>8.0580666419799996E-2</v>
      </c>
    </row>
    <row r="1217" spans="1:17" hidden="1" x14ac:dyDescent="0.3">
      <c r="A1217" t="s">
        <v>2591</v>
      </c>
      <c r="B1217" t="s">
        <v>2592</v>
      </c>
      <c r="C1217" t="str">
        <f>IFERROR(VLOOKUP(Table1[[#This Row],[Ticker]],[1]!Table2[[Symbol]:[Industry]],2,FALSE),"-")</f>
        <v>-</v>
      </c>
      <c r="D1217" t="s">
        <v>625</v>
      </c>
      <c r="E1217">
        <v>1692.3029750000001</v>
      </c>
      <c r="F1217">
        <v>56.36</v>
      </c>
      <c r="G1217">
        <v>16.845272420065701</v>
      </c>
      <c r="H1217">
        <v>4.123443066658</v>
      </c>
      <c r="I1217">
        <v>-22.416700155370599</v>
      </c>
      <c r="J1217">
        <v>-9.5390938496758899</v>
      </c>
      <c r="K1217">
        <v>58.6605086485038</v>
      </c>
      <c r="L1217">
        <v>56.013672781422599</v>
      </c>
      <c r="M1217">
        <v>29.188193916460101</v>
      </c>
      <c r="N1217">
        <v>1.4446331273956401</v>
      </c>
      <c r="O1217">
        <v>38.396025550035397</v>
      </c>
      <c r="P1217">
        <v>46.389610389610297</v>
      </c>
      <c r="Q1217">
        <v>7.1071011628524999E-2</v>
      </c>
    </row>
    <row r="1218" spans="1:17" x14ac:dyDescent="0.3">
      <c r="A1218" t="s">
        <v>2593</v>
      </c>
      <c r="B1218" t="s">
        <v>2594</v>
      </c>
      <c r="C1218" t="str">
        <f>IFERROR(VLOOKUP(Table1[[#This Row],[Ticker]],[1]!Table2[[Symbol]:[Industry]],2,FALSE),"-")</f>
        <v>-</v>
      </c>
      <c r="D1218" t="s">
        <v>539</v>
      </c>
      <c r="E1218">
        <v>1691.869085907</v>
      </c>
      <c r="F1218">
        <v>101.01</v>
      </c>
      <c r="G1218">
        <v>-59.934446659082298</v>
      </c>
      <c r="H1218">
        <v>-1.57669909145676</v>
      </c>
      <c r="I1218">
        <v>-22.827688032963099</v>
      </c>
      <c r="J1218">
        <v>-4.80040534013109</v>
      </c>
      <c r="K1218">
        <v>108.687370581648</v>
      </c>
      <c r="L1218">
        <v>117.361264187011</v>
      </c>
      <c r="M1218">
        <v>27.964410612633301</v>
      </c>
      <c r="N1218">
        <v>0.72237101685343097</v>
      </c>
      <c r="O1218">
        <v>84.486684486684396</v>
      </c>
      <c r="P1218">
        <v>26.341463414634099</v>
      </c>
      <c r="Q1218">
        <v>-6.9480160051772002E-2</v>
      </c>
    </row>
    <row r="1219" spans="1:17" hidden="1" x14ac:dyDescent="0.3">
      <c r="A1219" t="s">
        <v>2595</v>
      </c>
      <c r="B1219" t="s">
        <v>2596</v>
      </c>
      <c r="C1219" t="str">
        <f>IFERROR(VLOOKUP(Table1[[#This Row],[Ticker]],[1]!Table2[[Symbol]:[Industry]],2,FALSE),"-")</f>
        <v>-</v>
      </c>
      <c r="D1219" t="s">
        <v>1431</v>
      </c>
      <c r="E1219">
        <v>1686.1671825000001</v>
      </c>
      <c r="F1219">
        <v>238.2</v>
      </c>
      <c r="G1219">
        <v>41.300546168262102</v>
      </c>
      <c r="H1219">
        <v>-12.4197901818363</v>
      </c>
      <c r="I1219">
        <v>6.8207572771324196</v>
      </c>
      <c r="J1219">
        <v>-0.70109112130079598</v>
      </c>
      <c r="K1219">
        <v>251.79035427797501</v>
      </c>
      <c r="L1219">
        <v>218.05171171013501</v>
      </c>
      <c r="M1219">
        <v>32.7096131732158</v>
      </c>
      <c r="N1219">
        <v>0.68544672103808801</v>
      </c>
      <c r="O1219">
        <v>23.694374475230902</v>
      </c>
      <c r="P1219">
        <v>72.296564195298302</v>
      </c>
      <c r="Q1219">
        <v>0.196024267575658</v>
      </c>
    </row>
    <row r="1220" spans="1:17" hidden="1" x14ac:dyDescent="0.3">
      <c r="A1220" t="s">
        <v>2597</v>
      </c>
      <c r="B1220" t="s">
        <v>2598</v>
      </c>
      <c r="C1220" t="str">
        <f>IFERROR(VLOOKUP(Table1[[#This Row],[Ticker]],[1]!Table2[[Symbol]:[Industry]],2,FALSE),"-")</f>
        <v>-</v>
      </c>
      <c r="D1220" t="s">
        <v>141</v>
      </c>
      <c r="E1220">
        <v>1675.6302221599999</v>
      </c>
      <c r="F1220">
        <v>54.28</v>
      </c>
      <c r="G1220">
        <v>30.8546412739903</v>
      </c>
      <c r="H1220">
        <v>-18.860933560505401</v>
      </c>
      <c r="I1220">
        <v>-23.421246996113201</v>
      </c>
      <c r="J1220">
        <v>-7.2087028294398001</v>
      </c>
      <c r="K1220">
        <v>63.419993315836997</v>
      </c>
      <c r="L1220">
        <v>55.212692917484802</v>
      </c>
      <c r="M1220">
        <v>24.904978311685699</v>
      </c>
      <c r="N1220">
        <v>0.57746452108690904</v>
      </c>
      <c r="O1220">
        <v>44.123065585851101</v>
      </c>
      <c r="P1220">
        <v>92.824156305506193</v>
      </c>
      <c r="Q1220">
        <v>0.13093843989982901</v>
      </c>
    </row>
    <row r="1221" spans="1:17" hidden="1" x14ac:dyDescent="0.3">
      <c r="A1221" t="s">
        <v>2599</v>
      </c>
      <c r="B1221" t="s">
        <v>2600</v>
      </c>
      <c r="C1221" t="str">
        <f>IFERROR(VLOOKUP(Table1[[#This Row],[Ticker]],[1]!Table2[[Symbol]:[Industry]],2,FALSE),"-")</f>
        <v>-</v>
      </c>
      <c r="D1221" t="s">
        <v>72</v>
      </c>
      <c r="E1221">
        <v>1675.1392499999999</v>
      </c>
      <c r="F1221">
        <v>54500</v>
      </c>
      <c r="G1221">
        <v>181.570744966056</v>
      </c>
      <c r="H1221">
        <v>-9.1086997904848506</v>
      </c>
      <c r="I1221">
        <v>91.896135777083799</v>
      </c>
      <c r="J1221">
        <v>-2.6200052639743299</v>
      </c>
      <c r="K1221">
        <v>49169.742331545698</v>
      </c>
      <c r="L1221">
        <v>34207.695532106001</v>
      </c>
      <c r="M1221">
        <v>51.191176317907299</v>
      </c>
      <c r="N1221">
        <v>0.48631751562980402</v>
      </c>
      <c r="O1221">
        <v>22.9339449541284</v>
      </c>
      <c r="P1221">
        <v>238.50931677018599</v>
      </c>
      <c r="Q1221">
        <v>9.1235323130912996E-2</v>
      </c>
    </row>
    <row r="1222" spans="1:17" hidden="1" x14ac:dyDescent="0.3">
      <c r="A1222" t="s">
        <v>2601</v>
      </c>
      <c r="B1222" t="s">
        <v>2602</v>
      </c>
      <c r="C1222" t="str">
        <f>IFERROR(VLOOKUP(Table1[[#This Row],[Ticker]],[1]!Table2[[Symbol]:[Industry]],2,FALSE),"-")</f>
        <v>-</v>
      </c>
      <c r="D1222" t="s">
        <v>440</v>
      </c>
      <c r="E1222">
        <v>1667.6899434750001</v>
      </c>
      <c r="F1222">
        <v>10.73</v>
      </c>
      <c r="G1222">
        <v>-41.373930154581103</v>
      </c>
      <c r="H1222">
        <v>1.18800350621845</v>
      </c>
      <c r="I1222">
        <v>-34.4487619944626</v>
      </c>
      <c r="J1222">
        <v>8.4835944844666999E-2</v>
      </c>
      <c r="K1222">
        <v>11.186530052053</v>
      </c>
      <c r="L1222">
        <v>12.0759639934322</v>
      </c>
      <c r="M1222">
        <v>46.390031573226103</v>
      </c>
      <c r="N1222">
        <v>2.38628453048169</v>
      </c>
      <c r="O1222">
        <v>56.881018949984401</v>
      </c>
      <c r="P1222">
        <v>8.3838383838383805</v>
      </c>
      <c r="Q1222">
        <v>0.10850356944376301</v>
      </c>
    </row>
    <row r="1223" spans="1:17" hidden="1" x14ac:dyDescent="0.3">
      <c r="A1223" t="s">
        <v>2603</v>
      </c>
      <c r="B1223" t="s">
        <v>2604</v>
      </c>
      <c r="C1223" t="str">
        <f>IFERROR(VLOOKUP(Table1[[#This Row],[Ticker]],[1]!Table2[[Symbol]:[Industry]],2,FALSE),"-")</f>
        <v>-</v>
      </c>
      <c r="D1223" t="s">
        <v>2605</v>
      </c>
      <c r="E1223">
        <v>1663.9342919999999</v>
      </c>
      <c r="F1223">
        <v>169.02</v>
      </c>
      <c r="G1223">
        <v>38.994421918261502</v>
      </c>
      <c r="H1223">
        <v>11.4510389510957</v>
      </c>
      <c r="I1223">
        <v>-15.2718408242098</v>
      </c>
      <c r="J1223">
        <v>16.6486737383498</v>
      </c>
      <c r="K1223">
        <v>161.514893679625</v>
      </c>
      <c r="M1223">
        <v>64.120048382293803</v>
      </c>
      <c r="N1223">
        <v>1.91414286391273</v>
      </c>
      <c r="O1223">
        <v>46.816944740267402</v>
      </c>
      <c r="P1223">
        <v>90.230725942599904</v>
      </c>
    </row>
    <row r="1224" spans="1:17" hidden="1" x14ac:dyDescent="0.3">
      <c r="A1224" t="s">
        <v>2606</v>
      </c>
      <c r="B1224" t="s">
        <v>2607</v>
      </c>
      <c r="C1224" t="str">
        <f>IFERROR(VLOOKUP(Table1[[#This Row],[Ticker]],[1]!Table2[[Symbol]:[Industry]],2,FALSE),"-")</f>
        <v>-</v>
      </c>
      <c r="D1224" t="s">
        <v>2608</v>
      </c>
      <c r="E1224">
        <v>1660.7422482449999</v>
      </c>
      <c r="F1224">
        <v>1051.45</v>
      </c>
      <c r="G1224">
        <v>-21.900172768414901</v>
      </c>
      <c r="H1224">
        <v>-10.660260495195599</v>
      </c>
      <c r="I1224">
        <v>-23.305271493489201</v>
      </c>
      <c r="J1224">
        <v>1.1310086103221899</v>
      </c>
      <c r="K1224">
        <v>1140.0083411681001</v>
      </c>
      <c r="L1224">
        <v>1140.8984720702599</v>
      </c>
      <c r="M1224">
        <v>35.053029353411198</v>
      </c>
      <c r="N1224">
        <v>1.6085052426717199</v>
      </c>
      <c r="O1224">
        <v>37.995149555375903</v>
      </c>
      <c r="P1224">
        <v>12.3584099166488</v>
      </c>
      <c r="Q1224">
        <v>9.0111142806832994E-2</v>
      </c>
    </row>
    <row r="1225" spans="1:17" hidden="1" x14ac:dyDescent="0.3">
      <c r="A1225" t="s">
        <v>2609</v>
      </c>
      <c r="B1225" t="s">
        <v>2610</v>
      </c>
      <c r="C1225" t="str">
        <f>IFERROR(VLOOKUP(Table1[[#This Row],[Ticker]],[1]!Table2[[Symbol]:[Industry]],2,FALSE),"-")</f>
        <v>-</v>
      </c>
      <c r="D1225" t="s">
        <v>258</v>
      </c>
      <c r="E1225">
        <v>1659.32</v>
      </c>
      <c r="F1225">
        <v>1276.4000000000001</v>
      </c>
      <c r="G1225">
        <v>84.792099018080293</v>
      </c>
      <c r="H1225">
        <v>-16.093316911520901</v>
      </c>
      <c r="I1225">
        <v>60.1849595314415</v>
      </c>
      <c r="J1225">
        <v>2.9785106149747</v>
      </c>
      <c r="K1225">
        <v>1268.64226819133</v>
      </c>
      <c r="L1225">
        <v>1019.45882167794</v>
      </c>
      <c r="M1225">
        <v>49.661054311484698</v>
      </c>
      <c r="N1225">
        <v>0.328324956064667</v>
      </c>
      <c r="O1225">
        <v>22.994359135067299</v>
      </c>
      <c r="P1225">
        <v>111.67495854063</v>
      </c>
      <c r="Q1225">
        <v>7.6955686235834E-2</v>
      </c>
    </row>
    <row r="1226" spans="1:17" hidden="1" x14ac:dyDescent="0.3">
      <c r="A1226" t="s">
        <v>2611</v>
      </c>
      <c r="B1226" t="s">
        <v>2612</v>
      </c>
      <c r="C1226" t="str">
        <f>IFERROR(VLOOKUP(Table1[[#This Row],[Ticker]],[1]!Table2[[Symbol]:[Industry]],2,FALSE),"-")</f>
        <v>-</v>
      </c>
      <c r="D1226" t="s">
        <v>21</v>
      </c>
      <c r="E1226">
        <v>1655.5125158399901</v>
      </c>
      <c r="F1226">
        <v>1406.05</v>
      </c>
      <c r="G1226">
        <v>172.725904952599</v>
      </c>
      <c r="H1226">
        <v>-6.7544916549262304</v>
      </c>
      <c r="I1226">
        <v>81.587776686997003</v>
      </c>
      <c r="J1226">
        <v>11.3525241272468</v>
      </c>
      <c r="K1226">
        <v>1348.22929678176</v>
      </c>
      <c r="L1226">
        <v>996.14181517515397</v>
      </c>
      <c r="M1226">
        <v>43.008623667728997</v>
      </c>
      <c r="N1226">
        <v>0.72257036488382897</v>
      </c>
      <c r="O1226">
        <v>19.3378613847302</v>
      </c>
      <c r="P1226">
        <v>237.46549861994399</v>
      </c>
      <c r="Q1226">
        <v>0.13125944582348301</v>
      </c>
    </row>
    <row r="1227" spans="1:17" hidden="1" x14ac:dyDescent="0.3">
      <c r="A1227" t="s">
        <v>2613</v>
      </c>
      <c r="B1227" t="s">
        <v>2614</v>
      </c>
      <c r="C1227" t="str">
        <f>IFERROR(VLOOKUP(Table1[[#This Row],[Ticker]],[1]!Table2[[Symbol]:[Industry]],2,FALSE),"-")</f>
        <v>-</v>
      </c>
      <c r="D1227" t="s">
        <v>300</v>
      </c>
      <c r="E1227">
        <v>1647.3</v>
      </c>
      <c r="F1227">
        <v>1372.75</v>
      </c>
      <c r="G1227">
        <v>-34.250081926249401</v>
      </c>
      <c r="H1227">
        <v>1.34990175887193</v>
      </c>
      <c r="I1227">
        <v>-6.5203170971264202</v>
      </c>
      <c r="J1227">
        <v>1.09377405812552</v>
      </c>
      <c r="K1227">
        <v>1411.2767749678101</v>
      </c>
      <c r="L1227">
        <v>1417.1677511411101</v>
      </c>
      <c r="M1227">
        <v>32.0203932313755</v>
      </c>
      <c r="N1227">
        <v>1.23817797647532</v>
      </c>
      <c r="O1227">
        <v>29.670369695865901</v>
      </c>
      <c r="P1227">
        <v>16.231319588501702</v>
      </c>
      <c r="Q1227">
        <v>0.151343705339161</v>
      </c>
    </row>
    <row r="1228" spans="1:17" hidden="1" x14ac:dyDescent="0.3">
      <c r="A1228" t="s">
        <v>2615</v>
      </c>
      <c r="B1228" t="s">
        <v>2616</v>
      </c>
      <c r="C1228" t="str">
        <f>IFERROR(VLOOKUP(Table1[[#This Row],[Ticker]],[1]!Table2[[Symbol]:[Industry]],2,FALSE),"-")</f>
        <v>-</v>
      </c>
      <c r="D1228" t="s">
        <v>297</v>
      </c>
      <c r="E1228">
        <v>1637.7374931299901</v>
      </c>
      <c r="F1228">
        <v>29.55</v>
      </c>
      <c r="G1228">
        <v>-33.447662873475103</v>
      </c>
      <c r="H1228">
        <v>-1.3303858666691399</v>
      </c>
      <c r="I1228">
        <v>-34.5840424918281</v>
      </c>
      <c r="J1228">
        <v>-2.4750207273061902</v>
      </c>
      <c r="K1228">
        <v>31.2623651675041</v>
      </c>
      <c r="L1228">
        <v>32.0687362006922</v>
      </c>
      <c r="M1228">
        <v>32.197601755952299</v>
      </c>
      <c r="N1228">
        <v>0.82207565311606301</v>
      </c>
      <c r="O1228">
        <v>54.991539763113302</v>
      </c>
      <c r="P1228">
        <v>31.3333333333333</v>
      </c>
      <c r="Q1228">
        <v>-3.7648133586382998E-2</v>
      </c>
    </row>
    <row r="1229" spans="1:17" hidden="1" x14ac:dyDescent="0.3">
      <c r="A1229" t="s">
        <v>2617</v>
      </c>
      <c r="B1229" t="s">
        <v>2618</v>
      </c>
      <c r="C1229" t="str">
        <f>IFERROR(VLOOKUP(Table1[[#This Row],[Ticker]],[1]!Table2[[Symbol]:[Industry]],2,FALSE),"-")</f>
        <v>-</v>
      </c>
      <c r="D1229" t="s">
        <v>203</v>
      </c>
      <c r="E1229">
        <v>1634.415354495</v>
      </c>
      <c r="F1229">
        <v>1004.85</v>
      </c>
      <c r="G1229">
        <v>35.586024403782901</v>
      </c>
      <c r="H1229">
        <v>9.3204301101071305</v>
      </c>
      <c r="I1229">
        <v>12.1967099445062</v>
      </c>
      <c r="J1229">
        <v>15.625338459046899</v>
      </c>
      <c r="K1229">
        <v>874.03470490422103</v>
      </c>
      <c r="L1229">
        <v>803.25236631651296</v>
      </c>
      <c r="M1229">
        <v>81.054414202603496</v>
      </c>
      <c r="N1229">
        <v>2.1379661306883802</v>
      </c>
      <c r="O1229">
        <v>3.9956212370005399</v>
      </c>
      <c r="P1229">
        <v>64.298561151079099</v>
      </c>
      <c r="Q1229">
        <v>9.5812151459772996E-2</v>
      </c>
    </row>
    <row r="1230" spans="1:17" hidden="1" x14ac:dyDescent="0.3">
      <c r="A1230" t="s">
        <v>2619</v>
      </c>
      <c r="B1230" t="s">
        <v>2620</v>
      </c>
      <c r="C1230" t="str">
        <f>IFERROR(VLOOKUP(Table1[[#This Row],[Ticker]],[1]!Table2[[Symbol]:[Industry]],2,FALSE),"-")</f>
        <v>-</v>
      </c>
      <c r="D1230" t="s">
        <v>122</v>
      </c>
      <c r="E1230">
        <v>1631.0688165199999</v>
      </c>
      <c r="F1230">
        <v>176.15</v>
      </c>
      <c r="G1230">
        <v>46.705365610304099</v>
      </c>
      <c r="H1230">
        <v>-7.4345143268256999</v>
      </c>
      <c r="I1230">
        <v>-17.935013868190101</v>
      </c>
      <c r="J1230">
        <v>5.4784690649477001</v>
      </c>
      <c r="K1230">
        <v>183.449981890044</v>
      </c>
      <c r="L1230">
        <v>165.090570381297</v>
      </c>
      <c r="M1230">
        <v>45.223365155145203</v>
      </c>
      <c r="N1230">
        <v>0.75438762457275998</v>
      </c>
      <c r="O1230">
        <v>51.887595799034898</v>
      </c>
      <c r="P1230">
        <v>93.891029168959804</v>
      </c>
      <c r="Q1230">
        <v>9.8178540682064996E-2</v>
      </c>
    </row>
    <row r="1231" spans="1:17" hidden="1" x14ac:dyDescent="0.3">
      <c r="A1231" t="s">
        <v>2621</v>
      </c>
      <c r="B1231" t="s">
        <v>2622</v>
      </c>
      <c r="C1231" t="str">
        <f>IFERROR(VLOOKUP(Table1[[#This Row],[Ticker]],[1]!Table2[[Symbol]:[Industry]],2,FALSE),"-")</f>
        <v>-</v>
      </c>
      <c r="D1231" t="s">
        <v>388</v>
      </c>
      <c r="E1231">
        <v>1629.7755360000001</v>
      </c>
      <c r="F1231">
        <v>263.60000000000002</v>
      </c>
      <c r="G1231">
        <v>-3.87951497040447</v>
      </c>
      <c r="H1231">
        <v>-3.55512836191342</v>
      </c>
      <c r="I1231">
        <v>14.2034853228872</v>
      </c>
      <c r="J1231">
        <v>-0.113626761599759</v>
      </c>
      <c r="K1231">
        <v>271.04571300717498</v>
      </c>
      <c r="L1231">
        <v>251.84956574962499</v>
      </c>
      <c r="M1231">
        <v>30.520291694459601</v>
      </c>
      <c r="N1231">
        <v>0.65721477553608099</v>
      </c>
      <c r="O1231">
        <v>18.3421851289832</v>
      </c>
      <c r="P1231">
        <v>30.6405649857514</v>
      </c>
      <c r="Q1231">
        <v>0.12823310273507901</v>
      </c>
    </row>
    <row r="1232" spans="1:17" hidden="1" x14ac:dyDescent="0.3">
      <c r="A1232" t="s">
        <v>2623</v>
      </c>
      <c r="B1232" t="s">
        <v>2624</v>
      </c>
      <c r="C1232" t="str">
        <f>IFERROR(VLOOKUP(Table1[[#This Row],[Ticker]],[1]!Table2[[Symbol]:[Industry]],2,FALSE),"-")</f>
        <v>-</v>
      </c>
      <c r="D1232" t="s">
        <v>258</v>
      </c>
      <c r="E1232">
        <v>1629.28034325</v>
      </c>
      <c r="F1232">
        <v>2824.5</v>
      </c>
      <c r="G1232">
        <v>257.458116177465</v>
      </c>
      <c r="H1232">
        <v>10.6894003459694</v>
      </c>
      <c r="I1232">
        <v>88.297383530791706</v>
      </c>
      <c r="J1232">
        <v>2.8028842431076102</v>
      </c>
      <c r="K1232">
        <v>2709.4981125859099</v>
      </c>
      <c r="L1232">
        <v>1970.9526603967699</v>
      </c>
      <c r="M1232">
        <v>33.936624262529399</v>
      </c>
      <c r="N1232">
        <v>0.446824140682264</v>
      </c>
      <c r="O1232">
        <v>23.880332802265801</v>
      </c>
      <c r="P1232">
        <v>298.94067796610102</v>
      </c>
      <c r="Q1232">
        <v>0.163579875034782</v>
      </c>
    </row>
    <row r="1233" spans="1:17" hidden="1" x14ac:dyDescent="0.3">
      <c r="A1233" t="s">
        <v>2625</v>
      </c>
      <c r="B1233" t="s">
        <v>2626</v>
      </c>
      <c r="C1233" t="str">
        <f>IFERROR(VLOOKUP(Table1[[#This Row],[Ticker]],[1]!Table2[[Symbol]:[Industry]],2,FALSE),"-")</f>
        <v>-</v>
      </c>
      <c r="D1233" t="s">
        <v>837</v>
      </c>
      <c r="E1233">
        <v>1624.885177208</v>
      </c>
      <c r="F1233">
        <v>182.99</v>
      </c>
      <c r="G1233">
        <v>-7.4537915822408696</v>
      </c>
      <c r="H1233">
        <v>-2.8689295105135599</v>
      </c>
      <c r="I1233">
        <v>6.2292286548786402</v>
      </c>
      <c r="J1233">
        <v>3.2082121848068601</v>
      </c>
      <c r="M1233">
        <v>37.585149852686399</v>
      </c>
      <c r="O1233">
        <v>25.6899284113885</v>
      </c>
      <c r="P1233">
        <v>32.601449275362299</v>
      </c>
    </row>
    <row r="1234" spans="1:17" hidden="1" x14ac:dyDescent="0.3">
      <c r="A1234" t="s">
        <v>2627</v>
      </c>
      <c r="B1234" t="s">
        <v>2628</v>
      </c>
      <c r="C1234" t="str">
        <f>IFERROR(VLOOKUP(Table1[[#This Row],[Ticker]],[1]!Table2[[Symbol]:[Industry]],2,FALSE),"-")</f>
        <v>-</v>
      </c>
      <c r="D1234" t="s">
        <v>539</v>
      </c>
      <c r="E1234">
        <v>1617.39086256</v>
      </c>
      <c r="F1234">
        <v>480.6</v>
      </c>
      <c r="G1234">
        <v>1.5475189799012501</v>
      </c>
      <c r="H1234">
        <v>14.267537672856999</v>
      </c>
      <c r="I1234">
        <v>18.506727032055</v>
      </c>
      <c r="J1234">
        <v>13.297031263599999</v>
      </c>
      <c r="K1234">
        <v>433.96145988126801</v>
      </c>
      <c r="L1234">
        <v>389.19698878357599</v>
      </c>
      <c r="M1234">
        <v>51.315515879323101</v>
      </c>
      <c r="N1234">
        <v>1.7298614027614301</v>
      </c>
      <c r="O1234">
        <v>12.3387432376196</v>
      </c>
      <c r="P1234">
        <v>64.0273037542662</v>
      </c>
      <c r="Q1234">
        <v>-8.1907372329711001E-2</v>
      </c>
    </row>
    <row r="1235" spans="1:17" hidden="1" x14ac:dyDescent="0.3">
      <c r="A1235" t="s">
        <v>2629</v>
      </c>
      <c r="B1235" t="s">
        <v>2630</v>
      </c>
      <c r="C1235" t="str">
        <f>IFERROR(VLOOKUP(Table1[[#This Row],[Ticker]],[1]!Table2[[Symbol]:[Industry]],2,FALSE),"-")</f>
        <v>-</v>
      </c>
      <c r="D1235" t="s">
        <v>46</v>
      </c>
      <c r="E1235">
        <v>1609.612665201</v>
      </c>
      <c r="F1235">
        <v>71.91</v>
      </c>
      <c r="G1235">
        <v>20.602763846281999</v>
      </c>
      <c r="H1235">
        <v>3.98673426791215</v>
      </c>
      <c r="I1235">
        <v>-15.7425155300428</v>
      </c>
      <c r="J1235">
        <v>3.9790200883772</v>
      </c>
      <c r="K1235">
        <v>73.320928820143394</v>
      </c>
      <c r="L1235">
        <v>69.037458025422296</v>
      </c>
      <c r="M1235">
        <v>40.6741128673033</v>
      </c>
      <c r="N1235">
        <v>0.72381641285160703</v>
      </c>
      <c r="O1235">
        <v>29.536921151439302</v>
      </c>
      <c r="P1235">
        <v>54.645161290322498</v>
      </c>
      <c r="Q1235">
        <v>0.103270299483123</v>
      </c>
    </row>
    <row r="1236" spans="1:17" hidden="1" x14ac:dyDescent="0.3">
      <c r="A1236" t="s">
        <v>2631</v>
      </c>
      <c r="B1236" t="s">
        <v>2632</v>
      </c>
      <c r="C1236" t="str">
        <f>IFERROR(VLOOKUP(Table1[[#This Row],[Ticker]],[1]!Table2[[Symbol]:[Industry]],2,FALSE),"-")</f>
        <v>-</v>
      </c>
      <c r="D1236" t="s">
        <v>625</v>
      </c>
      <c r="E1236">
        <v>1604.0517384899999</v>
      </c>
      <c r="F1236">
        <v>734.1</v>
      </c>
      <c r="G1236">
        <v>51.538111712327201</v>
      </c>
      <c r="H1236">
        <v>30.207775016082401</v>
      </c>
      <c r="I1236">
        <v>62.998046516175599</v>
      </c>
      <c r="J1236">
        <v>8.1175249191646408</v>
      </c>
      <c r="K1236">
        <v>612.25521008633802</v>
      </c>
      <c r="L1236">
        <v>521.91755496162205</v>
      </c>
      <c r="M1236">
        <v>67.598009386213207</v>
      </c>
      <c r="N1236">
        <v>3.0796602239141602</v>
      </c>
      <c r="O1236">
        <v>8.8407573900013592</v>
      </c>
      <c r="P1236">
        <v>94.334877564526806</v>
      </c>
      <c r="Q1236">
        <v>4.8702454711290998E-2</v>
      </c>
    </row>
    <row r="1237" spans="1:17" hidden="1" x14ac:dyDescent="0.3">
      <c r="A1237" t="s">
        <v>2633</v>
      </c>
      <c r="B1237" t="s">
        <v>2634</v>
      </c>
      <c r="C1237" t="str">
        <f>IFERROR(VLOOKUP(Table1[[#This Row],[Ticker]],[1]!Table2[[Symbol]:[Industry]],2,FALSE),"-")</f>
        <v>-</v>
      </c>
      <c r="D1237" t="s">
        <v>119</v>
      </c>
      <c r="E1237">
        <v>1598.470606112</v>
      </c>
      <c r="F1237">
        <v>15.04</v>
      </c>
      <c r="G1237">
        <v>-9.3172198836221707</v>
      </c>
      <c r="H1237">
        <v>-12.5115585304034</v>
      </c>
      <c r="I1237">
        <v>-43.554734289080997</v>
      </c>
      <c r="J1237">
        <v>-1.9621555585366499</v>
      </c>
      <c r="K1237">
        <v>16.8342743349803</v>
      </c>
      <c r="L1237">
        <v>16.770954651285901</v>
      </c>
      <c r="M1237">
        <v>20.756031015858699</v>
      </c>
      <c r="N1237">
        <v>0.641875687287631</v>
      </c>
      <c r="O1237">
        <v>75.233686516922901</v>
      </c>
      <c r="P1237">
        <v>27.617409887410901</v>
      </c>
      <c r="Q1237">
        <v>5.8513713945424997E-2</v>
      </c>
    </row>
    <row r="1238" spans="1:17" hidden="1" x14ac:dyDescent="0.3">
      <c r="A1238" t="s">
        <v>2635</v>
      </c>
      <c r="B1238" t="s">
        <v>2636</v>
      </c>
      <c r="C1238" t="str">
        <f>IFERROR(VLOOKUP(Table1[[#This Row],[Ticker]],[1]!Table2[[Symbol]:[Industry]],2,FALSE),"-")</f>
        <v>-</v>
      </c>
      <c r="D1238" t="s">
        <v>590</v>
      </c>
      <c r="E1238">
        <v>1590.1685897499999</v>
      </c>
      <c r="F1238">
        <v>266.5</v>
      </c>
      <c r="G1238">
        <v>10.1273842607741</v>
      </c>
      <c r="H1238">
        <v>8.2166747004347194</v>
      </c>
      <c r="I1238">
        <v>-1.0799895172620799</v>
      </c>
      <c r="J1238">
        <v>-2.3149385382187102</v>
      </c>
      <c r="K1238">
        <v>246.783246990762</v>
      </c>
      <c r="L1238">
        <v>233.03980276204899</v>
      </c>
      <c r="M1238">
        <v>55.705679333221902</v>
      </c>
      <c r="N1238">
        <v>3.0973671296810998</v>
      </c>
      <c r="O1238">
        <v>15.5722326454033</v>
      </c>
      <c r="P1238">
        <v>38.8020833333333</v>
      </c>
      <c r="Q1238">
        <v>-2.5197984496370001E-3</v>
      </c>
    </row>
    <row r="1239" spans="1:17" hidden="1" x14ac:dyDescent="0.3">
      <c r="A1239" t="s">
        <v>2637</v>
      </c>
      <c r="B1239" t="s">
        <v>2638</v>
      </c>
      <c r="C1239" t="str">
        <f>IFERROR(VLOOKUP(Table1[[#This Row],[Ticker]],[1]!Table2[[Symbol]:[Industry]],2,FALSE),"-")</f>
        <v>-</v>
      </c>
      <c r="D1239" t="s">
        <v>141</v>
      </c>
      <c r="E1239">
        <v>1587.9901645799901</v>
      </c>
      <c r="F1239">
        <v>124.62</v>
      </c>
      <c r="G1239">
        <v>29.431072487659499</v>
      </c>
      <c r="H1239">
        <v>-5.0253137345567103</v>
      </c>
      <c r="I1239">
        <v>1.4196022119184599</v>
      </c>
      <c r="J1239">
        <v>1.5488238458793</v>
      </c>
      <c r="K1239">
        <v>129.11678306182199</v>
      </c>
      <c r="L1239">
        <v>110.84579614321299</v>
      </c>
      <c r="M1239">
        <v>39.0438779899279</v>
      </c>
      <c r="N1239">
        <v>0.39665124690474401</v>
      </c>
      <c r="O1239">
        <v>21.128229818648599</v>
      </c>
      <c r="P1239">
        <v>88.390022675736901</v>
      </c>
      <c r="Q1239">
        <v>7.0618153175265E-2</v>
      </c>
    </row>
    <row r="1240" spans="1:17" hidden="1" x14ac:dyDescent="0.3">
      <c r="A1240" t="s">
        <v>2639</v>
      </c>
      <c r="B1240" t="s">
        <v>2640</v>
      </c>
      <c r="C1240" t="str">
        <f>IFERROR(VLOOKUP(Table1[[#This Row],[Ticker]],[1]!Table2[[Symbol]:[Industry]],2,FALSE),"-")</f>
        <v>-</v>
      </c>
      <c r="D1240" t="s">
        <v>388</v>
      </c>
      <c r="E1240">
        <v>1586.4437978999999</v>
      </c>
      <c r="F1240">
        <v>133.86000000000001</v>
      </c>
      <c r="G1240">
        <v>10.0317153533713</v>
      </c>
      <c r="H1240">
        <v>1.8553890542956599</v>
      </c>
      <c r="I1240">
        <v>5.8519472253955502</v>
      </c>
      <c r="J1240">
        <v>-2.1175663004841798</v>
      </c>
      <c r="K1240">
        <v>127.345395433025</v>
      </c>
      <c r="L1240">
        <v>118.750614070174</v>
      </c>
      <c r="M1240">
        <v>51.459003014061601</v>
      </c>
      <c r="N1240">
        <v>0.89169150875321102</v>
      </c>
      <c r="O1240">
        <v>16.6143732257582</v>
      </c>
      <c r="P1240">
        <v>41.8008474576271</v>
      </c>
      <c r="Q1240">
        <v>6.3110818461693002E-2</v>
      </c>
    </row>
    <row r="1241" spans="1:17" hidden="1" x14ac:dyDescent="0.3">
      <c r="A1241" t="s">
        <v>2641</v>
      </c>
      <c r="B1241" t="s">
        <v>2642</v>
      </c>
      <c r="C1241" t="str">
        <f>IFERROR(VLOOKUP(Table1[[#This Row],[Ticker]],[1]!Table2[[Symbol]:[Industry]],2,FALSE),"-")</f>
        <v>-</v>
      </c>
      <c r="D1241" t="s">
        <v>133</v>
      </c>
      <c r="E1241">
        <v>1572.6790960200001</v>
      </c>
      <c r="F1241">
        <v>69.87</v>
      </c>
      <c r="G1241">
        <v>20.8478306427611</v>
      </c>
      <c r="H1241">
        <v>18.976853074729</v>
      </c>
      <c r="I1241">
        <v>-9.30185657115568</v>
      </c>
      <c r="J1241">
        <v>-3.73503494162992</v>
      </c>
      <c r="K1241">
        <v>65.408408179847399</v>
      </c>
      <c r="L1241">
        <v>58.924542275199897</v>
      </c>
      <c r="M1241">
        <v>49.8310035863135</v>
      </c>
      <c r="N1241">
        <v>2.1668945598925702</v>
      </c>
      <c r="O1241">
        <v>23.085730642622</v>
      </c>
      <c r="P1241">
        <v>94.029436267703403</v>
      </c>
      <c r="Q1241">
        <v>5.9156891073979999E-2</v>
      </c>
    </row>
    <row r="1242" spans="1:17" hidden="1" x14ac:dyDescent="0.3">
      <c r="A1242" t="s">
        <v>2643</v>
      </c>
      <c r="B1242" t="s">
        <v>2644</v>
      </c>
      <c r="C1242" t="str">
        <f>IFERROR(VLOOKUP(Table1[[#This Row],[Ticker]],[1]!Table2[[Symbol]:[Industry]],2,FALSE),"-")</f>
        <v>-</v>
      </c>
      <c r="D1242" t="s">
        <v>60</v>
      </c>
      <c r="E1242">
        <v>1571.7714190479901</v>
      </c>
      <c r="F1242">
        <v>220.76</v>
      </c>
      <c r="G1242">
        <v>-44.289012537344099</v>
      </c>
      <c r="H1242">
        <v>-5.9359063053670003</v>
      </c>
      <c r="I1242">
        <v>-30.6059923002245</v>
      </c>
      <c r="J1242">
        <v>0.235527382890273</v>
      </c>
      <c r="K1242">
        <v>239.62607090655101</v>
      </c>
      <c r="M1242">
        <v>24.257568169339901</v>
      </c>
      <c r="N1242">
        <v>0.96042229978545501</v>
      </c>
      <c r="O1242">
        <v>34.3314006160536</v>
      </c>
      <c r="P1242">
        <v>10.934673366834099</v>
      </c>
    </row>
    <row r="1243" spans="1:17" hidden="1" x14ac:dyDescent="0.3">
      <c r="A1243" t="s">
        <v>2645</v>
      </c>
      <c r="B1243" t="s">
        <v>2646</v>
      </c>
      <c r="C1243" t="str">
        <f>IFERROR(VLOOKUP(Table1[[#This Row],[Ticker]],[1]!Table2[[Symbol]:[Industry]],2,FALSE),"-")</f>
        <v>-</v>
      </c>
      <c r="D1243" t="s">
        <v>46</v>
      </c>
      <c r="E1243">
        <v>1568.2912308</v>
      </c>
      <c r="F1243">
        <v>1470.9</v>
      </c>
      <c r="G1243">
        <v>122.44507047853401</v>
      </c>
      <c r="H1243">
        <v>26.864616467880701</v>
      </c>
      <c r="I1243">
        <v>6.9500500332399504</v>
      </c>
      <c r="J1243">
        <v>4.5506382931812404</v>
      </c>
      <c r="K1243">
        <v>1283.1285923974699</v>
      </c>
      <c r="L1243">
        <v>1084.2903676778701</v>
      </c>
      <c r="M1243">
        <v>58.421803689045603</v>
      </c>
      <c r="N1243">
        <v>1.71729912629995</v>
      </c>
      <c r="O1243">
        <v>7.68916989598205</v>
      </c>
      <c r="P1243">
        <v>177.371299264567</v>
      </c>
      <c r="Q1243">
        <v>0.14241864511944699</v>
      </c>
    </row>
    <row r="1244" spans="1:17" hidden="1" x14ac:dyDescent="0.3">
      <c r="A1244" t="s">
        <v>2647</v>
      </c>
      <c r="B1244" t="s">
        <v>2648</v>
      </c>
      <c r="C1244" t="str">
        <f>IFERROR(VLOOKUP(Table1[[#This Row],[Ticker]],[1]!Table2[[Symbol]:[Industry]],2,FALSE),"-")</f>
        <v>-</v>
      </c>
      <c r="D1244" t="s">
        <v>203</v>
      </c>
      <c r="E1244">
        <v>1566.05916</v>
      </c>
      <c r="F1244">
        <v>115.76</v>
      </c>
      <c r="G1244">
        <v>9.05620390249595</v>
      </c>
      <c r="H1244">
        <v>-10.3210958600237</v>
      </c>
      <c r="I1244">
        <v>14.193326535740299</v>
      </c>
      <c r="J1244">
        <v>-4.1326207264608801</v>
      </c>
      <c r="K1244">
        <v>128.38789006138501</v>
      </c>
      <c r="L1244">
        <v>117.52777226842601</v>
      </c>
      <c r="M1244">
        <v>27.853106608457701</v>
      </c>
      <c r="N1244">
        <v>0.75076081547721496</v>
      </c>
      <c r="O1244">
        <v>35.625431928127099</v>
      </c>
      <c r="P1244">
        <v>47.090216010165101</v>
      </c>
      <c r="Q1244">
        <v>8.2979643005706996E-2</v>
      </c>
    </row>
    <row r="1245" spans="1:17" hidden="1" x14ac:dyDescent="0.3">
      <c r="A1245" t="s">
        <v>2649</v>
      </c>
      <c r="B1245" t="s">
        <v>2650</v>
      </c>
      <c r="C1245" t="str">
        <f>IFERROR(VLOOKUP(Table1[[#This Row],[Ticker]],[1]!Table2[[Symbol]:[Industry]],2,FALSE),"-")</f>
        <v>-</v>
      </c>
      <c r="D1245" t="s">
        <v>258</v>
      </c>
      <c r="E1245">
        <v>1565.3686700000001</v>
      </c>
      <c r="F1245">
        <v>1811.35</v>
      </c>
      <c r="G1245">
        <v>177.836799914149</v>
      </c>
      <c r="H1245">
        <v>29.0053424173073</v>
      </c>
      <c r="I1245">
        <v>165.93061623249301</v>
      </c>
      <c r="J1245">
        <v>16.341544036921999</v>
      </c>
      <c r="K1245">
        <v>1505.1514029190901</v>
      </c>
      <c r="L1245">
        <v>1081.49143306527</v>
      </c>
      <c r="M1245">
        <v>69.135003748943902</v>
      </c>
      <c r="N1245">
        <v>1.0872867492404701</v>
      </c>
      <c r="O1245">
        <v>5.9486018715322704</v>
      </c>
      <c r="P1245">
        <v>336.46987951807199</v>
      </c>
      <c r="Q1245">
        <v>0.26647069747596602</v>
      </c>
    </row>
    <row r="1246" spans="1:17" hidden="1" x14ac:dyDescent="0.3">
      <c r="A1246" t="s">
        <v>2651</v>
      </c>
      <c r="B1246" t="s">
        <v>2652</v>
      </c>
      <c r="C1246" t="str">
        <f>IFERROR(VLOOKUP(Table1[[#This Row],[Ticker]],[1]!Table2[[Symbol]:[Industry]],2,FALSE),"-")</f>
        <v>-</v>
      </c>
      <c r="D1246" t="s">
        <v>133</v>
      </c>
      <c r="E1246">
        <v>1543.9759835750001</v>
      </c>
      <c r="F1246">
        <v>225.85</v>
      </c>
      <c r="G1246">
        <v>-16.887917118187801</v>
      </c>
      <c r="H1246">
        <v>-6.1930575692046403</v>
      </c>
      <c r="I1246">
        <v>-44.209383366468103</v>
      </c>
      <c r="J1246">
        <v>-1.8734845138362901</v>
      </c>
      <c r="K1246">
        <v>257.20402906184</v>
      </c>
      <c r="L1246">
        <v>268.949912257341</v>
      </c>
      <c r="M1246">
        <v>25.985263458530401</v>
      </c>
      <c r="N1246">
        <v>0.95169818008599905</v>
      </c>
      <c r="O1246">
        <v>77.374363515607698</v>
      </c>
      <c r="P1246">
        <v>13.0663329161451</v>
      </c>
      <c r="Q1246">
        <v>0.111099923371933</v>
      </c>
    </row>
    <row r="1247" spans="1:17" hidden="1" x14ac:dyDescent="0.3">
      <c r="A1247" t="s">
        <v>2653</v>
      </c>
      <c r="B1247" t="s">
        <v>2654</v>
      </c>
      <c r="C1247" t="str">
        <f>IFERROR(VLOOKUP(Table1[[#This Row],[Ticker]],[1]!Table2[[Symbol]:[Industry]],2,FALSE),"-")</f>
        <v>-</v>
      </c>
      <c r="D1247" t="s">
        <v>133</v>
      </c>
      <c r="E1247">
        <v>1541.35401849</v>
      </c>
      <c r="F1247">
        <v>12.87</v>
      </c>
      <c r="G1247">
        <v>-21.2710730117239</v>
      </c>
      <c r="H1247">
        <v>-3.68433004258568</v>
      </c>
      <c r="I1247">
        <v>-25.877000143025501</v>
      </c>
      <c r="J1247">
        <v>-0.81870853645969299</v>
      </c>
      <c r="K1247">
        <v>13.5941061890668</v>
      </c>
      <c r="L1247">
        <v>13.383353215184799</v>
      </c>
      <c r="M1247">
        <v>32.875086027244201</v>
      </c>
      <c r="N1247">
        <v>1.0164069498847399</v>
      </c>
      <c r="O1247">
        <v>42.968142968142899</v>
      </c>
      <c r="P1247">
        <v>64.999999999999901</v>
      </c>
      <c r="Q1247">
        <v>4.9853464717044001E-2</v>
      </c>
    </row>
    <row r="1248" spans="1:17" hidden="1" x14ac:dyDescent="0.3">
      <c r="A1248" t="s">
        <v>2655</v>
      </c>
      <c r="B1248" t="s">
        <v>2656</v>
      </c>
      <c r="C1248" t="str">
        <f>IFERROR(VLOOKUP(Table1[[#This Row],[Ticker]],[1]!Table2[[Symbol]:[Industry]],2,FALSE),"-")</f>
        <v>-</v>
      </c>
      <c r="D1248" t="s">
        <v>710</v>
      </c>
      <c r="E1248">
        <v>1540.627956</v>
      </c>
      <c r="F1248">
        <v>222.6</v>
      </c>
      <c r="G1248">
        <v>-26.320362653245802</v>
      </c>
      <c r="H1248">
        <v>-13.371124716394201</v>
      </c>
      <c r="I1248">
        <v>-28.316800465775401</v>
      </c>
      <c r="J1248">
        <v>-4.69374946192079</v>
      </c>
      <c r="K1248">
        <v>258.48072326524198</v>
      </c>
      <c r="L1248">
        <v>263.92812775331799</v>
      </c>
      <c r="M1248">
        <v>7.8397037748448302</v>
      </c>
      <c r="N1248">
        <v>0.683089515403703</v>
      </c>
      <c r="O1248">
        <v>48.697214734950499</v>
      </c>
      <c r="P1248">
        <v>0.79239302694136204</v>
      </c>
      <c r="Q1248">
        <v>4.0725887553044002E-2</v>
      </c>
    </row>
    <row r="1249" spans="1:17" hidden="1" x14ac:dyDescent="0.3">
      <c r="A1249" t="s">
        <v>2657</v>
      </c>
      <c r="B1249" t="s">
        <v>2658</v>
      </c>
      <c r="C1249" t="str">
        <f>IFERROR(VLOOKUP(Table1[[#This Row],[Ticker]],[1]!Table2[[Symbol]:[Industry]],2,FALSE),"-")</f>
        <v>-</v>
      </c>
      <c r="D1249" t="s">
        <v>203</v>
      </c>
      <c r="E1249">
        <v>1533.7919999999999</v>
      </c>
      <c r="F1249">
        <v>1229</v>
      </c>
      <c r="G1249">
        <v>28.9917171640645</v>
      </c>
      <c r="H1249">
        <v>9.8612089311817499</v>
      </c>
      <c r="I1249">
        <v>2.1732166007968101</v>
      </c>
      <c r="J1249">
        <v>-0.21809569224371</v>
      </c>
      <c r="K1249">
        <v>1170.97257996806</v>
      </c>
      <c r="L1249">
        <v>1038.2900702854199</v>
      </c>
      <c r="M1249">
        <v>42.1557140357557</v>
      </c>
      <c r="N1249">
        <v>0.771906133374198</v>
      </c>
      <c r="O1249">
        <v>22.0504475183075</v>
      </c>
      <c r="P1249">
        <v>64.096401628947106</v>
      </c>
      <c r="Q1249">
        <v>3.1472945376585001E-2</v>
      </c>
    </row>
    <row r="1250" spans="1:17" hidden="1" x14ac:dyDescent="0.3">
      <c r="A1250" t="s">
        <v>2659</v>
      </c>
      <c r="B1250" t="s">
        <v>2660</v>
      </c>
      <c r="C1250" t="str">
        <f>IFERROR(VLOOKUP(Table1[[#This Row],[Ticker]],[1]!Table2[[Symbol]:[Industry]],2,FALSE),"-")</f>
        <v>-</v>
      </c>
      <c r="D1250" t="s">
        <v>423</v>
      </c>
      <c r="E1250">
        <v>1532.0320329199999</v>
      </c>
      <c r="F1250">
        <v>38.200000000000003</v>
      </c>
      <c r="G1250">
        <v>29.8011850527921</v>
      </c>
      <c r="H1250">
        <v>2.0279908569971501</v>
      </c>
      <c r="I1250">
        <v>-9.2217928276548502</v>
      </c>
      <c r="J1250">
        <v>-1.89770217652729E-3</v>
      </c>
      <c r="K1250">
        <v>39.544074975738802</v>
      </c>
      <c r="L1250">
        <v>35.166720460190902</v>
      </c>
      <c r="M1250">
        <v>35.412104104491803</v>
      </c>
      <c r="N1250">
        <v>0.76554933036232997</v>
      </c>
      <c r="O1250">
        <v>21.7277486910994</v>
      </c>
      <c r="P1250">
        <v>87.254901960784295</v>
      </c>
      <c r="Q1250">
        <v>2.07389956335E-3</v>
      </c>
    </row>
    <row r="1251" spans="1:17" hidden="1" x14ac:dyDescent="0.3">
      <c r="A1251" t="s">
        <v>2661</v>
      </c>
      <c r="B1251" t="s">
        <v>2662</v>
      </c>
      <c r="C1251" t="str">
        <f>IFERROR(VLOOKUP(Table1[[#This Row],[Ticker]],[1]!Table2[[Symbol]:[Industry]],2,FALSE),"-")</f>
        <v>-</v>
      </c>
      <c r="D1251" t="s">
        <v>40</v>
      </c>
      <c r="E1251">
        <v>1525.9837500000001</v>
      </c>
      <c r="F1251">
        <v>45.45</v>
      </c>
      <c r="G1251">
        <v>-10.321298575633699</v>
      </c>
      <c r="H1251">
        <v>2.99776771309054</v>
      </c>
      <c r="I1251">
        <v>-1.99777811494358</v>
      </c>
      <c r="J1251">
        <v>-1.5742040650176501</v>
      </c>
      <c r="K1251">
        <v>46.269383558944398</v>
      </c>
      <c r="L1251">
        <v>45.8091784334989</v>
      </c>
      <c r="M1251">
        <v>43.276126170824803</v>
      </c>
      <c r="N1251">
        <v>1.9770360941799701</v>
      </c>
      <c r="O1251">
        <v>74.675467546754604</v>
      </c>
      <c r="P1251">
        <v>33.676470588235297</v>
      </c>
      <c r="Q1251">
        <v>0.228419519984351</v>
      </c>
    </row>
    <row r="1252" spans="1:17" hidden="1" x14ac:dyDescent="0.3">
      <c r="A1252" t="s">
        <v>2663</v>
      </c>
      <c r="B1252" t="s">
        <v>2664</v>
      </c>
      <c r="C1252" t="str">
        <f>IFERROR(VLOOKUP(Table1[[#This Row],[Ticker]],[1]!Table2[[Symbol]:[Industry]],2,FALSE),"-")</f>
        <v>-</v>
      </c>
      <c r="D1252" t="s">
        <v>351</v>
      </c>
      <c r="E1252">
        <v>1525.1257003000001</v>
      </c>
      <c r="F1252">
        <v>853</v>
      </c>
      <c r="G1252">
        <v>-53.603873674112698</v>
      </c>
      <c r="H1252">
        <v>2.8549487282967401</v>
      </c>
      <c r="I1252">
        <v>-16.4394914330334</v>
      </c>
      <c r="J1252">
        <v>4.1628253505391299</v>
      </c>
      <c r="K1252">
        <v>842.39602437372503</v>
      </c>
      <c r="L1252">
        <v>915.05728469977498</v>
      </c>
      <c r="M1252">
        <v>44.3363571624065</v>
      </c>
      <c r="N1252">
        <v>0.48936695196237101</v>
      </c>
      <c r="O1252">
        <v>53.388042203985897</v>
      </c>
      <c r="P1252">
        <v>26.3890946806934</v>
      </c>
      <c r="Q1252">
        <v>-3.2804337019130001E-3</v>
      </c>
    </row>
    <row r="1253" spans="1:17" hidden="1" x14ac:dyDescent="0.3">
      <c r="A1253" t="s">
        <v>2665</v>
      </c>
      <c r="B1253" t="s">
        <v>2666</v>
      </c>
      <c r="C1253" t="str">
        <f>IFERROR(VLOOKUP(Table1[[#This Row],[Ticker]],[1]!Table2[[Symbol]:[Industry]],2,FALSE),"-")</f>
        <v>-</v>
      </c>
      <c r="D1253" t="s">
        <v>2667</v>
      </c>
      <c r="E1253">
        <v>1518.1973475</v>
      </c>
      <c r="F1253">
        <v>1447.5</v>
      </c>
      <c r="G1253">
        <v>451.65911994630198</v>
      </c>
      <c r="H1253">
        <v>15.9915969588127</v>
      </c>
      <c r="I1253">
        <v>99.249758661006794</v>
      </c>
      <c r="J1253">
        <v>-8.6483750058320492</v>
      </c>
      <c r="K1253">
        <v>1311.2506824224699</v>
      </c>
      <c r="M1253">
        <v>39.5813959617522</v>
      </c>
      <c r="N1253">
        <v>0.65685666164347101</v>
      </c>
      <c r="O1253">
        <v>17.443868739205499</v>
      </c>
      <c r="P1253">
        <v>504.636591478696</v>
      </c>
    </row>
    <row r="1254" spans="1:17" hidden="1" x14ac:dyDescent="0.3">
      <c r="A1254" t="s">
        <v>2668</v>
      </c>
      <c r="B1254" t="s">
        <v>2669</v>
      </c>
      <c r="C1254" t="str">
        <f>IFERROR(VLOOKUP(Table1[[#This Row],[Ticker]],[1]!Table2[[Symbol]:[Industry]],2,FALSE),"-")</f>
        <v>-</v>
      </c>
      <c r="D1254" t="s">
        <v>539</v>
      </c>
      <c r="E1254">
        <v>1511.3572252229999</v>
      </c>
      <c r="F1254">
        <v>87.87</v>
      </c>
      <c r="G1254">
        <v>18.415030884379899</v>
      </c>
      <c r="H1254">
        <v>-8.6157262582837895</v>
      </c>
      <c r="I1254">
        <v>11.408921548782001</v>
      </c>
      <c r="J1254">
        <v>-3.1347107764789</v>
      </c>
      <c r="K1254">
        <v>91.595632586209504</v>
      </c>
      <c r="L1254">
        <v>80.925237992827405</v>
      </c>
      <c r="M1254">
        <v>28.2058584787341</v>
      </c>
      <c r="N1254">
        <v>0.52523896254832603</v>
      </c>
      <c r="O1254">
        <v>19.437805849550401</v>
      </c>
      <c r="P1254">
        <v>57.050938337801597</v>
      </c>
      <c r="Q1254">
        <v>-1.3117837660441001E-2</v>
      </c>
    </row>
    <row r="1255" spans="1:17" hidden="1" x14ac:dyDescent="0.3">
      <c r="A1255" t="s">
        <v>2670</v>
      </c>
      <c r="B1255" t="s">
        <v>2671</v>
      </c>
      <c r="C1255" t="str">
        <f>IFERROR(VLOOKUP(Table1[[#This Row],[Ticker]],[1]!Table2[[Symbol]:[Industry]],2,FALSE),"-")</f>
        <v>-</v>
      </c>
      <c r="D1255" t="s">
        <v>46</v>
      </c>
      <c r="E1255">
        <v>1509.5542499999999</v>
      </c>
      <c r="F1255">
        <v>382.65</v>
      </c>
      <c r="G1255">
        <v>13.760272101871401</v>
      </c>
      <c r="H1255">
        <v>-15.5928085177746</v>
      </c>
      <c r="I1255">
        <v>35.976932865831998</v>
      </c>
      <c r="J1255">
        <v>-9.2243617068187405</v>
      </c>
      <c r="K1255">
        <v>413.81445292441401</v>
      </c>
      <c r="L1255">
        <v>345.92371104400797</v>
      </c>
      <c r="M1255">
        <v>25.574079099882798</v>
      </c>
      <c r="N1255">
        <v>0.48074659930469599</v>
      </c>
      <c r="O1255">
        <v>30.001306677119999</v>
      </c>
      <c r="P1255">
        <v>66.261134043015403</v>
      </c>
      <c r="Q1255">
        <v>7.5197529635203E-2</v>
      </c>
    </row>
    <row r="1256" spans="1:17" hidden="1" x14ac:dyDescent="0.3">
      <c r="A1256" t="s">
        <v>2672</v>
      </c>
      <c r="B1256" t="s">
        <v>2673</v>
      </c>
      <c r="C1256" t="str">
        <f>IFERROR(VLOOKUP(Table1[[#This Row],[Ticker]],[1]!Table2[[Symbol]:[Industry]],2,FALSE),"-")</f>
        <v>-</v>
      </c>
      <c r="D1256" t="s">
        <v>539</v>
      </c>
      <c r="E1256">
        <v>1505.36392692</v>
      </c>
      <c r="F1256">
        <v>429.8</v>
      </c>
      <c r="G1256">
        <v>46.731536375706398</v>
      </c>
      <c r="H1256">
        <v>19.637445614689302</v>
      </c>
      <c r="I1256">
        <v>-5.4753232794327102</v>
      </c>
      <c r="J1256">
        <v>12.2260931739287</v>
      </c>
      <c r="K1256">
        <v>389.282769419273</v>
      </c>
      <c r="L1256">
        <v>350.72681918318801</v>
      </c>
      <c r="M1256">
        <v>51.362845712906598</v>
      </c>
      <c r="N1256">
        <v>2.0622342143409398</v>
      </c>
      <c r="O1256">
        <v>29.990693345742201</v>
      </c>
      <c r="P1256">
        <v>73.761875884374305</v>
      </c>
      <c r="Q1256">
        <v>4.0954748908652E-2</v>
      </c>
    </row>
    <row r="1257" spans="1:17" hidden="1" x14ac:dyDescent="0.3">
      <c r="A1257" t="s">
        <v>2674</v>
      </c>
      <c r="B1257" t="s">
        <v>2675</v>
      </c>
      <c r="C1257" t="str">
        <f>IFERROR(VLOOKUP(Table1[[#This Row],[Ticker]],[1]!Table2[[Symbol]:[Industry]],2,FALSE),"-")</f>
        <v>-</v>
      </c>
      <c r="D1257" t="s">
        <v>217</v>
      </c>
      <c r="E1257">
        <v>1505.1890742000001</v>
      </c>
      <c r="F1257">
        <v>992.95</v>
      </c>
      <c r="G1257">
        <v>50.093014066927701</v>
      </c>
      <c r="H1257">
        <v>-13.363506738682901</v>
      </c>
      <c r="I1257">
        <v>-5.7622781861705104</v>
      </c>
      <c r="J1257">
        <v>-5.6014497777001102</v>
      </c>
      <c r="K1257">
        <v>1185.84211245186</v>
      </c>
      <c r="L1257">
        <v>1004.6325238567</v>
      </c>
      <c r="M1257">
        <v>26.5799100945571</v>
      </c>
      <c r="N1257">
        <v>0.90828131621999697</v>
      </c>
      <c r="O1257">
        <v>50.3348607684173</v>
      </c>
      <c r="P1257">
        <v>105.282199710564</v>
      </c>
      <c r="Q1257">
        <v>0.131157107984022</v>
      </c>
    </row>
    <row r="1258" spans="1:17" hidden="1" x14ac:dyDescent="0.3">
      <c r="A1258" t="s">
        <v>2676</v>
      </c>
      <c r="B1258" t="s">
        <v>2677</v>
      </c>
      <c r="C1258" t="str">
        <f>IFERROR(VLOOKUP(Table1[[#This Row],[Ticker]],[1]!Table2[[Symbol]:[Industry]],2,FALSE),"-")</f>
        <v>-</v>
      </c>
      <c r="D1258" t="s">
        <v>536</v>
      </c>
      <c r="E1258">
        <v>1502.4449999999999</v>
      </c>
      <c r="F1258">
        <v>143.5</v>
      </c>
      <c r="G1258">
        <v>68.386376652705493</v>
      </c>
      <c r="H1258">
        <v>-5.9456150875771403</v>
      </c>
      <c r="I1258">
        <v>-1.0478620077215901</v>
      </c>
      <c r="J1258">
        <v>0.73528918011975897</v>
      </c>
      <c r="K1258">
        <v>153.21669110838599</v>
      </c>
      <c r="L1258">
        <v>134.526318835469</v>
      </c>
      <c r="M1258">
        <v>37.048534214996302</v>
      </c>
      <c r="N1258">
        <v>0.56923050548279996</v>
      </c>
      <c r="O1258">
        <v>27.526132404181102</v>
      </c>
      <c r="P1258">
        <v>102.112676056338</v>
      </c>
      <c r="Q1258">
        <v>6.6005994462252998E-2</v>
      </c>
    </row>
    <row r="1259" spans="1:17" hidden="1" x14ac:dyDescent="0.3">
      <c r="A1259" t="s">
        <v>2678</v>
      </c>
      <c r="B1259" t="s">
        <v>2679</v>
      </c>
      <c r="C1259" t="str">
        <f>IFERROR(VLOOKUP(Table1[[#This Row],[Ticker]],[1]!Table2[[Symbol]:[Industry]],2,FALSE),"-")</f>
        <v>-</v>
      </c>
      <c r="D1259" t="s">
        <v>717</v>
      </c>
      <c r="E1259">
        <v>1502.0466694199999</v>
      </c>
      <c r="F1259">
        <v>263.41000000000003</v>
      </c>
      <c r="G1259">
        <v>1.92918370555177</v>
      </c>
      <c r="H1259">
        <v>0.70708968319936105</v>
      </c>
      <c r="I1259">
        <v>1.35559648832091</v>
      </c>
      <c r="J1259">
        <v>0.63656931609423795</v>
      </c>
      <c r="K1259">
        <v>260.68627806424098</v>
      </c>
      <c r="L1259">
        <v>241.72409818398299</v>
      </c>
      <c r="M1259">
        <v>57.335343564974302</v>
      </c>
      <c r="N1259">
        <v>0.90287035700343099</v>
      </c>
      <c r="O1259">
        <v>8.1963478987130092</v>
      </c>
      <c r="P1259">
        <v>29.828971363793201</v>
      </c>
      <c r="Q1259">
        <v>2.5420345253382999E-2</v>
      </c>
    </row>
    <row r="1260" spans="1:17" hidden="1" x14ac:dyDescent="0.3">
      <c r="A1260" t="s">
        <v>2680</v>
      </c>
      <c r="B1260" t="s">
        <v>2681</v>
      </c>
      <c r="C1260" t="str">
        <f>IFERROR(VLOOKUP(Table1[[#This Row],[Ticker]],[1]!Table2[[Symbol]:[Industry]],2,FALSE),"-")</f>
        <v>-</v>
      </c>
      <c r="D1260" t="s">
        <v>423</v>
      </c>
      <c r="E1260">
        <v>1497.328825045</v>
      </c>
      <c r="F1260">
        <v>479.65</v>
      </c>
      <c r="G1260">
        <v>-17.4879996835833</v>
      </c>
      <c r="H1260">
        <v>-8.0166659083110599</v>
      </c>
      <c r="I1260">
        <v>-21.575691431625401</v>
      </c>
      <c r="J1260">
        <v>2.1375837116901701</v>
      </c>
      <c r="K1260">
        <v>495.51846048696501</v>
      </c>
      <c r="L1260">
        <v>503.027015367812</v>
      </c>
      <c r="M1260">
        <v>50.535015143567598</v>
      </c>
      <c r="N1260">
        <v>0.80660907815673799</v>
      </c>
      <c r="O1260">
        <v>58.125716668404003</v>
      </c>
      <c r="P1260">
        <v>18.725247524752401</v>
      </c>
      <c r="Q1260">
        <v>-1.3361084152265E-2</v>
      </c>
    </row>
    <row r="1261" spans="1:17" hidden="1" x14ac:dyDescent="0.3">
      <c r="A1261" t="s">
        <v>2682</v>
      </c>
      <c r="B1261" t="s">
        <v>2683</v>
      </c>
      <c r="C1261" t="str">
        <f>IFERROR(VLOOKUP(Table1[[#This Row],[Ticker]],[1]!Table2[[Symbol]:[Industry]],2,FALSE),"-")</f>
        <v>-</v>
      </c>
      <c r="D1261" t="s">
        <v>2288</v>
      </c>
      <c r="E1261">
        <v>1497.2713452799901</v>
      </c>
      <c r="F1261">
        <v>290.2</v>
      </c>
      <c r="G1261">
        <v>8.0086171227030007</v>
      </c>
      <c r="H1261">
        <v>-20.648467734557101</v>
      </c>
      <c r="I1261">
        <v>21.691637359822501</v>
      </c>
      <c r="J1261">
        <v>-5.4531008391723299</v>
      </c>
      <c r="M1261">
        <v>18.349193764351501</v>
      </c>
      <c r="O1261">
        <v>43.607856650585802</v>
      </c>
      <c r="P1261">
        <v>38.8516746411483</v>
      </c>
    </row>
    <row r="1262" spans="1:17" hidden="1" x14ac:dyDescent="0.3">
      <c r="A1262" t="s">
        <v>2684</v>
      </c>
      <c r="B1262" t="s">
        <v>2685</v>
      </c>
      <c r="C1262" t="str">
        <f>IFERROR(VLOOKUP(Table1[[#This Row],[Ticker]],[1]!Table2[[Symbol]:[Industry]],2,FALSE),"-")</f>
        <v>-</v>
      </c>
      <c r="D1262" t="s">
        <v>21</v>
      </c>
      <c r="E1262">
        <v>1494.2702475599999</v>
      </c>
      <c r="F1262">
        <v>980.6</v>
      </c>
      <c r="G1262">
        <v>42.480929708439199</v>
      </c>
      <c r="H1262">
        <v>-11.6992204200951</v>
      </c>
      <c r="I1262">
        <v>23.5602623238638</v>
      </c>
      <c r="J1262">
        <v>-2.6045759890293998</v>
      </c>
      <c r="K1262">
        <v>1054.5842524700799</v>
      </c>
      <c r="L1262">
        <v>880.61995430839204</v>
      </c>
      <c r="M1262">
        <v>24.3927433080543</v>
      </c>
      <c r="N1262">
        <v>0.69204753802347296</v>
      </c>
      <c r="O1262">
        <v>27.666734652253702</v>
      </c>
      <c r="P1262">
        <v>71.989827238445997</v>
      </c>
      <c r="Q1262">
        <v>8.3153556205950996E-2</v>
      </c>
    </row>
    <row r="1263" spans="1:17" hidden="1" x14ac:dyDescent="0.3">
      <c r="A1263" t="s">
        <v>2686</v>
      </c>
      <c r="B1263" t="s">
        <v>2687</v>
      </c>
      <c r="C1263" t="str">
        <f>IFERROR(VLOOKUP(Table1[[#This Row],[Ticker]],[1]!Table2[[Symbol]:[Industry]],2,FALSE),"-")</f>
        <v>-</v>
      </c>
      <c r="D1263" t="s">
        <v>51</v>
      </c>
      <c r="E1263">
        <v>1472.98</v>
      </c>
      <c r="F1263">
        <v>15.67</v>
      </c>
      <c r="G1263">
        <v>52.831073880931399</v>
      </c>
      <c r="H1263">
        <v>6.7364270452961801</v>
      </c>
      <c r="I1263">
        <v>-9.7763485945401492</v>
      </c>
      <c r="J1263">
        <v>0.25375398671071198</v>
      </c>
      <c r="K1263">
        <v>14.4489432216994</v>
      </c>
      <c r="L1263">
        <v>12.901735362556201</v>
      </c>
      <c r="M1263">
        <v>54.840373462988097</v>
      </c>
      <c r="N1263">
        <v>1.3095762800817601</v>
      </c>
      <c r="O1263">
        <v>19.017230376515599</v>
      </c>
      <c r="P1263">
        <v>117.638888888888</v>
      </c>
    </row>
    <row r="1264" spans="1:17" hidden="1" x14ac:dyDescent="0.3">
      <c r="A1264" t="s">
        <v>2688</v>
      </c>
      <c r="B1264" t="s">
        <v>2689</v>
      </c>
      <c r="C1264" t="str">
        <f>IFERROR(VLOOKUP(Table1[[#This Row],[Ticker]],[1]!Table2[[Symbol]:[Industry]],2,FALSE),"-")</f>
        <v>-</v>
      </c>
      <c r="D1264" t="s">
        <v>423</v>
      </c>
      <c r="E1264">
        <v>1469.2354030199999</v>
      </c>
      <c r="F1264">
        <v>1131.9000000000001</v>
      </c>
      <c r="G1264">
        <v>335.76892698827601</v>
      </c>
      <c r="H1264">
        <v>-11.296159246523301</v>
      </c>
      <c r="I1264">
        <v>13.836562610010899</v>
      </c>
      <c r="J1264">
        <v>-11.906543028957101</v>
      </c>
      <c r="K1264">
        <v>1206.231531358</v>
      </c>
      <c r="L1264">
        <v>880.81213149190603</v>
      </c>
      <c r="M1264">
        <v>19.389896613227901</v>
      </c>
      <c r="N1264">
        <v>0.47599057842403297</v>
      </c>
      <c r="O1264">
        <v>46.346850428483002</v>
      </c>
      <c r="P1264">
        <v>354.57831325301203</v>
      </c>
      <c r="Q1264">
        <v>0.112709791260227</v>
      </c>
    </row>
    <row r="1265" spans="1:17" hidden="1" x14ac:dyDescent="0.3">
      <c r="A1265" t="s">
        <v>2690</v>
      </c>
      <c r="B1265" t="s">
        <v>2691</v>
      </c>
      <c r="C1265" t="str">
        <f>IFERROR(VLOOKUP(Table1[[#This Row],[Ticker]],[1]!Table2[[Symbol]:[Industry]],2,FALSE),"-")</f>
        <v>-</v>
      </c>
      <c r="D1265" t="s">
        <v>300</v>
      </c>
      <c r="E1265">
        <v>1468.5259506499999</v>
      </c>
      <c r="F1265">
        <v>108.35</v>
      </c>
      <c r="G1265">
        <v>-23.299540640974001</v>
      </c>
      <c r="H1265">
        <v>-9.2527183735278307</v>
      </c>
      <c r="I1265">
        <v>-9.9912082270406497</v>
      </c>
      <c r="J1265">
        <v>1.6166891963011101</v>
      </c>
      <c r="K1265">
        <v>113.622471511754</v>
      </c>
      <c r="L1265">
        <v>111.61742429374399</v>
      </c>
      <c r="M1265">
        <v>35.376056492627498</v>
      </c>
      <c r="N1265">
        <v>0.46127893843628498</v>
      </c>
      <c r="O1265">
        <v>19.049377018920101</v>
      </c>
      <c r="P1265">
        <v>17.7717391304347</v>
      </c>
      <c r="Q1265">
        <v>-2.4492024600398E-2</v>
      </c>
    </row>
    <row r="1266" spans="1:17" hidden="1" x14ac:dyDescent="0.3">
      <c r="A1266" t="s">
        <v>2692</v>
      </c>
      <c r="B1266" t="s">
        <v>2693</v>
      </c>
      <c r="C1266" t="str">
        <f>IFERROR(VLOOKUP(Table1[[#This Row],[Ticker]],[1]!Table2[[Symbol]:[Industry]],2,FALSE),"-")</f>
        <v>-</v>
      </c>
      <c r="D1266" t="s">
        <v>1535</v>
      </c>
      <c r="E1266">
        <v>1464.635516715</v>
      </c>
      <c r="F1266">
        <v>108.23</v>
      </c>
      <c r="G1266">
        <v>12.768926988276</v>
      </c>
      <c r="H1266">
        <v>-3.2696608664304301</v>
      </c>
      <c r="I1266">
        <v>-22.1970323664411</v>
      </c>
      <c r="J1266">
        <v>-2.6495317748459599</v>
      </c>
      <c r="K1266">
        <v>113.813441261284</v>
      </c>
      <c r="L1266">
        <v>109.8532036448</v>
      </c>
      <c r="M1266">
        <v>27.5248097649405</v>
      </c>
      <c r="N1266">
        <v>0.79567237440155003</v>
      </c>
      <c r="O1266">
        <v>43.028735101173403</v>
      </c>
      <c r="P1266">
        <v>40.012936610608001</v>
      </c>
      <c r="Q1266">
        <v>3.9984309334426003E-2</v>
      </c>
    </row>
    <row r="1267" spans="1:17" hidden="1" x14ac:dyDescent="0.3">
      <c r="A1267" t="s">
        <v>2694</v>
      </c>
      <c r="B1267" t="s">
        <v>2695</v>
      </c>
      <c r="C1267" t="str">
        <f>IFERROR(VLOOKUP(Table1[[#This Row],[Ticker]],[1]!Table2[[Symbol]:[Industry]],2,FALSE),"-")</f>
        <v>-</v>
      </c>
      <c r="D1267" t="s">
        <v>258</v>
      </c>
      <c r="E1267">
        <v>1458.5565071999999</v>
      </c>
      <c r="F1267">
        <v>1457.95</v>
      </c>
      <c r="G1267">
        <v>517.04889180023997</v>
      </c>
      <c r="H1267">
        <v>5.5067965775538896</v>
      </c>
      <c r="I1267">
        <v>47.452489083970399</v>
      </c>
      <c r="J1267">
        <v>7.28346393985814</v>
      </c>
      <c r="K1267">
        <v>1465.3835381009601</v>
      </c>
      <c r="L1267">
        <v>1109.34247237927</v>
      </c>
      <c r="M1267">
        <v>38.308183659222699</v>
      </c>
      <c r="N1267">
        <v>0.70566135259955598</v>
      </c>
      <c r="O1267">
        <v>19.1364587262937</v>
      </c>
      <c r="P1267">
        <v>602.96528447444496</v>
      </c>
      <c r="Q1267">
        <v>0.18208305428334201</v>
      </c>
    </row>
    <row r="1268" spans="1:17" hidden="1" x14ac:dyDescent="0.3">
      <c r="A1268" t="s">
        <v>2696</v>
      </c>
      <c r="B1268" t="s">
        <v>2697</v>
      </c>
      <c r="C1268" t="str">
        <f>IFERROR(VLOOKUP(Table1[[#This Row],[Ticker]],[1]!Table2[[Symbol]:[Industry]],2,FALSE),"-")</f>
        <v>-</v>
      </c>
      <c r="D1268" t="s">
        <v>2698</v>
      </c>
      <c r="E1268">
        <v>1457.79563936</v>
      </c>
      <c r="F1268">
        <v>661.6</v>
      </c>
      <c r="G1268">
        <v>1558.3731996230599</v>
      </c>
      <c r="H1268">
        <v>0.27712843604179999</v>
      </c>
      <c r="I1268">
        <v>47.824179421685201</v>
      </c>
      <c r="J1268">
        <v>5.0677750749899699</v>
      </c>
      <c r="K1268">
        <v>647.24216672564398</v>
      </c>
      <c r="L1268">
        <v>427.02460475289701</v>
      </c>
      <c r="M1268">
        <v>40.037135156136699</v>
      </c>
      <c r="N1268">
        <v>1.0191523677772101</v>
      </c>
      <c r="O1268">
        <v>20.616686819830701</v>
      </c>
      <c r="P1268">
        <v>1582.60427263479</v>
      </c>
    </row>
    <row r="1269" spans="1:17" hidden="1" x14ac:dyDescent="0.3">
      <c r="A1269" t="s">
        <v>2699</v>
      </c>
      <c r="B1269" t="s">
        <v>2700</v>
      </c>
      <c r="C1269" t="str">
        <f>IFERROR(VLOOKUP(Table1[[#This Row],[Ticker]],[1]!Table2[[Symbol]:[Industry]],2,FALSE),"-")</f>
        <v>-</v>
      </c>
      <c r="D1269" t="s">
        <v>258</v>
      </c>
      <c r="E1269">
        <v>1457.5395770600001</v>
      </c>
      <c r="F1269">
        <v>404.6</v>
      </c>
      <c r="G1269">
        <v>-9.6784116300704994</v>
      </c>
      <c r="H1269">
        <v>4.43876913403325</v>
      </c>
      <c r="I1269">
        <v>3.5201738958212601</v>
      </c>
      <c r="J1269">
        <v>12.495794848954199</v>
      </c>
      <c r="K1269">
        <v>380.41545090412001</v>
      </c>
      <c r="L1269">
        <v>364.72691303534401</v>
      </c>
      <c r="M1269">
        <v>66.535858924699298</v>
      </c>
      <c r="N1269">
        <v>1.1079582732426601</v>
      </c>
      <c r="O1269">
        <v>8.9223924864063093</v>
      </c>
      <c r="P1269">
        <v>32.939050435353998</v>
      </c>
      <c r="Q1269">
        <v>6.5125638108264994E-2</v>
      </c>
    </row>
    <row r="1270" spans="1:17" hidden="1" x14ac:dyDescent="0.3">
      <c r="A1270" t="s">
        <v>2701</v>
      </c>
      <c r="B1270" t="s">
        <v>2702</v>
      </c>
      <c r="C1270" t="str">
        <f>IFERROR(VLOOKUP(Table1[[#This Row],[Ticker]],[1]!Table2[[Symbol]:[Industry]],2,FALSE),"-")</f>
        <v>-</v>
      </c>
      <c r="D1270" t="s">
        <v>86</v>
      </c>
      <c r="E1270">
        <v>1456.9731243599999</v>
      </c>
      <c r="F1270">
        <v>571.35</v>
      </c>
      <c r="G1270">
        <v>112.518772317209</v>
      </c>
      <c r="H1270">
        <v>-7.0950911612753904</v>
      </c>
      <c r="I1270">
        <v>25.342064956398001</v>
      </c>
      <c r="J1270">
        <v>-3.0121094206813299</v>
      </c>
      <c r="K1270">
        <v>575.24947653937102</v>
      </c>
      <c r="L1270">
        <v>448.08919584912002</v>
      </c>
      <c r="M1270">
        <v>35.420323186329597</v>
      </c>
      <c r="N1270">
        <v>0.61399909941461905</v>
      </c>
      <c r="O1270">
        <v>24.267086724424601</v>
      </c>
      <c r="P1270">
        <v>186.67837431008499</v>
      </c>
      <c r="Q1270">
        <v>0.20329360389281201</v>
      </c>
    </row>
    <row r="1271" spans="1:17" hidden="1" x14ac:dyDescent="0.3">
      <c r="A1271" t="s">
        <v>2703</v>
      </c>
      <c r="B1271" t="s">
        <v>2704</v>
      </c>
      <c r="C1271" t="str">
        <f>IFERROR(VLOOKUP(Table1[[#This Row],[Ticker]],[1]!Table2[[Symbol]:[Industry]],2,FALSE),"-")</f>
        <v>-</v>
      </c>
      <c r="D1271" t="s">
        <v>166</v>
      </c>
      <c r="E1271">
        <v>1453.7433426749999</v>
      </c>
      <c r="F1271">
        <v>1185.55</v>
      </c>
      <c r="G1271">
        <v>-11.046672801690001</v>
      </c>
      <c r="H1271">
        <v>-12.1477823781635</v>
      </c>
      <c r="I1271">
        <v>9.5198021980509999</v>
      </c>
      <c r="J1271">
        <v>-2.4368097055262901</v>
      </c>
      <c r="K1271">
        <v>1267.3642190569601</v>
      </c>
      <c r="L1271">
        <v>1165.14271861375</v>
      </c>
      <c r="M1271">
        <v>26.365031946877199</v>
      </c>
      <c r="N1271">
        <v>0.61530281792256702</v>
      </c>
      <c r="O1271">
        <v>32.8497321918097</v>
      </c>
      <c r="P1271">
        <v>31.7497360671222</v>
      </c>
      <c r="Q1271">
        <v>-5.4236771553501997E-2</v>
      </c>
    </row>
    <row r="1272" spans="1:17" hidden="1" x14ac:dyDescent="0.3">
      <c r="A1272" t="s">
        <v>2705</v>
      </c>
      <c r="B1272" t="s">
        <v>2706</v>
      </c>
      <c r="C1272" t="str">
        <f>IFERROR(VLOOKUP(Table1[[#This Row],[Ticker]],[1]!Table2[[Symbol]:[Industry]],2,FALSE),"-")</f>
        <v>-</v>
      </c>
      <c r="D1272" t="s">
        <v>751</v>
      </c>
      <c r="E1272">
        <v>1453.33574856</v>
      </c>
      <c r="F1272">
        <v>7.2</v>
      </c>
      <c r="G1272">
        <v>-94.293443074094</v>
      </c>
      <c r="H1272">
        <v>-8.8735103224186602</v>
      </c>
      <c r="I1272">
        <v>-70.436632161791096</v>
      </c>
      <c r="J1272">
        <v>3.4899240074669602</v>
      </c>
      <c r="K1272">
        <v>11.1701863438744</v>
      </c>
      <c r="L1272">
        <v>16.334746645391299</v>
      </c>
      <c r="M1272">
        <v>47.549343360301897</v>
      </c>
      <c r="N1272">
        <v>1.17826726490241</v>
      </c>
      <c r="O1272">
        <v>268.05555555555497</v>
      </c>
      <c r="P1272">
        <v>5.8823529411764701</v>
      </c>
      <c r="Q1272">
        <v>-4.3581494951789998E-3</v>
      </c>
    </row>
    <row r="1273" spans="1:17" hidden="1" x14ac:dyDescent="0.3">
      <c r="A1273" t="s">
        <v>2707</v>
      </c>
      <c r="B1273" t="s">
        <v>2708</v>
      </c>
      <c r="C1273" t="str">
        <f>IFERROR(VLOOKUP(Table1[[#This Row],[Ticker]],[1]!Table2[[Symbol]:[Industry]],2,FALSE),"-")</f>
        <v>-</v>
      </c>
      <c r="D1273" t="s">
        <v>300</v>
      </c>
      <c r="E1273">
        <v>1440.5820000000001</v>
      </c>
      <c r="F1273">
        <v>493.35</v>
      </c>
      <c r="G1273">
        <v>-0.133475225282008</v>
      </c>
      <c r="H1273">
        <v>10.766581670610901</v>
      </c>
      <c r="I1273">
        <v>20.9944082305948</v>
      </c>
      <c r="J1273">
        <v>2.9483549208159099</v>
      </c>
      <c r="K1273">
        <v>465.858582067822</v>
      </c>
      <c r="L1273">
        <v>417.943169982104</v>
      </c>
      <c r="M1273">
        <v>51.174349620689803</v>
      </c>
      <c r="N1273">
        <v>0.85775072693800902</v>
      </c>
      <c r="O1273">
        <v>10.2665450491537</v>
      </c>
      <c r="P1273">
        <v>50.319926873857398</v>
      </c>
      <c r="Q1273">
        <v>8.2403745602330006E-3</v>
      </c>
    </row>
    <row r="1274" spans="1:17" hidden="1" x14ac:dyDescent="0.3">
      <c r="A1274" t="s">
        <v>2709</v>
      </c>
      <c r="B1274" t="s">
        <v>2710</v>
      </c>
      <c r="C1274" t="str">
        <f>IFERROR(VLOOKUP(Table1[[#This Row],[Ticker]],[1]!Table2[[Symbol]:[Industry]],2,FALSE),"-")</f>
        <v>-</v>
      </c>
      <c r="D1274" t="s">
        <v>51</v>
      </c>
      <c r="E1274">
        <v>1439.6958228399999</v>
      </c>
      <c r="F1274">
        <v>2330.35</v>
      </c>
      <c r="G1274">
        <v>-7.9287323419630296</v>
      </c>
      <c r="H1274">
        <v>-7.5372712190562803</v>
      </c>
      <c r="I1274">
        <v>11.195279775091199</v>
      </c>
      <c r="J1274">
        <v>-4.2996324227848701</v>
      </c>
      <c r="K1274">
        <v>2473.0642254177701</v>
      </c>
      <c r="L1274">
        <v>2234.9450233534399</v>
      </c>
      <c r="M1274">
        <v>34.024676952507903</v>
      </c>
      <c r="N1274">
        <v>1.4970725169300201</v>
      </c>
      <c r="O1274">
        <v>21.179222005278099</v>
      </c>
      <c r="P1274">
        <v>34.8504137492043</v>
      </c>
      <c r="Q1274">
        <v>1.6143781357630001E-3</v>
      </c>
    </row>
    <row r="1275" spans="1:17" hidden="1" x14ac:dyDescent="0.3">
      <c r="A1275" t="s">
        <v>2711</v>
      </c>
      <c r="B1275" t="s">
        <v>2712</v>
      </c>
      <c r="C1275" t="str">
        <f>IFERROR(VLOOKUP(Table1[[#This Row],[Ticker]],[1]!Table2[[Symbol]:[Industry]],2,FALSE),"-")</f>
        <v>-</v>
      </c>
      <c r="D1275" t="s">
        <v>290</v>
      </c>
      <c r="E1275">
        <v>1433.4977578099999</v>
      </c>
      <c r="F1275">
        <v>174.7</v>
      </c>
      <c r="G1275">
        <v>-37.185731706292898</v>
      </c>
      <c r="H1275">
        <v>10.167447560733899</v>
      </c>
      <c r="I1275">
        <v>-23.502711469173398</v>
      </c>
      <c r="J1275">
        <v>-0.74559722805427697</v>
      </c>
      <c r="K1275">
        <v>170.85754138586501</v>
      </c>
      <c r="M1275">
        <v>37.535069019901698</v>
      </c>
      <c r="N1275">
        <v>1.8465464756939001</v>
      </c>
      <c r="O1275">
        <v>25.872925014310201</v>
      </c>
      <c r="P1275">
        <v>35.742035742035704</v>
      </c>
    </row>
    <row r="1276" spans="1:17" hidden="1" x14ac:dyDescent="0.3">
      <c r="A1276" t="s">
        <v>2713</v>
      </c>
      <c r="B1276" t="s">
        <v>2714</v>
      </c>
      <c r="C1276" t="str">
        <f>IFERROR(VLOOKUP(Table1[[#This Row],[Ticker]],[1]!Table2[[Symbol]:[Industry]],2,FALSE),"-")</f>
        <v>-</v>
      </c>
      <c r="D1276" t="s">
        <v>21</v>
      </c>
      <c r="E1276">
        <v>1431.448811085</v>
      </c>
      <c r="F1276">
        <v>146.94999999999999</v>
      </c>
      <c r="G1276">
        <v>55.524278670233201</v>
      </c>
      <c r="H1276">
        <v>-11.399083997659501</v>
      </c>
      <c r="I1276">
        <v>46.533721677560102</v>
      </c>
      <c r="J1276">
        <v>-1.2937691205970201</v>
      </c>
      <c r="K1276">
        <v>135.87387294422899</v>
      </c>
      <c r="L1276">
        <v>109.21092397314</v>
      </c>
      <c r="M1276">
        <v>42.523640194937897</v>
      </c>
      <c r="N1276">
        <v>0.51966329727058003</v>
      </c>
      <c r="O1276">
        <v>25.416808438244299</v>
      </c>
      <c r="P1276">
        <v>102.689655172413</v>
      </c>
      <c r="Q1276">
        <v>0.11232902620809</v>
      </c>
    </row>
    <row r="1277" spans="1:17" hidden="1" x14ac:dyDescent="0.3">
      <c r="A1277" t="s">
        <v>2715</v>
      </c>
      <c r="B1277" t="s">
        <v>2716</v>
      </c>
      <c r="C1277" t="str">
        <f>IFERROR(VLOOKUP(Table1[[#This Row],[Ticker]],[1]!Table2[[Symbol]:[Industry]],2,FALSE),"-")</f>
        <v>-</v>
      </c>
      <c r="D1277" t="s">
        <v>261</v>
      </c>
      <c r="E1277">
        <v>1430.9686799999999</v>
      </c>
      <c r="F1277">
        <v>791.5</v>
      </c>
      <c r="G1277">
        <v>49.839742910862299</v>
      </c>
      <c r="H1277">
        <v>17.795842189051601</v>
      </c>
      <c r="I1277">
        <v>59.502435999699898</v>
      </c>
      <c r="J1277">
        <v>3.6782356957786502</v>
      </c>
      <c r="K1277">
        <v>714.60394185626706</v>
      </c>
      <c r="L1277">
        <v>583.52572653174002</v>
      </c>
      <c r="M1277">
        <v>52.605276887091698</v>
      </c>
      <c r="N1277">
        <v>0.517000343150258</v>
      </c>
      <c r="O1277">
        <v>9.15982312065697</v>
      </c>
      <c r="P1277">
        <v>98.869346733668294</v>
      </c>
      <c r="Q1277">
        <v>5.2960323287149003E-2</v>
      </c>
    </row>
    <row r="1278" spans="1:17" hidden="1" x14ac:dyDescent="0.3">
      <c r="A1278" t="s">
        <v>2717</v>
      </c>
      <c r="B1278" t="s">
        <v>2718</v>
      </c>
      <c r="C1278" t="str">
        <f>IFERROR(VLOOKUP(Table1[[#This Row],[Ticker]],[1]!Table2[[Symbol]:[Industry]],2,FALSE),"-")</f>
        <v>-</v>
      </c>
      <c r="D1278" t="s">
        <v>217</v>
      </c>
      <c r="E1278">
        <v>1430.5343253200001</v>
      </c>
      <c r="F1278">
        <v>374.3</v>
      </c>
      <c r="G1278">
        <v>-39.767573068138198</v>
      </c>
      <c r="H1278">
        <v>-16.1162654335645</v>
      </c>
      <c r="I1278">
        <v>-37.6206294916039</v>
      </c>
      <c r="J1278">
        <v>-11.197735393355901</v>
      </c>
      <c r="K1278">
        <v>428.30322961328301</v>
      </c>
      <c r="L1278">
        <v>476.79384800323697</v>
      </c>
      <c r="M1278">
        <v>24.420528270785301</v>
      </c>
      <c r="N1278">
        <v>1.1159773364838601</v>
      </c>
      <c r="O1278">
        <v>69.756879508415693</v>
      </c>
      <c r="P1278">
        <v>1.78110129163835</v>
      </c>
    </row>
    <row r="1279" spans="1:17" hidden="1" x14ac:dyDescent="0.3">
      <c r="A1279" t="s">
        <v>2719</v>
      </c>
      <c r="B1279" t="s">
        <v>2720</v>
      </c>
      <c r="C1279" t="str">
        <f>IFERROR(VLOOKUP(Table1[[#This Row],[Ticker]],[1]!Table2[[Symbol]:[Industry]],2,FALSE),"-")</f>
        <v>-</v>
      </c>
      <c r="D1279" t="s">
        <v>440</v>
      </c>
      <c r="E1279">
        <v>1426.70909521</v>
      </c>
      <c r="F1279">
        <v>588.35</v>
      </c>
      <c r="G1279">
        <v>-53.824802443902499</v>
      </c>
      <c r="H1279">
        <v>-12.706849768582</v>
      </c>
      <c r="I1279">
        <v>-38.8548827264718</v>
      </c>
      <c r="J1279">
        <v>-6.3964170576165698</v>
      </c>
      <c r="K1279">
        <v>669.773479345194</v>
      </c>
      <c r="L1279">
        <v>696.72946795376902</v>
      </c>
      <c r="M1279">
        <v>25.3664026022889</v>
      </c>
      <c r="N1279">
        <v>1.0907859559322599</v>
      </c>
      <c r="O1279">
        <v>56.369507945950502</v>
      </c>
      <c r="P1279">
        <v>0.36676902081200702</v>
      </c>
      <c r="Q1279">
        <v>-1.4948445386944001E-2</v>
      </c>
    </row>
    <row r="1280" spans="1:17" hidden="1" x14ac:dyDescent="0.3">
      <c r="A1280" t="s">
        <v>2721</v>
      </c>
      <c r="B1280" t="s">
        <v>2722</v>
      </c>
      <c r="C1280" t="str">
        <f>IFERROR(VLOOKUP(Table1[[#This Row],[Ticker]],[1]!Table2[[Symbol]:[Industry]],2,FALSE),"-")</f>
        <v>-</v>
      </c>
      <c r="D1280" t="s">
        <v>782</v>
      </c>
      <c r="E1280">
        <v>1416.9541053360001</v>
      </c>
      <c r="F1280">
        <v>64.86</v>
      </c>
      <c r="G1280">
        <v>111.623472442821</v>
      </c>
      <c r="H1280">
        <v>-5.8868739432333603</v>
      </c>
      <c r="I1280">
        <v>-5.51161552764089</v>
      </c>
      <c r="J1280">
        <v>-3.9412360935747799</v>
      </c>
      <c r="K1280">
        <v>64.840991099526505</v>
      </c>
      <c r="L1280">
        <v>54.824619178452799</v>
      </c>
      <c r="M1280">
        <v>37.651802835380401</v>
      </c>
      <c r="N1280">
        <v>0.80406780070110895</v>
      </c>
      <c r="O1280">
        <v>19.0255935861856</v>
      </c>
      <c r="P1280">
        <v>145.68181818181799</v>
      </c>
      <c r="Q1280">
        <v>0.205732781015139</v>
      </c>
    </row>
    <row r="1281" spans="1:17" hidden="1" x14ac:dyDescent="0.3">
      <c r="A1281" t="s">
        <v>2723</v>
      </c>
      <c r="B1281" t="s">
        <v>2724</v>
      </c>
      <c r="C1281" t="str">
        <f>IFERROR(VLOOKUP(Table1[[#This Row],[Ticker]],[1]!Table2[[Symbol]:[Industry]],2,FALSE),"-")</f>
        <v>-</v>
      </c>
      <c r="D1281" t="s">
        <v>72</v>
      </c>
      <c r="E1281">
        <v>1414.8168694399999</v>
      </c>
      <c r="F1281">
        <v>256.10000000000002</v>
      </c>
      <c r="G1281">
        <v>51.843179308661</v>
      </c>
      <c r="H1281">
        <v>51.747041413344199</v>
      </c>
      <c r="I1281">
        <v>51.080221128835099</v>
      </c>
      <c r="J1281">
        <v>29.004209721752598</v>
      </c>
      <c r="K1281">
        <v>196.828572055135</v>
      </c>
      <c r="L1281">
        <v>167.31042356618701</v>
      </c>
      <c r="M1281">
        <v>68.350026126230702</v>
      </c>
      <c r="N1281">
        <v>1.44141488796772</v>
      </c>
      <c r="O1281">
        <v>10.523233112065601</v>
      </c>
      <c r="P1281">
        <v>80.989399293286198</v>
      </c>
      <c r="Q1281">
        <v>6.1297080202749998E-3</v>
      </c>
    </row>
    <row r="1282" spans="1:17" hidden="1" x14ac:dyDescent="0.3">
      <c r="A1282" t="s">
        <v>2725</v>
      </c>
      <c r="B1282" t="s">
        <v>2726</v>
      </c>
      <c r="C1282" t="str">
        <f>IFERROR(VLOOKUP(Table1[[#This Row],[Ticker]],[1]!Table2[[Symbol]:[Industry]],2,FALSE),"-")</f>
        <v>-</v>
      </c>
      <c r="D1282" t="s">
        <v>95</v>
      </c>
      <c r="E1282">
        <v>1413.3</v>
      </c>
      <c r="F1282">
        <v>140</v>
      </c>
      <c r="G1282">
        <v>-42.574613402508398</v>
      </c>
      <c r="H1282">
        <v>-8.0805783056704499</v>
      </c>
      <c r="I1282">
        <v>-10.1176367057378</v>
      </c>
      <c r="J1282">
        <v>-5.1414970648989904</v>
      </c>
      <c r="K1282">
        <v>151.190604740064</v>
      </c>
      <c r="L1282">
        <v>149.715238028942</v>
      </c>
      <c r="M1282">
        <v>25.872879854570002</v>
      </c>
      <c r="N1282">
        <v>1.39183031403319</v>
      </c>
      <c r="O1282">
        <v>44.999999999999901</v>
      </c>
      <c r="P1282">
        <v>23.402379903040899</v>
      </c>
      <c r="Q1282">
        <v>0.106708974624425</v>
      </c>
    </row>
    <row r="1283" spans="1:17" hidden="1" x14ac:dyDescent="0.3">
      <c r="A1283" t="s">
        <v>2727</v>
      </c>
      <c r="B1283" t="s">
        <v>2728</v>
      </c>
      <c r="C1283" t="str">
        <f>IFERROR(VLOOKUP(Table1[[#This Row],[Ticker]],[1]!Table2[[Symbol]:[Industry]],2,FALSE),"-")</f>
        <v>-</v>
      </c>
      <c r="D1283" t="s">
        <v>72</v>
      </c>
      <c r="E1283">
        <v>1409.3790573599999</v>
      </c>
      <c r="F1283">
        <v>8.99</v>
      </c>
      <c r="G1283">
        <v>165.601332163763</v>
      </c>
      <c r="H1283">
        <v>60.257517054559301</v>
      </c>
      <c r="I1283">
        <v>54.770078891449202</v>
      </c>
      <c r="J1283">
        <v>58.2467481726325</v>
      </c>
      <c r="K1283">
        <v>6.58946524047645</v>
      </c>
      <c r="L1283">
        <v>5.3530934832130201</v>
      </c>
      <c r="M1283">
        <v>74.357249561973305</v>
      </c>
      <c r="N1283">
        <v>0.51810730731054</v>
      </c>
      <c r="O1283">
        <v>14.571746384872</v>
      </c>
      <c r="P1283">
        <v>203.44869266695301</v>
      </c>
      <c r="Q1283">
        <v>0.12271307053129001</v>
      </c>
    </row>
    <row r="1284" spans="1:17" hidden="1" x14ac:dyDescent="0.3">
      <c r="A1284" t="s">
        <v>2729</v>
      </c>
      <c r="B1284" t="s">
        <v>2730</v>
      </c>
      <c r="C1284" t="str">
        <f>IFERROR(VLOOKUP(Table1[[#This Row],[Ticker]],[1]!Table2[[Symbol]:[Industry]],2,FALSE),"-")</f>
        <v>-</v>
      </c>
      <c r="D1284" t="s">
        <v>80</v>
      </c>
      <c r="E1284">
        <v>1409.2087976799901</v>
      </c>
      <c r="F1284">
        <v>95.6</v>
      </c>
      <c r="G1284">
        <v>-18.537319556776399</v>
      </c>
      <c r="H1284">
        <v>-14.633762447126401</v>
      </c>
      <c r="I1284">
        <v>-23.321775402341601</v>
      </c>
      <c r="J1284">
        <v>-3.3619995382235</v>
      </c>
      <c r="K1284">
        <v>105.813714392214</v>
      </c>
      <c r="L1284">
        <v>102.677878828345</v>
      </c>
      <c r="M1284">
        <v>23.634335542202098</v>
      </c>
      <c r="N1284">
        <v>0.47964431251691397</v>
      </c>
      <c r="O1284">
        <v>29.602510460251001</v>
      </c>
      <c r="P1284">
        <v>14.9038461538461</v>
      </c>
      <c r="Q1284">
        <v>-1.2777559234895E-2</v>
      </c>
    </row>
    <row r="1285" spans="1:17" hidden="1" x14ac:dyDescent="0.3">
      <c r="A1285" t="s">
        <v>2731</v>
      </c>
      <c r="B1285" t="s">
        <v>2732</v>
      </c>
      <c r="C1285" t="str">
        <f>IFERROR(VLOOKUP(Table1[[#This Row],[Ticker]],[1]!Table2[[Symbol]:[Industry]],2,FALSE),"-")</f>
        <v>-</v>
      </c>
      <c r="D1285" t="s">
        <v>104</v>
      </c>
      <c r="E1285">
        <v>1389.4984870000001</v>
      </c>
      <c r="F1285">
        <v>53.3</v>
      </c>
      <c r="G1285">
        <v>19.202726772990701</v>
      </c>
      <c r="H1285">
        <v>-4.1074236100179302</v>
      </c>
      <c r="I1285">
        <v>-38.472325932143299</v>
      </c>
      <c r="J1285">
        <v>-3.8498552777410899</v>
      </c>
      <c r="K1285">
        <v>57.4203879916668</v>
      </c>
      <c r="L1285">
        <v>58.2279535116433</v>
      </c>
      <c r="M1285">
        <v>32.144528996222697</v>
      </c>
      <c r="N1285">
        <v>0.36120115542462</v>
      </c>
      <c r="O1285">
        <v>62.288930581613499</v>
      </c>
      <c r="P1285">
        <v>49.299719887955099</v>
      </c>
      <c r="Q1285">
        <v>-1.7450376312412998E-2</v>
      </c>
    </row>
    <row r="1286" spans="1:17" hidden="1" x14ac:dyDescent="0.3">
      <c r="A1286" t="s">
        <v>2733</v>
      </c>
      <c r="B1286" t="s">
        <v>2734</v>
      </c>
      <c r="C1286" t="str">
        <f>IFERROR(VLOOKUP(Table1[[#This Row],[Ticker]],[1]!Table2[[Symbol]:[Industry]],2,FALSE),"-")</f>
        <v>-</v>
      </c>
      <c r="D1286" t="s">
        <v>136</v>
      </c>
      <c r="E1286">
        <v>1385.1516978</v>
      </c>
      <c r="F1286">
        <v>1990.95</v>
      </c>
      <c r="G1286">
        <v>168.29757817840201</v>
      </c>
      <c r="H1286">
        <v>12.5753307560403</v>
      </c>
      <c r="I1286">
        <v>106.130403992005</v>
      </c>
      <c r="J1286">
        <v>4.9143577779528602</v>
      </c>
      <c r="K1286">
        <v>1870.1259866066</v>
      </c>
      <c r="L1286">
        <v>1389.88298885417</v>
      </c>
      <c r="M1286">
        <v>52.953640605570598</v>
      </c>
      <c r="N1286">
        <v>1.3116407822895</v>
      </c>
      <c r="O1286">
        <v>16.025013184660502</v>
      </c>
      <c r="P1286">
        <v>251.292456991618</v>
      </c>
      <c r="Q1286">
        <v>0.23576531441470799</v>
      </c>
    </row>
    <row r="1287" spans="1:17" hidden="1" x14ac:dyDescent="0.3">
      <c r="A1287" t="s">
        <v>2735</v>
      </c>
      <c r="B1287" t="s">
        <v>2736</v>
      </c>
      <c r="C1287" t="str">
        <f>IFERROR(VLOOKUP(Table1[[#This Row],[Ticker]],[1]!Table2[[Symbol]:[Industry]],2,FALSE),"-")</f>
        <v>-</v>
      </c>
      <c r="D1287" t="s">
        <v>80</v>
      </c>
      <c r="E1287">
        <v>1383.845</v>
      </c>
      <c r="F1287">
        <v>46.91</v>
      </c>
      <c r="G1287">
        <v>-19.222667086875799</v>
      </c>
      <c r="H1287">
        <v>0.482536826686016</v>
      </c>
      <c r="I1287">
        <v>-12.778148647884899</v>
      </c>
      <c r="J1287">
        <v>-0.40803517620649998</v>
      </c>
      <c r="K1287">
        <v>48.869796681949701</v>
      </c>
      <c r="L1287">
        <v>47.880794123157301</v>
      </c>
      <c r="M1287">
        <v>31.285658747869999</v>
      </c>
      <c r="N1287">
        <v>0.71464132228752597</v>
      </c>
      <c r="O1287">
        <v>28.937203269047099</v>
      </c>
      <c r="P1287">
        <v>21.371280724450099</v>
      </c>
      <c r="Q1287">
        <v>2.9548675156791E-2</v>
      </c>
    </row>
    <row r="1288" spans="1:17" hidden="1" x14ac:dyDescent="0.3">
      <c r="A1288" t="s">
        <v>2737</v>
      </c>
      <c r="B1288" t="s">
        <v>2738</v>
      </c>
      <c r="C1288" t="str">
        <f>IFERROR(VLOOKUP(Table1[[#This Row],[Ticker]],[1]!Table2[[Symbol]:[Industry]],2,FALSE),"-")</f>
        <v>-</v>
      </c>
      <c r="D1288" t="s">
        <v>21</v>
      </c>
      <c r="E1288">
        <v>1380.6444999600001</v>
      </c>
      <c r="F1288">
        <v>372.9</v>
      </c>
      <c r="G1288">
        <v>16.1151821632854</v>
      </c>
      <c r="H1288">
        <v>8.4498103200463799</v>
      </c>
      <c r="I1288">
        <v>14.1259692915941</v>
      </c>
      <c r="J1288">
        <v>13.731165878664701</v>
      </c>
      <c r="K1288">
        <v>358.67257027327003</v>
      </c>
      <c r="L1288">
        <v>327.64387862836901</v>
      </c>
      <c r="M1288">
        <v>50.382675058617302</v>
      </c>
      <c r="N1288">
        <v>2.2142821835056199</v>
      </c>
      <c r="O1288">
        <v>20.622150710646299</v>
      </c>
      <c r="P1288">
        <v>50.120772946859802</v>
      </c>
      <c r="Q1288">
        <v>-2.2497408558874998E-2</v>
      </c>
    </row>
    <row r="1289" spans="1:17" hidden="1" x14ac:dyDescent="0.3">
      <c r="A1289" t="s">
        <v>2739</v>
      </c>
      <c r="B1289" t="s">
        <v>2740</v>
      </c>
      <c r="C1289" t="str">
        <f>IFERROR(VLOOKUP(Table1[[#This Row],[Ticker]],[1]!Table2[[Symbol]:[Industry]],2,FALSE),"-")</f>
        <v>-</v>
      </c>
      <c r="D1289" t="s">
        <v>423</v>
      </c>
      <c r="E1289">
        <v>1380.1421499999999</v>
      </c>
      <c r="F1289">
        <v>1295.3</v>
      </c>
      <c r="G1289">
        <v>265.549837054156</v>
      </c>
      <c r="H1289">
        <v>49.910622350788501</v>
      </c>
      <c r="I1289">
        <v>165.488175248837</v>
      </c>
      <c r="J1289">
        <v>-2.2641654145613899</v>
      </c>
      <c r="K1289">
        <v>989.12828004305095</v>
      </c>
      <c r="L1289">
        <v>702.75136078481501</v>
      </c>
      <c r="M1289">
        <v>63.015411183878598</v>
      </c>
      <c r="N1289">
        <v>1.99740093291937</v>
      </c>
      <c r="O1289">
        <v>21.840500270207599</v>
      </c>
      <c r="P1289">
        <v>333.86367442639403</v>
      </c>
      <c r="Q1289">
        <v>0.15395730697142601</v>
      </c>
    </row>
    <row r="1290" spans="1:17" hidden="1" x14ac:dyDescent="0.3">
      <c r="A1290" t="s">
        <v>2741</v>
      </c>
      <c r="B1290" t="s">
        <v>2742</v>
      </c>
      <c r="C1290" t="str">
        <f>IFERROR(VLOOKUP(Table1[[#This Row],[Ticker]],[1]!Table2[[Symbol]:[Industry]],2,FALSE),"-")</f>
        <v>-</v>
      </c>
      <c r="D1290" t="s">
        <v>465</v>
      </c>
      <c r="E1290">
        <v>1373.18825904</v>
      </c>
      <c r="F1290">
        <v>662.35</v>
      </c>
      <c r="G1290">
        <v>-36.993667677512498</v>
      </c>
      <c r="H1290">
        <v>0.80390873504838301</v>
      </c>
      <c r="I1290">
        <v>-10.4725069560655</v>
      </c>
      <c r="J1290">
        <v>0.64023327045227696</v>
      </c>
      <c r="K1290">
        <v>660.28317596122201</v>
      </c>
      <c r="L1290">
        <v>672.03701894137998</v>
      </c>
      <c r="M1290">
        <v>42.997724135893101</v>
      </c>
      <c r="N1290">
        <v>1.0351918792044501</v>
      </c>
      <c r="O1290">
        <v>24.465916811353502</v>
      </c>
      <c r="P1290">
        <v>17.230088495575199</v>
      </c>
      <c r="Q1290">
        <v>6.7617117574509E-2</v>
      </c>
    </row>
    <row r="1291" spans="1:17" hidden="1" x14ac:dyDescent="0.3">
      <c r="A1291" t="s">
        <v>2743</v>
      </c>
      <c r="B1291" t="s">
        <v>2744</v>
      </c>
      <c r="C1291" t="str">
        <f>IFERROR(VLOOKUP(Table1[[#This Row],[Ticker]],[1]!Table2[[Symbol]:[Industry]],2,FALSE),"-")</f>
        <v>-</v>
      </c>
      <c r="D1291" t="s">
        <v>297</v>
      </c>
      <c r="E1291">
        <v>1371.4993217250001</v>
      </c>
      <c r="F1291">
        <v>219.05</v>
      </c>
      <c r="G1291">
        <v>631.33227122576398</v>
      </c>
      <c r="H1291">
        <v>-25.380469557581701</v>
      </c>
      <c r="I1291">
        <v>201.29982921959001</v>
      </c>
      <c r="J1291">
        <v>10.140553171049399</v>
      </c>
      <c r="K1291">
        <v>216.90447802301</v>
      </c>
      <c r="L1291">
        <v>141.71637361044401</v>
      </c>
      <c r="M1291">
        <v>51.458567289811803</v>
      </c>
      <c r="N1291">
        <v>0.35075820697541699</v>
      </c>
      <c r="O1291">
        <v>41.567325179845497</v>
      </c>
      <c r="P1291">
        <v>748.90364036403605</v>
      </c>
      <c r="Q1291">
        <v>0.191080138557155</v>
      </c>
    </row>
    <row r="1292" spans="1:17" hidden="1" x14ac:dyDescent="0.3">
      <c r="A1292" t="s">
        <v>2745</v>
      </c>
      <c r="B1292" t="s">
        <v>2746</v>
      </c>
      <c r="C1292" t="str">
        <f>IFERROR(VLOOKUP(Table1[[#This Row],[Ticker]],[1]!Table2[[Symbol]:[Industry]],2,FALSE),"-")</f>
        <v>-</v>
      </c>
      <c r="D1292" t="s">
        <v>24</v>
      </c>
      <c r="E1292">
        <v>1369.9381741699999</v>
      </c>
      <c r="F1292">
        <v>304.10000000000002</v>
      </c>
      <c r="G1292">
        <v>-54.323027034712403</v>
      </c>
      <c r="H1292">
        <v>-12.7830812749222</v>
      </c>
      <c r="I1292">
        <v>-40.640006797592903</v>
      </c>
      <c r="J1292">
        <v>-3.3847270566479102</v>
      </c>
      <c r="K1292">
        <v>339.10324774546598</v>
      </c>
      <c r="M1292">
        <v>11.7521862059074</v>
      </c>
      <c r="N1292">
        <v>1.1419540786095099</v>
      </c>
      <c r="O1292">
        <v>54.225583689575799</v>
      </c>
      <c r="P1292">
        <v>1.36666666666667</v>
      </c>
    </row>
    <row r="1293" spans="1:17" hidden="1" x14ac:dyDescent="0.3">
      <c r="A1293" t="s">
        <v>2747</v>
      </c>
      <c r="B1293" t="s">
        <v>2748</v>
      </c>
      <c r="C1293" t="str">
        <f>IFERROR(VLOOKUP(Table1[[#This Row],[Ticker]],[1]!Table2[[Symbol]:[Industry]],2,FALSE),"-")</f>
        <v>-</v>
      </c>
      <c r="D1293" t="s">
        <v>625</v>
      </c>
      <c r="E1293">
        <v>1364.9116090799901</v>
      </c>
      <c r="F1293">
        <v>138.63</v>
      </c>
      <c r="G1293">
        <v>-21.351666703746201</v>
      </c>
      <c r="H1293">
        <v>5.0217885407255896</v>
      </c>
      <c r="I1293">
        <v>-20.819897434798602</v>
      </c>
      <c r="J1293">
        <v>-1.0874985699556099</v>
      </c>
      <c r="K1293">
        <v>139.492169808184</v>
      </c>
      <c r="L1293">
        <v>139.23792405320799</v>
      </c>
      <c r="M1293">
        <v>43.964294438900097</v>
      </c>
      <c r="N1293">
        <v>2.38018304787821</v>
      </c>
      <c r="O1293">
        <v>35.5767149967539</v>
      </c>
      <c r="P1293">
        <v>21.074235807860202</v>
      </c>
      <c r="Q1293">
        <v>-7.7681066017879996E-2</v>
      </c>
    </row>
    <row r="1294" spans="1:17" hidden="1" x14ac:dyDescent="0.3">
      <c r="A1294" t="s">
        <v>2749</v>
      </c>
      <c r="B1294" t="s">
        <v>2750</v>
      </c>
      <c r="C1294" t="str">
        <f>IFERROR(VLOOKUP(Table1[[#This Row],[Ticker]],[1]!Table2[[Symbol]:[Industry]],2,FALSE),"-")</f>
        <v>-</v>
      </c>
      <c r="D1294" t="s">
        <v>290</v>
      </c>
      <c r="E1294">
        <v>1363.98041496</v>
      </c>
      <c r="F1294">
        <v>315.95</v>
      </c>
      <c r="G1294">
        <v>74.043166084604806</v>
      </c>
      <c r="H1294">
        <v>2.57662900058601</v>
      </c>
      <c r="I1294">
        <v>52.860274093768901</v>
      </c>
      <c r="J1294">
        <v>5.7885977598852101</v>
      </c>
      <c r="K1294">
        <v>301.940717617438</v>
      </c>
      <c r="L1294">
        <v>239.55700918721701</v>
      </c>
      <c r="M1294">
        <v>52.015978961982</v>
      </c>
      <c r="N1294">
        <v>0.80438456568401195</v>
      </c>
      <c r="O1294">
        <v>6.97895236588068</v>
      </c>
      <c r="P1294">
        <v>144.35421500386599</v>
      </c>
      <c r="Q1294">
        <v>0.128853085707714</v>
      </c>
    </row>
    <row r="1295" spans="1:17" hidden="1" x14ac:dyDescent="0.3">
      <c r="A1295" t="s">
        <v>2751</v>
      </c>
      <c r="B1295" t="s">
        <v>2752</v>
      </c>
      <c r="C1295" t="str">
        <f>IFERROR(VLOOKUP(Table1[[#This Row],[Ticker]],[1]!Table2[[Symbol]:[Industry]],2,FALSE),"-")</f>
        <v>-</v>
      </c>
      <c r="D1295" t="s">
        <v>397</v>
      </c>
      <c r="E1295">
        <v>1358.155581966</v>
      </c>
      <c r="F1295">
        <v>92.38</v>
      </c>
      <c r="G1295">
        <v>-64.688694668185406</v>
      </c>
      <c r="H1295">
        <v>-5.1174010243483403</v>
      </c>
      <c r="I1295">
        <v>-32.027015800528801</v>
      </c>
      <c r="J1295">
        <v>0.175285672081749</v>
      </c>
      <c r="K1295">
        <v>99.192463992790294</v>
      </c>
      <c r="L1295">
        <v>112.36598917368801</v>
      </c>
      <c r="M1295">
        <v>32.9593360535928</v>
      </c>
      <c r="N1295">
        <v>0.86765232647889701</v>
      </c>
      <c r="O1295">
        <v>92.303528902359801</v>
      </c>
      <c r="P1295">
        <v>2.6444444444444399</v>
      </c>
      <c r="Q1295">
        <v>-5.9016981026951999E-2</v>
      </c>
    </row>
    <row r="1296" spans="1:17" hidden="1" x14ac:dyDescent="0.3">
      <c r="A1296" t="s">
        <v>2753</v>
      </c>
      <c r="B1296" t="s">
        <v>2754</v>
      </c>
      <c r="C1296" t="str">
        <f>IFERROR(VLOOKUP(Table1[[#This Row],[Ticker]],[1]!Table2[[Symbol]:[Industry]],2,FALSE),"-")</f>
        <v>-</v>
      </c>
      <c r="D1296" t="s">
        <v>21</v>
      </c>
      <c r="E1296">
        <v>1357.0843791929999</v>
      </c>
      <c r="F1296">
        <v>210.03</v>
      </c>
      <c r="G1296">
        <v>30.373270013671601</v>
      </c>
      <c r="H1296">
        <v>19.942224049082501</v>
      </c>
      <c r="I1296">
        <v>31.3161822811199</v>
      </c>
      <c r="J1296">
        <v>-6.8598296871143196</v>
      </c>
      <c r="K1296">
        <v>168.37657571079501</v>
      </c>
      <c r="L1296">
        <v>149.55349768902599</v>
      </c>
      <c r="M1296">
        <v>69.873368408701694</v>
      </c>
      <c r="N1296">
        <v>2.5224515963456899</v>
      </c>
      <c r="O1296">
        <v>2.79483883254774</v>
      </c>
      <c r="P1296">
        <v>78.521036974075599</v>
      </c>
      <c r="Q1296">
        <v>0.101684900052953</v>
      </c>
    </row>
    <row r="1297" spans="1:17" hidden="1" x14ac:dyDescent="0.3">
      <c r="A1297" t="s">
        <v>2755</v>
      </c>
      <c r="B1297" t="s">
        <v>2756</v>
      </c>
      <c r="C1297" t="str">
        <f>IFERROR(VLOOKUP(Table1[[#This Row],[Ticker]],[1]!Table2[[Symbol]:[Industry]],2,FALSE),"-")</f>
        <v>-</v>
      </c>
      <c r="D1297" t="s">
        <v>2757</v>
      </c>
      <c r="E1297">
        <v>1355.592101</v>
      </c>
      <c r="F1297">
        <v>696.1</v>
      </c>
      <c r="G1297">
        <v>55.314967741435701</v>
      </c>
      <c r="H1297">
        <v>-16.1699669925578</v>
      </c>
      <c r="I1297">
        <v>25.4089784753955</v>
      </c>
      <c r="J1297">
        <v>-4.2799705275282403</v>
      </c>
      <c r="K1297">
        <v>727.78455172581198</v>
      </c>
      <c r="L1297">
        <v>549.83526807435601</v>
      </c>
      <c r="M1297">
        <v>25.156725380246101</v>
      </c>
      <c r="N1297">
        <v>0.27457669863464701</v>
      </c>
      <c r="O1297">
        <v>36.330986927165597</v>
      </c>
      <c r="P1297">
        <v>104.735294117647</v>
      </c>
    </row>
    <row r="1298" spans="1:17" hidden="1" x14ac:dyDescent="0.3">
      <c r="A1298" t="s">
        <v>2758</v>
      </c>
      <c r="B1298" t="s">
        <v>2759</v>
      </c>
      <c r="C1298" t="str">
        <f>IFERROR(VLOOKUP(Table1[[#This Row],[Ticker]],[1]!Table2[[Symbol]:[Industry]],2,FALSE),"-")</f>
        <v>-</v>
      </c>
      <c r="D1298" t="s">
        <v>130</v>
      </c>
      <c r="E1298">
        <v>1353.3048735360001</v>
      </c>
      <c r="F1298">
        <v>24.64</v>
      </c>
      <c r="G1298">
        <v>-1.64400833510706</v>
      </c>
      <c r="H1298">
        <v>-16.169433295662799</v>
      </c>
      <c r="I1298">
        <v>-40.845082477574699</v>
      </c>
      <c r="J1298">
        <v>-6.1055701041561701</v>
      </c>
      <c r="K1298">
        <v>29.269867094325399</v>
      </c>
      <c r="L1298">
        <v>28.745182922892401</v>
      </c>
      <c r="M1298">
        <v>26.898934867216902</v>
      </c>
      <c r="N1298">
        <v>1.5706737462735101</v>
      </c>
      <c r="O1298">
        <v>59.902597402597401</v>
      </c>
      <c r="P1298">
        <v>33.189189189189101</v>
      </c>
      <c r="Q1298">
        <v>0.19919032466505701</v>
      </c>
    </row>
    <row r="1299" spans="1:17" hidden="1" x14ac:dyDescent="0.3">
      <c r="A1299" t="s">
        <v>2760</v>
      </c>
      <c r="B1299" t="s">
        <v>2761</v>
      </c>
      <c r="C1299" t="str">
        <f>IFERROR(VLOOKUP(Table1[[#This Row],[Ticker]],[1]!Table2[[Symbol]:[Industry]],2,FALSE),"-")</f>
        <v>-</v>
      </c>
      <c r="D1299" t="s">
        <v>130</v>
      </c>
      <c r="E1299">
        <v>1347.4257043299999</v>
      </c>
      <c r="F1299">
        <v>605.29999999999995</v>
      </c>
      <c r="G1299">
        <v>-31.457680414590101</v>
      </c>
      <c r="H1299">
        <v>0.59108993545404598</v>
      </c>
      <c r="I1299">
        <v>2.7615690898657599</v>
      </c>
      <c r="J1299">
        <v>-5.7870294380938399</v>
      </c>
      <c r="K1299">
        <v>613.65468531802298</v>
      </c>
      <c r="L1299">
        <v>584.85649078739698</v>
      </c>
      <c r="M1299">
        <v>36.537170933937901</v>
      </c>
      <c r="N1299">
        <v>1.5929149635444999</v>
      </c>
      <c r="O1299">
        <v>21.262184040971398</v>
      </c>
      <c r="P1299">
        <v>21.241862794191199</v>
      </c>
      <c r="Q1299">
        <v>-0.13970280200799601</v>
      </c>
    </row>
    <row r="1300" spans="1:17" hidden="1" x14ac:dyDescent="0.3">
      <c r="A1300" t="s">
        <v>2762</v>
      </c>
      <c r="B1300" t="s">
        <v>2763</v>
      </c>
      <c r="C1300" t="str">
        <f>IFERROR(VLOOKUP(Table1[[#This Row],[Ticker]],[1]!Table2[[Symbol]:[Industry]],2,FALSE),"-")</f>
        <v>-</v>
      </c>
      <c r="D1300" t="s">
        <v>217</v>
      </c>
      <c r="E1300">
        <v>1345.9218351</v>
      </c>
      <c r="F1300">
        <v>785.35</v>
      </c>
      <c r="G1300">
        <v>94.9873498773199</v>
      </c>
      <c r="H1300">
        <v>10.5904904186709</v>
      </c>
      <c r="I1300">
        <v>31.275874990632499</v>
      </c>
      <c r="J1300">
        <v>-0.64464687974739499</v>
      </c>
      <c r="K1300">
        <v>744.15001734422697</v>
      </c>
      <c r="L1300">
        <v>629.521149522673</v>
      </c>
      <c r="M1300">
        <v>45.545641536219001</v>
      </c>
      <c r="N1300">
        <v>2.1254710935427301</v>
      </c>
      <c r="O1300">
        <v>15.400776723753699</v>
      </c>
      <c r="P1300">
        <v>137.194201147689</v>
      </c>
      <c r="Q1300">
        <v>0.133938895571315</v>
      </c>
    </row>
    <row r="1301" spans="1:17" hidden="1" x14ac:dyDescent="0.3">
      <c r="A1301" t="s">
        <v>2764</v>
      </c>
      <c r="B1301" t="s">
        <v>2765</v>
      </c>
      <c r="C1301" t="str">
        <f>IFERROR(VLOOKUP(Table1[[#This Row],[Ticker]],[1]!Table2[[Symbol]:[Industry]],2,FALSE),"-")</f>
        <v>-</v>
      </c>
      <c r="D1301" t="s">
        <v>1178</v>
      </c>
      <c r="E1301">
        <v>1345.8587062500001</v>
      </c>
      <c r="F1301">
        <v>196.15</v>
      </c>
      <c r="G1301">
        <v>323.70224509743298</v>
      </c>
      <c r="H1301">
        <v>8.1025678151489302</v>
      </c>
      <c r="I1301">
        <v>34.6514438572705</v>
      </c>
      <c r="J1301">
        <v>-1.3172188496758901</v>
      </c>
      <c r="K1301">
        <v>199.28980621645701</v>
      </c>
      <c r="L1301">
        <v>153.99605046469799</v>
      </c>
      <c r="M1301">
        <v>36.9432148302934</v>
      </c>
      <c r="N1301">
        <v>0.97016793477704999</v>
      </c>
      <c r="O1301">
        <v>26.382870252357801</v>
      </c>
      <c r="P1301">
        <v>390.62031015507699</v>
      </c>
      <c r="Q1301">
        <v>0.174339726343436</v>
      </c>
    </row>
    <row r="1302" spans="1:17" hidden="1" x14ac:dyDescent="0.3">
      <c r="A1302" t="s">
        <v>2766</v>
      </c>
      <c r="B1302" t="s">
        <v>2767</v>
      </c>
      <c r="C1302" t="str">
        <f>IFERROR(VLOOKUP(Table1[[#This Row],[Ticker]],[1]!Table2[[Symbol]:[Industry]],2,FALSE),"-")</f>
        <v>-</v>
      </c>
      <c r="D1302" t="s">
        <v>153</v>
      </c>
      <c r="E1302">
        <v>1343.955140756</v>
      </c>
      <c r="F1302">
        <v>202.36</v>
      </c>
      <c r="G1302">
        <v>49.692433649212802</v>
      </c>
      <c r="H1302">
        <v>-2.86599526289847</v>
      </c>
      <c r="I1302">
        <v>48.415026565536898</v>
      </c>
      <c r="J1302">
        <v>3.5531791602743499</v>
      </c>
      <c r="K1302">
        <v>207.21298716605199</v>
      </c>
      <c r="L1302">
        <v>160.70053640970801</v>
      </c>
      <c r="M1302">
        <v>34.0780124523477</v>
      </c>
      <c r="N1302">
        <v>0.60612516593518495</v>
      </c>
      <c r="O1302">
        <v>25.9092706068392</v>
      </c>
      <c r="P1302">
        <v>110.02594706798099</v>
      </c>
      <c r="Q1302">
        <v>0.196410622096306</v>
      </c>
    </row>
    <row r="1303" spans="1:17" hidden="1" x14ac:dyDescent="0.3">
      <c r="A1303" t="s">
        <v>2768</v>
      </c>
      <c r="B1303" t="s">
        <v>2769</v>
      </c>
      <c r="C1303" t="str">
        <f>IFERROR(VLOOKUP(Table1[[#This Row],[Ticker]],[1]!Table2[[Symbol]:[Industry]],2,FALSE),"-")</f>
        <v>-</v>
      </c>
      <c r="D1303" t="s">
        <v>80</v>
      </c>
      <c r="E1303">
        <v>1343.7766306440001</v>
      </c>
      <c r="F1303">
        <v>121.08</v>
      </c>
      <c r="G1303">
        <v>38.074557015085603</v>
      </c>
      <c r="H1303">
        <v>-5.7026847528908604</v>
      </c>
      <c r="I1303">
        <v>-2.97875639933793</v>
      </c>
      <c r="J1303">
        <v>-4.0824526820574398</v>
      </c>
      <c r="K1303">
        <v>128.95316066003801</v>
      </c>
      <c r="L1303">
        <v>111.770521593228</v>
      </c>
      <c r="M1303">
        <v>30.222584346002801</v>
      </c>
      <c r="N1303">
        <v>0.57058734326893801</v>
      </c>
      <c r="O1303">
        <v>22.943508424182301</v>
      </c>
      <c r="P1303">
        <v>71.622962437987198</v>
      </c>
    </row>
    <row r="1304" spans="1:17" hidden="1" x14ac:dyDescent="0.3">
      <c r="A1304" t="s">
        <v>2770</v>
      </c>
      <c r="B1304" t="s">
        <v>2771</v>
      </c>
      <c r="C1304" t="str">
        <f>IFERROR(VLOOKUP(Table1[[#This Row],[Ticker]],[1]!Table2[[Symbol]:[Industry]],2,FALSE),"-")</f>
        <v>-</v>
      </c>
      <c r="D1304" t="s">
        <v>258</v>
      </c>
      <c r="E1304">
        <v>1341.7328531399901</v>
      </c>
      <c r="F1304">
        <v>383.65</v>
      </c>
      <c r="G1304">
        <v>-39.4465426249836</v>
      </c>
      <c r="H1304">
        <v>-9.6625612422581302</v>
      </c>
      <c r="I1304">
        <v>-10.6912073815799</v>
      </c>
      <c r="J1304">
        <v>-2.3925353053720899</v>
      </c>
      <c r="K1304">
        <v>399.04191359184</v>
      </c>
      <c r="L1304">
        <v>400.43968301880199</v>
      </c>
      <c r="M1304">
        <v>36.635596502538299</v>
      </c>
      <c r="N1304">
        <v>0.38811572765350799</v>
      </c>
      <c r="O1304">
        <v>33.924149615534901</v>
      </c>
      <c r="P1304">
        <v>31.997247548597901</v>
      </c>
      <c r="Q1304">
        <v>4.9861889655475999E-2</v>
      </c>
    </row>
    <row r="1305" spans="1:17" hidden="1" x14ac:dyDescent="0.3">
      <c r="A1305" t="s">
        <v>2772</v>
      </c>
      <c r="B1305" t="s">
        <v>2773</v>
      </c>
      <c r="C1305" t="str">
        <f>IFERROR(VLOOKUP(Table1[[#This Row],[Ticker]],[1]!Table2[[Symbol]:[Industry]],2,FALSE),"-")</f>
        <v>-</v>
      </c>
      <c r="D1305" t="s">
        <v>133</v>
      </c>
      <c r="E1305">
        <v>1337.1247515</v>
      </c>
      <c r="F1305">
        <v>482.05</v>
      </c>
      <c r="G1305">
        <v>39.787300584737402</v>
      </c>
      <c r="H1305">
        <v>-8.0662964107320594</v>
      </c>
      <c r="I1305">
        <v>-24.559825874854099</v>
      </c>
      <c r="J1305">
        <v>2.40914422661531</v>
      </c>
      <c r="K1305">
        <v>517.32658051698502</v>
      </c>
      <c r="L1305">
        <v>480.60259976946799</v>
      </c>
      <c r="M1305">
        <v>33.168672392638697</v>
      </c>
      <c r="N1305">
        <v>0.97632388904747802</v>
      </c>
      <c r="O1305">
        <v>38.720049787366399</v>
      </c>
      <c r="P1305">
        <v>85.439507597614906</v>
      </c>
      <c r="Q1305">
        <v>0.15685010431263399</v>
      </c>
    </row>
    <row r="1306" spans="1:17" hidden="1" x14ac:dyDescent="0.3">
      <c r="A1306" t="s">
        <v>2774</v>
      </c>
      <c r="B1306" t="s">
        <v>2775</v>
      </c>
      <c r="C1306" t="str">
        <f>IFERROR(VLOOKUP(Table1[[#This Row],[Ticker]],[1]!Table2[[Symbol]:[Industry]],2,FALSE),"-")</f>
        <v>-</v>
      </c>
      <c r="D1306" t="s">
        <v>54</v>
      </c>
      <c r="E1306">
        <v>1332.8075866049901</v>
      </c>
      <c r="F1306">
        <v>327.45</v>
      </c>
      <c r="G1306">
        <v>115.395710742392</v>
      </c>
      <c r="H1306">
        <v>9.4847740963141902</v>
      </c>
      <c r="I1306">
        <v>-6.3309935766413696</v>
      </c>
      <c r="J1306">
        <v>18.5669278994466</v>
      </c>
      <c r="K1306">
        <v>318.02549007299302</v>
      </c>
      <c r="L1306">
        <v>272.07109282296699</v>
      </c>
      <c r="M1306">
        <v>48.366967960784997</v>
      </c>
      <c r="N1306">
        <v>1.50082158332672</v>
      </c>
      <c r="O1306">
        <v>12.078179874790001</v>
      </c>
      <c r="P1306">
        <v>149.01140684410601</v>
      </c>
      <c r="Q1306">
        <v>8.6899455140979007E-2</v>
      </c>
    </row>
    <row r="1307" spans="1:17" hidden="1" x14ac:dyDescent="0.3">
      <c r="A1307" t="s">
        <v>2776</v>
      </c>
      <c r="B1307" t="s">
        <v>2777</v>
      </c>
      <c r="C1307" t="str">
        <f>IFERROR(VLOOKUP(Table1[[#This Row],[Ticker]],[1]!Table2[[Symbol]:[Industry]],2,FALSE),"-")</f>
        <v>-</v>
      </c>
      <c r="D1307" t="s">
        <v>54</v>
      </c>
      <c r="E1307">
        <v>1329.24</v>
      </c>
      <c r="F1307">
        <v>874.5</v>
      </c>
      <c r="G1307">
        <v>123.854033371254</v>
      </c>
      <c r="H1307">
        <v>19.526216627935302</v>
      </c>
      <c r="I1307">
        <v>69.094510906578705</v>
      </c>
      <c r="J1307">
        <v>-0.24260217836282</v>
      </c>
      <c r="K1307">
        <v>772.04800833346201</v>
      </c>
      <c r="L1307">
        <v>600.67831021049301</v>
      </c>
      <c r="M1307">
        <v>51.680776529295997</v>
      </c>
      <c r="N1307">
        <v>2.7021688121470202</v>
      </c>
      <c r="O1307">
        <v>19.4968553459119</v>
      </c>
      <c r="P1307">
        <v>160.61689763075501</v>
      </c>
      <c r="Q1307">
        <v>0.16725548191032799</v>
      </c>
    </row>
    <row r="1308" spans="1:17" hidden="1" x14ac:dyDescent="0.3">
      <c r="A1308" t="s">
        <v>2778</v>
      </c>
      <c r="B1308" t="s">
        <v>2779</v>
      </c>
      <c r="C1308" t="str">
        <f>IFERROR(VLOOKUP(Table1[[#This Row],[Ticker]],[1]!Table2[[Symbol]:[Industry]],2,FALSE),"-")</f>
        <v>-</v>
      </c>
      <c r="D1308" t="s">
        <v>297</v>
      </c>
      <c r="E1308">
        <v>1328.85457037999</v>
      </c>
      <c r="F1308">
        <v>792.9</v>
      </c>
      <c r="G1308">
        <v>68.127005590896104</v>
      </c>
      <c r="H1308">
        <v>85.031435348977695</v>
      </c>
      <c r="I1308">
        <v>19.4142484874837</v>
      </c>
      <c r="J1308">
        <v>19.313940570613902</v>
      </c>
      <c r="K1308">
        <v>563.47666829951299</v>
      </c>
      <c r="L1308">
        <v>520.38984182172806</v>
      </c>
      <c r="M1308">
        <v>82.372228935842898</v>
      </c>
      <c r="N1308">
        <v>1.76008634585915</v>
      </c>
      <c r="O1308">
        <v>7.5923823937444901</v>
      </c>
      <c r="P1308">
        <v>136.686567164179</v>
      </c>
      <c r="Q1308">
        <v>0.19572421243098501</v>
      </c>
    </row>
    <row r="1309" spans="1:17" hidden="1" x14ac:dyDescent="0.3">
      <c r="A1309" t="s">
        <v>2780</v>
      </c>
      <c r="B1309" t="s">
        <v>2781</v>
      </c>
      <c r="C1309" t="str">
        <f>IFERROR(VLOOKUP(Table1[[#This Row],[Ticker]],[1]!Table2[[Symbol]:[Industry]],2,FALSE),"-")</f>
        <v>-</v>
      </c>
      <c r="D1309" t="s">
        <v>368</v>
      </c>
      <c r="E1309">
        <v>1328.7</v>
      </c>
      <c r="F1309">
        <v>44.29</v>
      </c>
      <c r="G1309">
        <v>-19.402670644859999</v>
      </c>
      <c r="H1309">
        <v>12.0753674688356</v>
      </c>
      <c r="I1309">
        <v>-5.7196504077405503</v>
      </c>
      <c r="J1309">
        <v>-7.4449899460879996</v>
      </c>
      <c r="K1309">
        <v>43.652590663591099</v>
      </c>
      <c r="M1309">
        <v>30.141382496604098</v>
      </c>
      <c r="N1309">
        <v>0.54125652104840805</v>
      </c>
      <c r="O1309">
        <v>27.703770602844902</v>
      </c>
      <c r="P1309">
        <v>47.633333333333297</v>
      </c>
    </row>
    <row r="1310" spans="1:17" hidden="1" x14ac:dyDescent="0.3">
      <c r="A1310" t="s">
        <v>2782</v>
      </c>
      <c r="B1310" t="s">
        <v>2783</v>
      </c>
      <c r="C1310" t="str">
        <f>IFERROR(VLOOKUP(Table1[[#This Row],[Ticker]],[1]!Table2[[Symbol]:[Industry]],2,FALSE),"-")</f>
        <v>-</v>
      </c>
      <c r="D1310" t="s">
        <v>1003</v>
      </c>
      <c r="E1310">
        <v>1326.0173193200001</v>
      </c>
      <c r="F1310">
        <v>71.56</v>
      </c>
      <c r="G1310">
        <v>-44.587222149175197</v>
      </c>
      <c r="H1310">
        <v>-4.8026433873410701</v>
      </c>
      <c r="I1310">
        <v>-21.8739511636998</v>
      </c>
      <c r="J1310">
        <v>4.7599022317160902</v>
      </c>
      <c r="K1310">
        <v>73.186687224321702</v>
      </c>
      <c r="L1310">
        <v>78.744707012099298</v>
      </c>
      <c r="M1310">
        <v>50.208342850810403</v>
      </c>
      <c r="N1310">
        <v>0.82726479695698896</v>
      </c>
      <c r="O1310">
        <v>53.4376746785913</v>
      </c>
      <c r="P1310">
        <v>15.4193548387096</v>
      </c>
      <c r="Q1310">
        <v>-1.1569823518421E-2</v>
      </c>
    </row>
    <row r="1311" spans="1:17" hidden="1" x14ac:dyDescent="0.3">
      <c r="A1311" t="s">
        <v>2784</v>
      </c>
      <c r="B1311" t="s">
        <v>2785</v>
      </c>
      <c r="C1311" t="str">
        <f>IFERROR(VLOOKUP(Table1[[#This Row],[Ticker]],[1]!Table2[[Symbol]:[Industry]],2,FALSE),"-")</f>
        <v>-</v>
      </c>
      <c r="D1311" t="s">
        <v>21</v>
      </c>
      <c r="E1311">
        <v>1324.9243943879901</v>
      </c>
      <c r="F1311">
        <v>118.93</v>
      </c>
      <c r="G1311">
        <v>5.6760815486255698</v>
      </c>
      <c r="H1311">
        <v>-9.1989253543946301</v>
      </c>
      <c r="I1311">
        <v>-31.129021055071799</v>
      </c>
      <c r="J1311">
        <v>-3.5446382045145999</v>
      </c>
      <c r="K1311">
        <v>125.19894782505099</v>
      </c>
      <c r="L1311">
        <v>116.51327155774</v>
      </c>
      <c r="M1311">
        <v>28.644512623210399</v>
      </c>
      <c r="N1311">
        <v>0.74338942323344404</v>
      </c>
      <c r="O1311">
        <v>48.406625746237196</v>
      </c>
      <c r="P1311">
        <v>46.827160493827101</v>
      </c>
      <c r="Q1311">
        <v>7.694563662858E-3</v>
      </c>
    </row>
    <row r="1312" spans="1:17" hidden="1" x14ac:dyDescent="0.3">
      <c r="A1312" t="s">
        <v>2786</v>
      </c>
      <c r="B1312" t="s">
        <v>2787</v>
      </c>
      <c r="C1312" t="str">
        <f>IFERROR(VLOOKUP(Table1[[#This Row],[Ticker]],[1]!Table2[[Symbol]:[Industry]],2,FALSE),"-")</f>
        <v>-</v>
      </c>
      <c r="D1312" t="s">
        <v>95</v>
      </c>
      <c r="E1312">
        <v>1317.9198779999999</v>
      </c>
      <c r="F1312">
        <v>823.35</v>
      </c>
      <c r="G1312">
        <v>-15.909799495081399</v>
      </c>
      <c r="H1312">
        <v>1.65362723528203</v>
      </c>
      <c r="I1312">
        <v>-11.996374038593901</v>
      </c>
      <c r="J1312">
        <v>5.3910066348389503</v>
      </c>
      <c r="K1312">
        <v>807.14070425581303</v>
      </c>
      <c r="L1312">
        <v>805.28126107628702</v>
      </c>
      <c r="M1312">
        <v>57.546702129922203</v>
      </c>
      <c r="N1312">
        <v>1.4534115712787301</v>
      </c>
      <c r="O1312">
        <v>27.090544725815199</v>
      </c>
      <c r="P1312">
        <v>17.983807408468799</v>
      </c>
      <c r="Q1312">
        <v>-7.3509167587416005E-2</v>
      </c>
    </row>
    <row r="1313" spans="1:17" hidden="1" x14ac:dyDescent="0.3">
      <c r="A1313" t="s">
        <v>2788</v>
      </c>
      <c r="B1313" t="s">
        <v>2789</v>
      </c>
      <c r="C1313" t="str">
        <f>IFERROR(VLOOKUP(Table1[[#This Row],[Ticker]],[1]!Table2[[Symbol]:[Industry]],2,FALSE),"-")</f>
        <v>-</v>
      </c>
      <c r="D1313" t="s">
        <v>440</v>
      </c>
      <c r="E1313">
        <v>1313.8351852200001</v>
      </c>
      <c r="F1313">
        <v>549.29999999999995</v>
      </c>
      <c r="G1313">
        <v>78.537476268453204</v>
      </c>
      <c r="H1313">
        <v>-1.76499399133351</v>
      </c>
      <c r="I1313">
        <v>15.394856774862401</v>
      </c>
      <c r="J1313">
        <v>2.9033681546141401</v>
      </c>
      <c r="K1313">
        <v>473.43298425842801</v>
      </c>
      <c r="L1313">
        <v>405.638267184185</v>
      </c>
      <c r="M1313">
        <v>72.336805553111205</v>
      </c>
      <c r="N1313">
        <v>1.26524918381577</v>
      </c>
      <c r="O1313">
        <v>5.1702166393591904</v>
      </c>
      <c r="P1313">
        <v>124.204081632653</v>
      </c>
      <c r="Q1313">
        <v>0.127768679957042</v>
      </c>
    </row>
    <row r="1314" spans="1:17" hidden="1" x14ac:dyDescent="0.3">
      <c r="A1314" t="s">
        <v>2790</v>
      </c>
      <c r="B1314" t="s">
        <v>2791</v>
      </c>
      <c r="C1314" t="str">
        <f>IFERROR(VLOOKUP(Table1[[#This Row],[Ticker]],[1]!Table2[[Symbol]:[Industry]],2,FALSE),"-")</f>
        <v>-</v>
      </c>
      <c r="D1314" t="s">
        <v>153</v>
      </c>
      <c r="E1314">
        <v>1312.0904</v>
      </c>
      <c r="F1314">
        <v>76.239999999999995</v>
      </c>
      <c r="G1314">
        <v>913.047838552901</v>
      </c>
      <c r="H1314">
        <v>56.413646407917597</v>
      </c>
      <c r="I1314">
        <v>247.218254123565</v>
      </c>
      <c r="J1314">
        <v>23.909521388015101</v>
      </c>
      <c r="K1314">
        <v>57.2737151612167</v>
      </c>
      <c r="L1314">
        <v>40.526727036236302</v>
      </c>
      <c r="M1314">
        <v>91.194612115166706</v>
      </c>
      <c r="N1314">
        <v>3.3338663186817801</v>
      </c>
      <c r="O1314">
        <v>2.9774396642182599</v>
      </c>
      <c r="P1314">
        <v>1333.08270676691</v>
      </c>
      <c r="Q1314">
        <v>0.19768862908256901</v>
      </c>
    </row>
    <row r="1315" spans="1:17" hidden="1" x14ac:dyDescent="0.3">
      <c r="A1315" t="s">
        <v>2792</v>
      </c>
      <c r="B1315" t="s">
        <v>2793</v>
      </c>
      <c r="C1315" t="str">
        <f>IFERROR(VLOOKUP(Table1[[#This Row],[Ticker]],[1]!Table2[[Symbol]:[Industry]],2,FALSE),"-")</f>
        <v>-</v>
      </c>
      <c r="D1315" t="s">
        <v>51</v>
      </c>
      <c r="E1315">
        <v>1310.8455489600001</v>
      </c>
      <c r="F1315">
        <v>654.45000000000005</v>
      </c>
      <c r="G1315">
        <v>16.8902207888151</v>
      </c>
      <c r="H1315">
        <v>3.6165749347898699</v>
      </c>
      <c r="I1315">
        <v>-9.6849873511629792</v>
      </c>
      <c r="J1315">
        <v>2.0068269518508202</v>
      </c>
      <c r="K1315">
        <v>637.34728704449697</v>
      </c>
      <c r="L1315">
        <v>596.99491229410103</v>
      </c>
      <c r="M1315">
        <v>49.0765666141642</v>
      </c>
      <c r="N1315">
        <v>1.6476390009328901</v>
      </c>
      <c r="O1315">
        <v>15.3869661547864</v>
      </c>
      <c r="P1315">
        <v>43.346840433687397</v>
      </c>
      <c r="Q1315">
        <v>6.6841378757841005E-2</v>
      </c>
    </row>
    <row r="1316" spans="1:17" hidden="1" x14ac:dyDescent="0.3">
      <c r="A1316" t="s">
        <v>2794</v>
      </c>
      <c r="B1316" t="s">
        <v>2795</v>
      </c>
      <c r="C1316" t="str">
        <f>IFERROR(VLOOKUP(Table1[[#This Row],[Ticker]],[1]!Table2[[Symbol]:[Industry]],2,FALSE),"-")</f>
        <v>-</v>
      </c>
      <c r="D1316" t="s">
        <v>368</v>
      </c>
      <c r="E1316">
        <v>1308.9622821</v>
      </c>
      <c r="F1316">
        <v>253.02</v>
      </c>
      <c r="G1316">
        <v>15.289191669831</v>
      </c>
      <c r="H1316">
        <v>15.4274744198148</v>
      </c>
      <c r="I1316">
        <v>4.3826762737716498</v>
      </c>
      <c r="J1316">
        <v>5.44588488824935</v>
      </c>
      <c r="K1316">
        <v>223.40330904185399</v>
      </c>
      <c r="L1316">
        <v>217.65210422930701</v>
      </c>
      <c r="M1316">
        <v>75.978845498040599</v>
      </c>
      <c r="N1316">
        <v>2.1103726161483398</v>
      </c>
      <c r="O1316">
        <v>6.6911706584459498</v>
      </c>
      <c r="P1316">
        <v>42.1460674157303</v>
      </c>
      <c r="Q1316">
        <v>8.3940197750577997E-2</v>
      </c>
    </row>
    <row r="1317" spans="1:17" hidden="1" x14ac:dyDescent="0.3">
      <c r="A1317" t="s">
        <v>2796</v>
      </c>
      <c r="B1317" t="s">
        <v>2797</v>
      </c>
      <c r="C1317" t="str">
        <f>IFERROR(VLOOKUP(Table1[[#This Row],[Ticker]],[1]!Table2[[Symbol]:[Industry]],2,FALSE),"-")</f>
        <v>-</v>
      </c>
      <c r="D1317" t="s">
        <v>51</v>
      </c>
      <c r="E1317">
        <v>1308.37752</v>
      </c>
      <c r="F1317">
        <v>2220.6</v>
      </c>
      <c r="G1317">
        <v>68.654920473618006</v>
      </c>
      <c r="H1317">
        <v>5.9558390171641999</v>
      </c>
      <c r="I1317">
        <v>18.369218633232901</v>
      </c>
      <c r="J1317">
        <v>1.98361647251982</v>
      </c>
      <c r="K1317">
        <v>2004.3534296938899</v>
      </c>
      <c r="L1317">
        <v>1682.2983824530399</v>
      </c>
      <c r="M1317">
        <v>65.946318247483205</v>
      </c>
      <c r="N1317">
        <v>1.27552407245479</v>
      </c>
      <c r="O1317">
        <v>5.7371881473475597</v>
      </c>
      <c r="P1317">
        <v>119.318518518518</v>
      </c>
    </row>
    <row r="1318" spans="1:17" hidden="1" x14ac:dyDescent="0.3">
      <c r="A1318" t="s">
        <v>2798</v>
      </c>
      <c r="B1318" t="s">
        <v>2799</v>
      </c>
      <c r="C1318" t="str">
        <f>IFERROR(VLOOKUP(Table1[[#This Row],[Ticker]],[1]!Table2[[Symbol]:[Industry]],2,FALSE),"-")</f>
        <v>-</v>
      </c>
      <c r="D1318" t="s">
        <v>133</v>
      </c>
      <c r="E1318">
        <v>1304.8728000000001</v>
      </c>
      <c r="F1318">
        <v>644.70000000000005</v>
      </c>
      <c r="G1318">
        <v>-6.7886829944181999</v>
      </c>
      <c r="H1318">
        <v>3.8278081460230799</v>
      </c>
      <c r="I1318">
        <v>-10.260271799260201</v>
      </c>
      <c r="J1318">
        <v>-1.1191993493712</v>
      </c>
      <c r="K1318">
        <v>651.18512228566999</v>
      </c>
      <c r="L1318">
        <v>636.35361419292406</v>
      </c>
      <c r="M1318">
        <v>44.338142057617802</v>
      </c>
      <c r="N1318">
        <v>1.2498393593922399</v>
      </c>
      <c r="O1318">
        <v>15.867845509539301</v>
      </c>
      <c r="P1318">
        <v>21.3895688194313</v>
      </c>
      <c r="Q1318">
        <v>9.3772482814610994E-2</v>
      </c>
    </row>
    <row r="1319" spans="1:17" hidden="1" x14ac:dyDescent="0.3">
      <c r="A1319" t="s">
        <v>2800</v>
      </c>
      <c r="B1319" t="s">
        <v>2801</v>
      </c>
      <c r="C1319" t="str">
        <f>IFERROR(VLOOKUP(Table1[[#This Row],[Ticker]],[1]!Table2[[Symbol]:[Industry]],2,FALSE),"-")</f>
        <v>-</v>
      </c>
      <c r="D1319" t="s">
        <v>1003</v>
      </c>
      <c r="E1319">
        <v>1304.54780809</v>
      </c>
      <c r="F1319">
        <v>199.51</v>
      </c>
      <c r="G1319">
        <v>-47.599615358564698</v>
      </c>
      <c r="H1319">
        <v>-8.6547617976419708</v>
      </c>
      <c r="I1319">
        <v>-30.1491005279794</v>
      </c>
      <c r="J1319">
        <v>3.02167003921299</v>
      </c>
      <c r="K1319">
        <v>217.30439339142501</v>
      </c>
      <c r="L1319">
        <v>234.739603820219</v>
      </c>
      <c r="M1319">
        <v>29.8176021300801</v>
      </c>
      <c r="N1319">
        <v>0.96399541625149099</v>
      </c>
      <c r="O1319">
        <v>63.275023808330403</v>
      </c>
      <c r="P1319">
        <v>4.4008372579800996</v>
      </c>
      <c r="Q1319">
        <v>-5.4627661118286E-2</v>
      </c>
    </row>
    <row r="1320" spans="1:17" hidden="1" x14ac:dyDescent="0.3">
      <c r="A1320" t="s">
        <v>2802</v>
      </c>
      <c r="B1320" t="s">
        <v>2803</v>
      </c>
      <c r="C1320" t="str">
        <f>IFERROR(VLOOKUP(Table1[[#This Row],[Ticker]],[1]!Table2[[Symbol]:[Industry]],2,FALSE),"-")</f>
        <v>-</v>
      </c>
      <c r="D1320" t="s">
        <v>133</v>
      </c>
      <c r="E1320">
        <v>1304.14691576</v>
      </c>
      <c r="F1320">
        <v>683.8</v>
      </c>
      <c r="G1320">
        <v>-3.4796685173419601</v>
      </c>
      <c r="H1320">
        <v>-3.9701393941003098</v>
      </c>
      <c r="I1320">
        <v>-2.6080369892848099</v>
      </c>
      <c r="J1320">
        <v>0.347066864609821</v>
      </c>
      <c r="K1320">
        <v>700.65918124580799</v>
      </c>
      <c r="L1320">
        <v>648.00005477186096</v>
      </c>
      <c r="M1320">
        <v>39.213409195934403</v>
      </c>
      <c r="N1320">
        <v>0.69843171543683502</v>
      </c>
      <c r="O1320">
        <v>23.574144486691999</v>
      </c>
      <c r="P1320">
        <v>26.3255126547201</v>
      </c>
      <c r="Q1320">
        <v>5.4411131933145E-2</v>
      </c>
    </row>
    <row r="1321" spans="1:17" hidden="1" x14ac:dyDescent="0.3">
      <c r="A1321" t="s">
        <v>2804</v>
      </c>
      <c r="B1321" t="s">
        <v>2805</v>
      </c>
      <c r="C1321" t="str">
        <f>IFERROR(VLOOKUP(Table1[[#This Row],[Ticker]],[1]!Table2[[Symbol]:[Industry]],2,FALSE),"-")</f>
        <v>-</v>
      </c>
      <c r="D1321" t="s">
        <v>1782</v>
      </c>
      <c r="E1321">
        <v>1303.5316</v>
      </c>
      <c r="F1321">
        <v>560.9</v>
      </c>
      <c r="G1321">
        <v>72.887183885130696</v>
      </c>
      <c r="H1321">
        <v>-3.2393619553590498</v>
      </c>
      <c r="I1321">
        <v>24.543469383391599</v>
      </c>
      <c r="J1321">
        <v>8.61030924021175</v>
      </c>
      <c r="K1321">
        <v>516.39059766253104</v>
      </c>
      <c r="L1321">
        <v>412.412375135758</v>
      </c>
      <c r="M1321">
        <v>46.1913100833168</v>
      </c>
      <c r="N1321">
        <v>0.31862745098039202</v>
      </c>
      <c r="O1321">
        <v>14.9937600285255</v>
      </c>
      <c r="P1321">
        <v>122.491074970249</v>
      </c>
    </row>
    <row r="1322" spans="1:17" hidden="1" x14ac:dyDescent="0.3">
      <c r="A1322" t="s">
        <v>2806</v>
      </c>
      <c r="B1322" t="s">
        <v>2807</v>
      </c>
      <c r="C1322" t="str">
        <f>IFERROR(VLOOKUP(Table1[[#This Row],[Ticker]],[1]!Table2[[Symbol]:[Industry]],2,FALSE),"-")</f>
        <v>-</v>
      </c>
      <c r="D1322" t="s">
        <v>51</v>
      </c>
      <c r="E1322">
        <v>1303.3737061750001</v>
      </c>
      <c r="F1322">
        <v>270.35000000000002</v>
      </c>
      <c r="G1322">
        <v>37.703637979590802</v>
      </c>
      <c r="H1322">
        <v>10.3368491875113</v>
      </c>
      <c r="I1322">
        <v>-5.4557301312613902</v>
      </c>
      <c r="J1322">
        <v>14.4921433743633</v>
      </c>
      <c r="K1322">
        <v>254.42449328304701</v>
      </c>
      <c r="L1322">
        <v>244.255125596022</v>
      </c>
      <c r="M1322">
        <v>60.949884440702398</v>
      </c>
      <c r="N1322">
        <v>1.85586441344657</v>
      </c>
      <c r="O1322">
        <v>8.1191048640650791</v>
      </c>
      <c r="P1322">
        <v>66.882716049382694</v>
      </c>
      <c r="Q1322">
        <v>2.5230353995798E-2</v>
      </c>
    </row>
    <row r="1323" spans="1:17" hidden="1" x14ac:dyDescent="0.3">
      <c r="A1323" t="s">
        <v>2808</v>
      </c>
      <c r="B1323" t="s">
        <v>2809</v>
      </c>
      <c r="C1323" t="str">
        <f>IFERROR(VLOOKUP(Table1[[#This Row],[Ticker]],[1]!Table2[[Symbol]:[Industry]],2,FALSE),"-")</f>
        <v>-</v>
      </c>
      <c r="D1323" t="s">
        <v>166</v>
      </c>
      <c r="E1323">
        <v>1303.2980688</v>
      </c>
      <c r="F1323">
        <v>551.20000000000005</v>
      </c>
      <c r="G1323">
        <v>-80.375402088383794</v>
      </c>
      <c r="H1323">
        <v>-6.8443419261269796</v>
      </c>
      <c r="I1323">
        <v>-18.520337606393401</v>
      </c>
      <c r="J1323">
        <v>-1.0737330561901</v>
      </c>
      <c r="K1323">
        <v>606.55857184294598</v>
      </c>
      <c r="L1323">
        <v>708.840216909849</v>
      </c>
      <c r="M1323">
        <v>29.5799168800018</v>
      </c>
      <c r="N1323">
        <v>0.898332941533318</v>
      </c>
      <c r="O1323">
        <v>133.12772133526801</v>
      </c>
      <c r="P1323">
        <v>21.476584022038502</v>
      </c>
      <c r="Q1323">
        <v>5.6602725242227002E-2</v>
      </c>
    </row>
    <row r="1324" spans="1:17" hidden="1" x14ac:dyDescent="0.3">
      <c r="A1324" t="s">
        <v>2810</v>
      </c>
      <c r="B1324" t="s">
        <v>2811</v>
      </c>
      <c r="C1324" t="str">
        <f>IFERROR(VLOOKUP(Table1[[#This Row],[Ticker]],[1]!Table2[[Symbol]:[Industry]],2,FALSE),"-")</f>
        <v>-</v>
      </c>
      <c r="D1324" t="s">
        <v>590</v>
      </c>
      <c r="E1324">
        <v>1300.5143979239999</v>
      </c>
      <c r="F1324">
        <v>201.72</v>
      </c>
      <c r="G1324">
        <v>-32.3522299235891</v>
      </c>
      <c r="H1324">
        <v>-7.5300769744519602</v>
      </c>
      <c r="I1324">
        <v>-32.210188696934502</v>
      </c>
      <c r="J1324">
        <v>-3.75119466222313</v>
      </c>
      <c r="K1324">
        <v>218.58051980630501</v>
      </c>
      <c r="L1324">
        <v>229.42632412851299</v>
      </c>
      <c r="M1324">
        <v>23.611230834678199</v>
      </c>
      <c r="N1324">
        <v>0.61194214217561105</v>
      </c>
      <c r="O1324">
        <v>52.612532222883203</v>
      </c>
      <c r="P1324">
        <v>8.4224670787422493</v>
      </c>
      <c r="Q1324">
        <v>8.8153748284257996E-2</v>
      </c>
    </row>
    <row r="1325" spans="1:17" hidden="1" x14ac:dyDescent="0.3">
      <c r="A1325" t="s">
        <v>2812</v>
      </c>
      <c r="B1325" t="s">
        <v>2813</v>
      </c>
      <c r="C1325" t="str">
        <f>IFERROR(VLOOKUP(Table1[[#This Row],[Ticker]],[1]!Table2[[Symbol]:[Industry]],2,FALSE),"-")</f>
        <v>-</v>
      </c>
      <c r="D1325" t="s">
        <v>51</v>
      </c>
      <c r="E1325">
        <v>1294.6890993</v>
      </c>
      <c r="F1325">
        <v>1346.7</v>
      </c>
      <c r="G1325">
        <v>38.384395200556398</v>
      </c>
      <c r="H1325">
        <v>10.785388879465801</v>
      </c>
      <c r="I1325">
        <v>-0.993446307246308</v>
      </c>
      <c r="J1325">
        <v>7.9293162027012096</v>
      </c>
      <c r="K1325">
        <v>1275.8015818034601</v>
      </c>
      <c r="L1325">
        <v>1216.84225661346</v>
      </c>
      <c r="M1325">
        <v>57.747325307769202</v>
      </c>
      <c r="N1325">
        <v>0.72605312064426197</v>
      </c>
      <c r="O1325">
        <v>18.437662434098101</v>
      </c>
      <c r="P1325">
        <v>68.053909028514298</v>
      </c>
      <c r="Q1325">
        <v>0.11935534624015801</v>
      </c>
    </row>
    <row r="1326" spans="1:17" hidden="1" x14ac:dyDescent="0.3">
      <c r="A1326" t="s">
        <v>2814</v>
      </c>
      <c r="B1326" t="s">
        <v>2815</v>
      </c>
      <c r="C1326" t="str">
        <f>IFERROR(VLOOKUP(Table1[[#This Row],[Ticker]],[1]!Table2[[Symbol]:[Industry]],2,FALSE),"-")</f>
        <v>-</v>
      </c>
      <c r="D1326" t="s">
        <v>21</v>
      </c>
      <c r="E1326">
        <v>1290.80907547999</v>
      </c>
      <c r="F1326">
        <v>746.95</v>
      </c>
      <c r="G1326">
        <v>600.61123654674202</v>
      </c>
      <c r="H1326">
        <v>-9.9522533831466493</v>
      </c>
      <c r="I1326">
        <v>298.73961845827199</v>
      </c>
      <c r="J1326">
        <v>5.5623586151128297</v>
      </c>
      <c r="K1326">
        <v>706.36922672661603</v>
      </c>
      <c r="M1326">
        <v>49.397315639313</v>
      </c>
      <c r="N1326">
        <v>0.32631331036021499</v>
      </c>
      <c r="O1326">
        <v>33.610014057165699</v>
      </c>
      <c r="P1326">
        <v>701.01876675603205</v>
      </c>
    </row>
    <row r="1327" spans="1:17" hidden="1" x14ac:dyDescent="0.3">
      <c r="A1327" t="s">
        <v>2816</v>
      </c>
      <c r="B1327" t="s">
        <v>2817</v>
      </c>
      <c r="C1327" t="str">
        <f>IFERROR(VLOOKUP(Table1[[#This Row],[Ticker]],[1]!Table2[[Symbol]:[Industry]],2,FALSE),"-")</f>
        <v>-</v>
      </c>
      <c r="D1327" t="s">
        <v>72</v>
      </c>
      <c r="E1327">
        <v>1290.448878592</v>
      </c>
      <c r="F1327">
        <v>73.510000000000005</v>
      </c>
      <c r="G1327">
        <v>111.45344125566901</v>
      </c>
      <c r="H1327">
        <v>1.8746889138340801</v>
      </c>
      <c r="I1327">
        <v>-30.3757330014557</v>
      </c>
      <c r="J1327">
        <v>8.1915000115340693</v>
      </c>
      <c r="K1327">
        <v>72.909122639819998</v>
      </c>
      <c r="L1327">
        <v>72.024238653769103</v>
      </c>
      <c r="M1327">
        <v>52.500043372572698</v>
      </c>
      <c r="N1327">
        <v>1.01617437228595</v>
      </c>
      <c r="O1327">
        <v>95.619643585906601</v>
      </c>
      <c r="P1327">
        <v>150.80177413851899</v>
      </c>
      <c r="Q1327">
        <v>0.34738095984098399</v>
      </c>
    </row>
    <row r="1328" spans="1:17" hidden="1" x14ac:dyDescent="0.3">
      <c r="A1328" t="s">
        <v>2818</v>
      </c>
      <c r="B1328" t="s">
        <v>2819</v>
      </c>
      <c r="C1328" t="str">
        <f>IFERROR(VLOOKUP(Table1[[#This Row],[Ticker]],[1]!Table2[[Symbol]:[Industry]],2,FALSE),"-")</f>
        <v>-</v>
      </c>
      <c r="D1328" t="s">
        <v>203</v>
      </c>
      <c r="E1328">
        <v>1290.330729995</v>
      </c>
      <c r="F1328">
        <v>813.35</v>
      </c>
      <c r="G1328">
        <v>85.991206647102601</v>
      </c>
      <c r="H1328">
        <v>-14.419034746110301</v>
      </c>
      <c r="I1328">
        <v>24.773467897552599</v>
      </c>
      <c r="J1328">
        <v>-9.5763209406967995</v>
      </c>
      <c r="K1328">
        <v>931.10260234195903</v>
      </c>
      <c r="L1328">
        <v>736.17801084989605</v>
      </c>
      <c r="M1328">
        <v>19.236810265049701</v>
      </c>
      <c r="N1328">
        <v>0.70705426735291799</v>
      </c>
      <c r="O1328">
        <v>34.5730620274174</v>
      </c>
      <c r="P1328">
        <v>118.056300268096</v>
      </c>
      <c r="Q1328">
        <v>0.195352665326949</v>
      </c>
    </row>
    <row r="1329" spans="1:17" hidden="1" x14ac:dyDescent="0.3">
      <c r="A1329" t="s">
        <v>2820</v>
      </c>
      <c r="B1329" t="s">
        <v>2821</v>
      </c>
      <c r="C1329" t="str">
        <f>IFERROR(VLOOKUP(Table1[[#This Row],[Ticker]],[1]!Table2[[Symbol]:[Industry]],2,FALSE),"-")</f>
        <v>-</v>
      </c>
      <c r="D1329" t="s">
        <v>290</v>
      </c>
      <c r="E1329">
        <v>1287.2299049999999</v>
      </c>
      <c r="F1329">
        <v>78.930000000000007</v>
      </c>
      <c r="G1329">
        <v>-16.3147481552842</v>
      </c>
      <c r="H1329">
        <v>-2.07371088452821</v>
      </c>
      <c r="I1329">
        <v>-29.0593061299627</v>
      </c>
      <c r="J1329">
        <v>-0.445385965578869</v>
      </c>
      <c r="K1329">
        <v>84.235659340969505</v>
      </c>
      <c r="L1329">
        <v>84.654866494442601</v>
      </c>
      <c r="M1329">
        <v>32.501348769341398</v>
      </c>
      <c r="N1329">
        <v>1.1772525988812199</v>
      </c>
      <c r="O1329">
        <v>32.965919168883801</v>
      </c>
      <c r="P1329">
        <v>14.391304347826001</v>
      </c>
      <c r="Q1329">
        <v>3.0608039865970001E-2</v>
      </c>
    </row>
    <row r="1330" spans="1:17" hidden="1" x14ac:dyDescent="0.3">
      <c r="A1330" t="s">
        <v>2822</v>
      </c>
      <c r="B1330" t="s">
        <v>2823</v>
      </c>
      <c r="C1330" t="str">
        <f>IFERROR(VLOOKUP(Table1[[#This Row],[Ticker]],[1]!Table2[[Symbol]:[Industry]],2,FALSE),"-")</f>
        <v>-</v>
      </c>
      <c r="D1330" t="s">
        <v>751</v>
      </c>
      <c r="E1330">
        <v>1285.9077144749999</v>
      </c>
      <c r="F1330">
        <v>254.75</v>
      </c>
      <c r="G1330">
        <v>-27.2204104070019</v>
      </c>
      <c r="H1330">
        <v>-7.7559141251563597</v>
      </c>
      <c r="I1330">
        <v>-13.5373901698824</v>
      </c>
      <c r="J1330">
        <v>-11.651987061596399</v>
      </c>
      <c r="K1330">
        <v>280.84367926711002</v>
      </c>
      <c r="M1330">
        <v>16.749860319085201</v>
      </c>
      <c r="N1330">
        <v>1.6658561161007399</v>
      </c>
      <c r="O1330">
        <v>25.8881256133464</v>
      </c>
      <c r="P1330">
        <v>11.9042389633208</v>
      </c>
    </row>
    <row r="1331" spans="1:17" hidden="1" x14ac:dyDescent="0.3">
      <c r="A1331" t="s">
        <v>2824</v>
      </c>
      <c r="B1331" t="s">
        <v>2825</v>
      </c>
      <c r="C1331" t="str">
        <f>IFERROR(VLOOKUP(Table1[[#This Row],[Ticker]],[1]!Table2[[Symbol]:[Industry]],2,FALSE),"-")</f>
        <v>-</v>
      </c>
      <c r="D1331" t="s">
        <v>710</v>
      </c>
      <c r="E1331">
        <v>1284.0843154500001</v>
      </c>
      <c r="F1331">
        <v>147.15</v>
      </c>
      <c r="G1331">
        <v>-49.3455768285178</v>
      </c>
      <c r="H1331">
        <v>-11.716891457291901</v>
      </c>
      <c r="I1331">
        <v>-18.000882963283701</v>
      </c>
      <c r="J1331">
        <v>-1.83807205582322</v>
      </c>
      <c r="K1331">
        <v>158.233280573298</v>
      </c>
      <c r="L1331">
        <v>162.74418825066499</v>
      </c>
      <c r="M1331">
        <v>29.422052563359401</v>
      </c>
      <c r="N1331">
        <v>0.78788336926970803</v>
      </c>
      <c r="O1331">
        <v>53.4828406388039</v>
      </c>
      <c r="P1331">
        <v>16.4161392405063</v>
      </c>
      <c r="Q1331">
        <v>5.4583215255008997E-2</v>
      </c>
    </row>
    <row r="1332" spans="1:17" hidden="1" x14ac:dyDescent="0.3">
      <c r="A1332" t="s">
        <v>2826</v>
      </c>
      <c r="B1332" t="s">
        <v>2827</v>
      </c>
      <c r="C1332" t="str">
        <f>IFERROR(VLOOKUP(Table1[[#This Row],[Ticker]],[1]!Table2[[Symbol]:[Industry]],2,FALSE),"-")</f>
        <v>-</v>
      </c>
      <c r="D1332" t="s">
        <v>936</v>
      </c>
      <c r="E1332">
        <v>1279.033316</v>
      </c>
      <c r="F1332">
        <v>83.99</v>
      </c>
      <c r="G1332">
        <v>-19.309149214097399</v>
      </c>
      <c r="H1332">
        <v>-3.62635807874446</v>
      </c>
      <c r="I1332">
        <v>-22.276901960101</v>
      </c>
      <c r="J1332">
        <v>-10.0182304861157</v>
      </c>
      <c r="K1332">
        <v>87.5455758102392</v>
      </c>
      <c r="L1332">
        <v>88.983713805580194</v>
      </c>
      <c r="M1332">
        <v>33.543082051676897</v>
      </c>
      <c r="N1332">
        <v>2.4659909725596001</v>
      </c>
      <c r="O1332">
        <v>37.694963686153102</v>
      </c>
      <c r="P1332">
        <v>13.5</v>
      </c>
      <c r="Q1332">
        <v>-4.1524116950819997E-3</v>
      </c>
    </row>
    <row r="1333" spans="1:17" hidden="1" x14ac:dyDescent="0.3">
      <c r="A1333" t="s">
        <v>2828</v>
      </c>
      <c r="B1333" t="s">
        <v>2829</v>
      </c>
      <c r="C1333" t="str">
        <f>IFERROR(VLOOKUP(Table1[[#This Row],[Ticker]],[1]!Table2[[Symbol]:[Industry]],2,FALSE),"-")</f>
        <v>-</v>
      </c>
      <c r="D1333" t="s">
        <v>2667</v>
      </c>
      <c r="E1333">
        <v>1278.6010699999999</v>
      </c>
      <c r="F1333">
        <v>1559.65</v>
      </c>
      <c r="G1333">
        <v>551.08826017727802</v>
      </c>
      <c r="H1333">
        <v>-17.805131876407199</v>
      </c>
      <c r="I1333">
        <v>93.327764218859599</v>
      </c>
      <c r="J1333">
        <v>-3.86081605572944</v>
      </c>
      <c r="K1333">
        <v>1642.2675176436601</v>
      </c>
      <c r="L1333">
        <v>1055.0415532536099</v>
      </c>
      <c r="M1333">
        <v>22.7154941080538</v>
      </c>
      <c r="N1333">
        <v>0.316254090957648</v>
      </c>
      <c r="O1333">
        <v>35.453467124034198</v>
      </c>
      <c r="P1333">
        <v>585.71114530666</v>
      </c>
    </row>
    <row r="1334" spans="1:17" hidden="1" x14ac:dyDescent="0.3">
      <c r="A1334" t="s">
        <v>2830</v>
      </c>
      <c r="B1334" t="s">
        <v>2831</v>
      </c>
      <c r="C1334" t="str">
        <f>IFERROR(VLOOKUP(Table1[[#This Row],[Ticker]],[1]!Table2[[Symbol]:[Industry]],2,FALSE),"-")</f>
        <v>-</v>
      </c>
      <c r="D1334" t="s">
        <v>136</v>
      </c>
      <c r="E1334">
        <v>1275.6183780599999</v>
      </c>
      <c r="F1334">
        <v>797.55</v>
      </c>
      <c r="G1334">
        <v>-16.730062093810499</v>
      </c>
      <c r="H1334">
        <v>-1.37208859139865</v>
      </c>
      <c r="I1334">
        <v>-24.549562371326399</v>
      </c>
      <c r="J1334">
        <v>-2.7346887291939699</v>
      </c>
      <c r="K1334">
        <v>841.75095734705701</v>
      </c>
      <c r="L1334">
        <v>850.68595959975403</v>
      </c>
      <c r="M1334">
        <v>26.862855881116801</v>
      </c>
      <c r="N1334">
        <v>0.82685817859941901</v>
      </c>
      <c r="O1334">
        <v>35.414707541846902</v>
      </c>
      <c r="P1334">
        <v>12.481489316691301</v>
      </c>
      <c r="Q1334">
        <v>9.0594627174223993E-2</v>
      </c>
    </row>
    <row r="1335" spans="1:17" hidden="1" x14ac:dyDescent="0.3">
      <c r="A1335" t="s">
        <v>2832</v>
      </c>
      <c r="B1335" t="s">
        <v>2833</v>
      </c>
      <c r="C1335" t="str">
        <f>IFERROR(VLOOKUP(Table1[[#This Row],[Ticker]],[1]!Table2[[Symbol]:[Industry]],2,FALSE),"-")</f>
        <v>-</v>
      </c>
      <c r="D1335" t="s">
        <v>1003</v>
      </c>
      <c r="E1335">
        <v>1274.4727092999999</v>
      </c>
      <c r="F1335">
        <v>636.65</v>
      </c>
      <c r="G1335">
        <v>-5.2866545156940798</v>
      </c>
      <c r="H1335">
        <v>0.167818601303003</v>
      </c>
      <c r="I1335">
        <v>-9.1302909267350802</v>
      </c>
      <c r="J1335">
        <v>12.0941960772111</v>
      </c>
      <c r="K1335">
        <v>619.73579972907805</v>
      </c>
      <c r="L1335">
        <v>610.82528868841905</v>
      </c>
      <c r="M1335">
        <v>54.4298877759486</v>
      </c>
      <c r="N1335">
        <v>1.14889176445375</v>
      </c>
      <c r="O1335">
        <v>34.296709337940698</v>
      </c>
      <c r="P1335">
        <v>32.7598790532791</v>
      </c>
      <c r="Q1335">
        <v>2.9792133042051E-2</v>
      </c>
    </row>
    <row r="1336" spans="1:17" hidden="1" x14ac:dyDescent="0.3">
      <c r="A1336" t="s">
        <v>2834</v>
      </c>
      <c r="B1336" t="s">
        <v>2835</v>
      </c>
      <c r="C1336" t="str">
        <f>IFERROR(VLOOKUP(Table1[[#This Row],[Ticker]],[1]!Table2[[Symbol]:[Industry]],2,FALSE),"-")</f>
        <v>-</v>
      </c>
      <c r="D1336" t="s">
        <v>203</v>
      </c>
      <c r="E1336">
        <v>1270.1352336</v>
      </c>
      <c r="F1336">
        <v>1068</v>
      </c>
      <c r="G1336">
        <v>109.979453304065</v>
      </c>
      <c r="H1336">
        <v>6.3115092687486003</v>
      </c>
      <c r="I1336">
        <v>39.210062628887002</v>
      </c>
      <c r="J1336">
        <v>4.1933689604903304</v>
      </c>
      <c r="K1336">
        <v>970.86928613888199</v>
      </c>
      <c r="L1336">
        <v>813.682323607429</v>
      </c>
      <c r="M1336">
        <v>52.340861024426601</v>
      </c>
      <c r="N1336">
        <v>1.0212397464456799</v>
      </c>
      <c r="O1336">
        <v>13.792134831460601</v>
      </c>
      <c r="P1336">
        <v>139.461883408071</v>
      </c>
      <c r="Q1336">
        <v>0.16995565568970999</v>
      </c>
    </row>
    <row r="1337" spans="1:17" hidden="1" x14ac:dyDescent="0.3">
      <c r="A1337" t="s">
        <v>2836</v>
      </c>
      <c r="B1337" t="s">
        <v>2837</v>
      </c>
      <c r="C1337" t="str">
        <f>IFERROR(VLOOKUP(Table1[[#This Row],[Ticker]],[1]!Table2[[Symbol]:[Industry]],2,FALSE),"-")</f>
        <v>-</v>
      </c>
      <c r="D1337" t="s">
        <v>1376</v>
      </c>
      <c r="E1337">
        <v>1269.95174146</v>
      </c>
      <c r="F1337">
        <v>841.7</v>
      </c>
      <c r="G1337">
        <v>117.77582750581399</v>
      </c>
      <c r="H1337">
        <v>53.737622619231203</v>
      </c>
      <c r="I1337">
        <v>91.177531407540499</v>
      </c>
      <c r="J1337">
        <v>4.7263830460586904</v>
      </c>
      <c r="K1337">
        <v>665.89777526104899</v>
      </c>
      <c r="L1337">
        <v>508.56004035296399</v>
      </c>
      <c r="M1337">
        <v>57.513814254994401</v>
      </c>
      <c r="N1337">
        <v>2.6114602545876702</v>
      </c>
      <c r="O1337">
        <v>22.014969704170099</v>
      </c>
      <c r="P1337">
        <v>182.26022803487501</v>
      </c>
      <c r="Q1337">
        <v>0.15674078971141001</v>
      </c>
    </row>
    <row r="1338" spans="1:17" hidden="1" x14ac:dyDescent="0.3">
      <c r="A1338" t="s">
        <v>2838</v>
      </c>
      <c r="B1338" t="s">
        <v>2839</v>
      </c>
      <c r="C1338" t="str">
        <f>IFERROR(VLOOKUP(Table1[[#This Row],[Ticker]],[1]!Table2[[Symbol]:[Industry]],2,FALSE),"-")</f>
        <v>-</v>
      </c>
      <c r="D1338" t="s">
        <v>525</v>
      </c>
      <c r="E1338">
        <v>1267.0722371049901</v>
      </c>
      <c r="F1338">
        <v>522.95000000000005</v>
      </c>
      <c r="G1338">
        <v>-19.651530965928501</v>
      </c>
      <c r="H1338">
        <v>-8.1822012292986805</v>
      </c>
      <c r="I1338">
        <v>10.8142122520838</v>
      </c>
      <c r="J1338">
        <v>-1.34870033115738</v>
      </c>
      <c r="K1338">
        <v>559.03070135392898</v>
      </c>
      <c r="L1338">
        <v>485.56675478416099</v>
      </c>
      <c r="M1338">
        <v>31.591986443772601</v>
      </c>
      <c r="N1338">
        <v>0.37106369846285198</v>
      </c>
      <c r="O1338">
        <v>30.031551773592099</v>
      </c>
      <c r="P1338">
        <v>54.925196267219597</v>
      </c>
      <c r="Q1338">
        <v>0.15298853118231001</v>
      </c>
    </row>
    <row r="1339" spans="1:17" hidden="1" x14ac:dyDescent="0.3">
      <c r="A1339" t="s">
        <v>2840</v>
      </c>
      <c r="B1339" t="s">
        <v>2841</v>
      </c>
      <c r="C1339" t="str">
        <f>IFERROR(VLOOKUP(Table1[[#This Row],[Ticker]],[1]!Table2[[Symbol]:[Industry]],2,FALSE),"-")</f>
        <v>-</v>
      </c>
      <c r="D1339" t="s">
        <v>133</v>
      </c>
      <c r="E1339">
        <v>1256.4529</v>
      </c>
      <c r="F1339">
        <v>32.6</v>
      </c>
      <c r="G1339">
        <v>131.45520149807999</v>
      </c>
      <c r="H1339">
        <v>20.336781469503698</v>
      </c>
      <c r="I1339">
        <v>2.05989195769261</v>
      </c>
      <c r="J1339">
        <v>-5.5745081435255504</v>
      </c>
      <c r="K1339">
        <v>29.580811824891601</v>
      </c>
      <c r="L1339">
        <v>25.481147930570899</v>
      </c>
      <c r="M1339">
        <v>48.176037972298197</v>
      </c>
      <c r="N1339">
        <v>2.7160554894867199</v>
      </c>
      <c r="O1339">
        <v>14.4171779141104</v>
      </c>
      <c r="P1339">
        <v>184.71615720523999</v>
      </c>
      <c r="Q1339">
        <v>0.100463032709064</v>
      </c>
    </row>
    <row r="1340" spans="1:17" hidden="1" x14ac:dyDescent="0.3">
      <c r="A1340" t="s">
        <v>2842</v>
      </c>
      <c r="B1340" t="s">
        <v>2843</v>
      </c>
      <c r="C1340" t="str">
        <f>IFERROR(VLOOKUP(Table1[[#This Row],[Ticker]],[1]!Table2[[Symbol]:[Industry]],2,FALSE),"-")</f>
        <v>-</v>
      </c>
      <c r="D1340" t="s">
        <v>203</v>
      </c>
      <c r="E1340">
        <v>1254.9810175</v>
      </c>
      <c r="F1340">
        <v>137.75</v>
      </c>
      <c r="G1340">
        <v>10.6856752742701</v>
      </c>
      <c r="H1340">
        <v>3.2862152871435701</v>
      </c>
      <c r="I1340">
        <v>-5.6755746626897201</v>
      </c>
      <c r="J1340">
        <v>-2.0510808224887098</v>
      </c>
      <c r="K1340">
        <v>137.587542885413</v>
      </c>
      <c r="L1340">
        <v>129.10176709903601</v>
      </c>
      <c r="M1340">
        <v>39.693670229307898</v>
      </c>
      <c r="N1340">
        <v>0.921851256080369</v>
      </c>
      <c r="O1340">
        <v>13.248638838475401</v>
      </c>
      <c r="P1340">
        <v>37.064676616915399</v>
      </c>
      <c r="Q1340">
        <v>8.5809473593947E-2</v>
      </c>
    </row>
    <row r="1341" spans="1:17" hidden="1" x14ac:dyDescent="0.3">
      <c r="A1341" t="s">
        <v>2844</v>
      </c>
      <c r="B1341" t="s">
        <v>2845</v>
      </c>
      <c r="C1341" t="str">
        <f>IFERROR(VLOOKUP(Table1[[#This Row],[Ticker]],[1]!Table2[[Symbol]:[Industry]],2,FALSE),"-")</f>
        <v>-</v>
      </c>
      <c r="D1341" t="s">
        <v>300</v>
      </c>
      <c r="E1341">
        <v>1254.1920661409999</v>
      </c>
      <c r="F1341">
        <v>133.49</v>
      </c>
      <c r="G1341">
        <v>16.878863563328899</v>
      </c>
      <c r="H1341">
        <v>17.650510586265899</v>
      </c>
      <c r="I1341">
        <v>38.5195072477294</v>
      </c>
      <c r="J1341">
        <v>-10.178213081097599</v>
      </c>
      <c r="K1341">
        <v>125.070717554097</v>
      </c>
      <c r="L1341">
        <v>111.25627700395</v>
      </c>
      <c r="M1341">
        <v>45.021290851439701</v>
      </c>
      <c r="N1341">
        <v>1.27993941328905</v>
      </c>
      <c r="O1341">
        <v>20.6831972432391</v>
      </c>
      <c r="P1341">
        <v>62.991452991452903</v>
      </c>
      <c r="Q1341">
        <v>-8.6116072770250005E-3</v>
      </c>
    </row>
    <row r="1342" spans="1:17" hidden="1" x14ac:dyDescent="0.3">
      <c r="A1342" t="s">
        <v>2846</v>
      </c>
      <c r="B1342" t="s">
        <v>2847</v>
      </c>
      <c r="C1342" t="str">
        <f>IFERROR(VLOOKUP(Table1[[#This Row],[Ticker]],[1]!Table2[[Symbol]:[Industry]],2,FALSE),"-")</f>
        <v>-</v>
      </c>
      <c r="D1342" t="s">
        <v>315</v>
      </c>
      <c r="E1342">
        <v>1253.9123278980001</v>
      </c>
      <c r="F1342">
        <v>19.02</v>
      </c>
      <c r="G1342">
        <v>12.6034593623767</v>
      </c>
      <c r="H1342">
        <v>-14.8813572405616</v>
      </c>
      <c r="I1342">
        <v>-57.933944890786996</v>
      </c>
      <c r="J1342">
        <v>-7.2744158193728703</v>
      </c>
      <c r="K1342">
        <v>23.151702112384701</v>
      </c>
      <c r="L1342">
        <v>24.496348886028599</v>
      </c>
      <c r="M1342">
        <v>15.5426476630878</v>
      </c>
      <c r="N1342">
        <v>1.35091039199316</v>
      </c>
      <c r="O1342">
        <v>120.820189274447</v>
      </c>
      <c r="P1342">
        <v>43.0075187969924</v>
      </c>
      <c r="Q1342">
        <v>8.4307101020589997E-2</v>
      </c>
    </row>
    <row r="1343" spans="1:17" hidden="1" x14ac:dyDescent="0.3">
      <c r="A1343" t="s">
        <v>2848</v>
      </c>
      <c r="B1343" t="s">
        <v>2849</v>
      </c>
      <c r="C1343" t="str">
        <f>IFERROR(VLOOKUP(Table1[[#This Row],[Ticker]],[1]!Table2[[Symbol]:[Industry]],2,FALSE),"-")</f>
        <v>-</v>
      </c>
      <c r="D1343" t="s">
        <v>397</v>
      </c>
      <c r="E1343">
        <v>1252.49161052</v>
      </c>
      <c r="F1343">
        <v>74.959999999999994</v>
      </c>
      <c r="G1343">
        <v>25.539156758505701</v>
      </c>
      <c r="H1343">
        <v>1.01358743351967</v>
      </c>
      <c r="I1343">
        <v>6.1212079257846304</v>
      </c>
      <c r="J1343">
        <v>-1.1142853425051</v>
      </c>
      <c r="K1343">
        <v>75.924240275356993</v>
      </c>
      <c r="L1343">
        <v>67.723279312161097</v>
      </c>
      <c r="M1343">
        <v>39.2785064764861</v>
      </c>
      <c r="N1343">
        <v>1.6515094344919199</v>
      </c>
      <c r="O1343">
        <v>18.729989327641398</v>
      </c>
      <c r="P1343">
        <v>62.603036876355702</v>
      </c>
      <c r="Q1343">
        <v>5.2718239726187999E-2</v>
      </c>
    </row>
    <row r="1344" spans="1:17" hidden="1" x14ac:dyDescent="0.3">
      <c r="A1344" t="s">
        <v>2850</v>
      </c>
      <c r="B1344" t="s">
        <v>2851</v>
      </c>
      <c r="C1344" t="str">
        <f>IFERROR(VLOOKUP(Table1[[#This Row],[Ticker]],[1]!Table2[[Symbol]:[Industry]],2,FALSE),"-")</f>
        <v>-</v>
      </c>
      <c r="D1344" t="s">
        <v>625</v>
      </c>
      <c r="E1344">
        <v>1251.741696245</v>
      </c>
      <c r="F1344">
        <v>22.51</v>
      </c>
      <c r="G1344">
        <v>-80.522335147646302</v>
      </c>
      <c r="H1344">
        <v>12.1615239616666</v>
      </c>
      <c r="I1344">
        <v>-8.9227706075615494</v>
      </c>
      <c r="J1344">
        <v>-0.10187744950303899</v>
      </c>
      <c r="K1344">
        <v>21.7489252513138</v>
      </c>
      <c r="L1344">
        <v>24.955112728566</v>
      </c>
      <c r="M1344">
        <v>55.340156267156303</v>
      </c>
      <c r="N1344">
        <v>1.1966067865166801</v>
      </c>
      <c r="O1344">
        <v>135.450910706352</v>
      </c>
      <c r="P1344">
        <v>50.066666666666599</v>
      </c>
      <c r="Q1344">
        <v>0.22080727963312199</v>
      </c>
    </row>
    <row r="1345" spans="1:17" hidden="1" x14ac:dyDescent="0.3">
      <c r="A1345" t="s">
        <v>2852</v>
      </c>
      <c r="B1345" t="s">
        <v>2853</v>
      </c>
      <c r="C1345" t="str">
        <f>IFERROR(VLOOKUP(Table1[[#This Row],[Ticker]],[1]!Table2[[Symbol]:[Industry]],2,FALSE),"-")</f>
        <v>-</v>
      </c>
      <c r="D1345" t="s">
        <v>536</v>
      </c>
      <c r="E1345">
        <v>1249.87203264</v>
      </c>
      <c r="F1345">
        <v>359.2</v>
      </c>
      <c r="G1345">
        <v>57.366500294646002</v>
      </c>
      <c r="H1345">
        <v>15.2153093748773</v>
      </c>
      <c r="I1345">
        <v>9.76680235853906</v>
      </c>
      <c r="J1345">
        <v>15.0577012781196</v>
      </c>
      <c r="K1345">
        <v>302.33276845588102</v>
      </c>
      <c r="L1345">
        <v>258.13500130601398</v>
      </c>
      <c r="M1345">
        <v>83.243953984233798</v>
      </c>
      <c r="N1345">
        <v>1.6382592026646201</v>
      </c>
      <c r="O1345">
        <v>2.4777282850779501</v>
      </c>
      <c r="P1345">
        <v>102.937853107344</v>
      </c>
      <c r="Q1345">
        <v>5.6696558650502001E-2</v>
      </c>
    </row>
    <row r="1346" spans="1:17" hidden="1" x14ac:dyDescent="0.3">
      <c r="A1346" t="s">
        <v>2854</v>
      </c>
      <c r="B1346" t="s">
        <v>2855</v>
      </c>
      <c r="C1346" t="str">
        <f>IFERROR(VLOOKUP(Table1[[#This Row],[Ticker]],[1]!Table2[[Symbol]:[Industry]],2,FALSE),"-")</f>
        <v>-</v>
      </c>
      <c r="D1346" t="s">
        <v>300</v>
      </c>
      <c r="E1346">
        <v>1249.055758125</v>
      </c>
      <c r="F1346">
        <v>318.75</v>
      </c>
      <c r="G1346">
        <v>48.252693222042197</v>
      </c>
      <c r="H1346">
        <v>32.487318944878098</v>
      </c>
      <c r="I1346">
        <v>61.935713459161697</v>
      </c>
      <c r="J1346">
        <v>12.08475953624</v>
      </c>
      <c r="K1346">
        <v>265.43789068611801</v>
      </c>
      <c r="M1346">
        <v>64.445823255020699</v>
      </c>
      <c r="N1346">
        <v>2.8033762588496098</v>
      </c>
      <c r="O1346">
        <v>9.7725490196078404</v>
      </c>
      <c r="P1346">
        <v>86.022760431864597</v>
      </c>
    </row>
    <row r="1347" spans="1:17" hidden="1" x14ac:dyDescent="0.3">
      <c r="A1347" t="s">
        <v>2856</v>
      </c>
      <c r="B1347" t="s">
        <v>2857</v>
      </c>
      <c r="C1347" t="str">
        <f>IFERROR(VLOOKUP(Table1[[#This Row],[Ticker]],[1]!Table2[[Symbol]:[Industry]],2,FALSE),"-")</f>
        <v>-</v>
      </c>
      <c r="D1347" t="s">
        <v>1535</v>
      </c>
      <c r="E1347">
        <v>1241.1267904690001</v>
      </c>
      <c r="F1347">
        <v>214.01</v>
      </c>
      <c r="G1347">
        <v>-53.682202070566902</v>
      </c>
      <c r="H1347">
        <v>1.62993732715829</v>
      </c>
      <c r="I1347">
        <v>-17.195817223895599</v>
      </c>
      <c r="J1347">
        <v>2.2345902523687702</v>
      </c>
      <c r="K1347">
        <v>220.07781288200101</v>
      </c>
      <c r="L1347">
        <v>241.008726355937</v>
      </c>
      <c r="M1347">
        <v>45.154099617052303</v>
      </c>
      <c r="N1347">
        <v>1.4901497411617499</v>
      </c>
      <c r="O1347">
        <v>51.815335731975097</v>
      </c>
      <c r="P1347">
        <v>7.3539001755706002</v>
      </c>
      <c r="Q1347">
        <v>1.2907950363776E-2</v>
      </c>
    </row>
    <row r="1348" spans="1:17" hidden="1" x14ac:dyDescent="0.3">
      <c r="A1348" t="s">
        <v>2858</v>
      </c>
      <c r="B1348" t="s">
        <v>2859</v>
      </c>
      <c r="C1348" t="str">
        <f>IFERROR(VLOOKUP(Table1[[#This Row],[Ticker]],[1]!Table2[[Symbol]:[Industry]],2,FALSE),"-")</f>
        <v>-</v>
      </c>
      <c r="D1348" t="s">
        <v>300</v>
      </c>
      <c r="E1348">
        <v>1235.3624749399901</v>
      </c>
      <c r="F1348">
        <v>864.7</v>
      </c>
      <c r="G1348">
        <v>141.09571434636101</v>
      </c>
      <c r="H1348">
        <v>26.138247205529701</v>
      </c>
      <c r="I1348">
        <v>97.437515475545894</v>
      </c>
      <c r="J1348">
        <v>-5.9407236009335698</v>
      </c>
      <c r="K1348">
        <v>749.87069783627396</v>
      </c>
      <c r="L1348">
        <v>579.37024069198003</v>
      </c>
      <c r="M1348">
        <v>51.911026150530503</v>
      </c>
      <c r="N1348">
        <v>1.0775411135414801</v>
      </c>
      <c r="O1348">
        <v>12.027292702671399</v>
      </c>
      <c r="P1348">
        <v>171.66195413132201</v>
      </c>
      <c r="Q1348">
        <v>0.158036425166596</v>
      </c>
    </row>
    <row r="1349" spans="1:17" hidden="1" x14ac:dyDescent="0.3">
      <c r="A1349" t="s">
        <v>2860</v>
      </c>
      <c r="B1349" t="s">
        <v>2861</v>
      </c>
      <c r="C1349" t="str">
        <f>IFERROR(VLOOKUP(Table1[[#This Row],[Ticker]],[1]!Table2[[Symbol]:[Industry]],2,FALSE),"-")</f>
        <v>-</v>
      </c>
      <c r="D1349" t="s">
        <v>625</v>
      </c>
      <c r="E1349">
        <v>1235.0160070500001</v>
      </c>
      <c r="F1349">
        <v>171.85</v>
      </c>
      <c r="G1349">
        <v>43.345718797149701</v>
      </c>
      <c r="H1349">
        <v>-11.920729865672801</v>
      </c>
      <c r="I1349">
        <v>7.3593228686202297</v>
      </c>
      <c r="J1349">
        <v>-9.9030718136934901</v>
      </c>
      <c r="K1349">
        <v>181.08321463201401</v>
      </c>
      <c r="L1349">
        <v>149.174188227868</v>
      </c>
      <c r="M1349">
        <v>26.118240766257799</v>
      </c>
      <c r="N1349">
        <v>0.78539663359027001</v>
      </c>
      <c r="O1349">
        <v>28.571428571428498</v>
      </c>
      <c r="P1349">
        <v>86.793478260869506</v>
      </c>
      <c r="Q1349">
        <v>0.15153802672556799</v>
      </c>
    </row>
    <row r="1350" spans="1:17" hidden="1" x14ac:dyDescent="0.3">
      <c r="A1350" t="s">
        <v>2862</v>
      </c>
      <c r="B1350" t="s">
        <v>2863</v>
      </c>
      <c r="C1350" t="str">
        <f>IFERROR(VLOOKUP(Table1[[#This Row],[Ticker]],[1]!Table2[[Symbol]:[Industry]],2,FALSE),"-")</f>
        <v>-</v>
      </c>
      <c r="D1350" t="s">
        <v>46</v>
      </c>
      <c r="E1350">
        <v>1227.89164383</v>
      </c>
      <c r="F1350">
        <v>206.9</v>
      </c>
      <c r="G1350">
        <v>391.08648614145102</v>
      </c>
      <c r="H1350">
        <v>15.7682042852664</v>
      </c>
      <c r="I1350">
        <v>83.724247694879097</v>
      </c>
      <c r="J1350">
        <v>2.7543053521778602</v>
      </c>
      <c r="K1350">
        <v>177.65861795696799</v>
      </c>
      <c r="L1350">
        <v>129.30642060095801</v>
      </c>
      <c r="M1350">
        <v>61.122460333348101</v>
      </c>
      <c r="N1350">
        <v>0.90551670267889794</v>
      </c>
      <c r="O1350">
        <v>4.88158530691154</v>
      </c>
      <c r="P1350">
        <v>515.77380952380895</v>
      </c>
      <c r="Q1350">
        <v>0.20306545890014799</v>
      </c>
    </row>
    <row r="1351" spans="1:17" hidden="1" x14ac:dyDescent="0.3">
      <c r="A1351" t="s">
        <v>2864</v>
      </c>
      <c r="B1351" t="s">
        <v>2865</v>
      </c>
      <c r="C1351" t="str">
        <f>IFERROR(VLOOKUP(Table1[[#This Row],[Ticker]],[1]!Table2[[Symbol]:[Industry]],2,FALSE),"-")</f>
        <v>-</v>
      </c>
      <c r="D1351" t="s">
        <v>554</v>
      </c>
      <c r="E1351">
        <v>1227.26579414</v>
      </c>
      <c r="F1351">
        <v>227.9</v>
      </c>
      <c r="G1351">
        <v>4.34438538037758</v>
      </c>
      <c r="H1351">
        <v>-13.6499292150262</v>
      </c>
      <c r="I1351">
        <v>-15.3914765741869</v>
      </c>
      <c r="J1351">
        <v>-1.23083596106937</v>
      </c>
      <c r="K1351">
        <v>243.02844002008399</v>
      </c>
      <c r="L1351">
        <v>225.05663097765401</v>
      </c>
      <c r="M1351">
        <v>30.6129465373625</v>
      </c>
      <c r="N1351">
        <v>0.51337595463239105</v>
      </c>
      <c r="O1351">
        <v>28.301886792452802</v>
      </c>
      <c r="P1351">
        <v>30.639151619375099</v>
      </c>
      <c r="Q1351">
        <v>4.4546179550385999E-2</v>
      </c>
    </row>
    <row r="1352" spans="1:17" hidden="1" x14ac:dyDescent="0.3">
      <c r="A1352" t="s">
        <v>2866</v>
      </c>
      <c r="B1352" t="s">
        <v>2867</v>
      </c>
      <c r="C1352" t="str">
        <f>IFERROR(VLOOKUP(Table1[[#This Row],[Ticker]],[1]!Table2[[Symbol]:[Industry]],2,FALSE),"-")</f>
        <v>-</v>
      </c>
      <c r="D1352" t="s">
        <v>21</v>
      </c>
      <c r="E1352">
        <v>1224.2385782399999</v>
      </c>
      <c r="F1352">
        <v>1486.4</v>
      </c>
      <c r="G1352">
        <v>764.49837392400002</v>
      </c>
      <c r="H1352">
        <v>-15.931210612995599</v>
      </c>
      <c r="I1352">
        <v>43.802933725914698</v>
      </c>
      <c r="J1352">
        <v>-3.1101567027832302</v>
      </c>
      <c r="K1352">
        <v>1469.0876152859601</v>
      </c>
      <c r="L1352">
        <v>1015.54501534062</v>
      </c>
      <c r="M1352">
        <v>55.770985238893999</v>
      </c>
      <c r="N1352">
        <v>0.52661515197758102</v>
      </c>
      <c r="O1352">
        <v>25.228740581270099</v>
      </c>
      <c r="P1352">
        <v>865.19480519480499</v>
      </c>
    </row>
    <row r="1353" spans="1:17" hidden="1" x14ac:dyDescent="0.3">
      <c r="A1353" t="s">
        <v>2868</v>
      </c>
      <c r="B1353" t="s">
        <v>2869</v>
      </c>
      <c r="C1353" t="str">
        <f>IFERROR(VLOOKUP(Table1[[#This Row],[Ticker]],[1]!Table2[[Symbol]:[Industry]],2,FALSE),"-")</f>
        <v>-</v>
      </c>
      <c r="D1353" t="s">
        <v>625</v>
      </c>
      <c r="E1353">
        <v>1223.9752699999999</v>
      </c>
      <c r="F1353">
        <v>503.3</v>
      </c>
      <c r="G1353">
        <v>18.894193588588799</v>
      </c>
      <c r="H1353">
        <v>5.0169399540224502</v>
      </c>
      <c r="I1353">
        <v>13.448005367795099</v>
      </c>
      <c r="J1353">
        <v>3.59330746611358</v>
      </c>
      <c r="K1353">
        <v>487.52685322256099</v>
      </c>
      <c r="L1353">
        <v>434.87715535526797</v>
      </c>
      <c r="M1353">
        <v>41.291784845186399</v>
      </c>
      <c r="N1353">
        <v>1.2449239197328099</v>
      </c>
      <c r="O1353">
        <v>16.113649910589999</v>
      </c>
      <c r="P1353">
        <v>47.573669549919302</v>
      </c>
    </row>
    <row r="1354" spans="1:17" hidden="1" x14ac:dyDescent="0.3">
      <c r="A1354" t="s">
        <v>2870</v>
      </c>
      <c r="B1354" t="s">
        <v>2871</v>
      </c>
      <c r="C1354" t="str">
        <f>IFERROR(VLOOKUP(Table1[[#This Row],[Ticker]],[1]!Table2[[Symbol]:[Industry]],2,FALSE),"-")</f>
        <v>-</v>
      </c>
      <c r="D1354" t="s">
        <v>388</v>
      </c>
      <c r="E1354">
        <v>1218.2373153599999</v>
      </c>
      <c r="F1354">
        <v>61.1</v>
      </c>
      <c r="G1354">
        <v>-48.046534358357299</v>
      </c>
      <c r="H1354">
        <v>-6.5868068227714502</v>
      </c>
      <c r="I1354">
        <v>-27.756724861325299</v>
      </c>
      <c r="J1354">
        <v>-2.59452684036635</v>
      </c>
      <c r="K1354">
        <v>67.210823925688601</v>
      </c>
      <c r="L1354">
        <v>70.827795541933995</v>
      </c>
      <c r="M1354">
        <v>18.9482094078766</v>
      </c>
      <c r="N1354">
        <v>0.75547781379999701</v>
      </c>
      <c r="O1354">
        <v>39.116202945990104</v>
      </c>
      <c r="P1354">
        <v>9.99099909990999</v>
      </c>
      <c r="Q1354">
        <v>-1.2226730157394001E-2</v>
      </c>
    </row>
    <row r="1355" spans="1:17" hidden="1" x14ac:dyDescent="0.3">
      <c r="A1355" t="s">
        <v>2872</v>
      </c>
      <c r="B1355" t="s">
        <v>2873</v>
      </c>
      <c r="C1355" t="str">
        <f>IFERROR(VLOOKUP(Table1[[#This Row],[Ticker]],[1]!Table2[[Symbol]:[Industry]],2,FALSE),"-")</f>
        <v>-</v>
      </c>
      <c r="D1355" t="s">
        <v>1003</v>
      </c>
      <c r="E1355">
        <v>1216.7967186000001</v>
      </c>
      <c r="F1355">
        <v>319.05</v>
      </c>
      <c r="G1355">
        <v>-27.727056350016099</v>
      </c>
      <c r="H1355">
        <v>-5.5869918093987199</v>
      </c>
      <c r="I1355">
        <v>-20.801217331566399</v>
      </c>
      <c r="J1355">
        <v>3.97832838626484</v>
      </c>
      <c r="K1355">
        <v>332.06978970789601</v>
      </c>
      <c r="L1355">
        <v>347.272273222862</v>
      </c>
      <c r="M1355">
        <v>41.849230875940002</v>
      </c>
      <c r="N1355">
        <v>0.86333341959950904</v>
      </c>
      <c r="O1355">
        <v>67.936060178655296</v>
      </c>
      <c r="P1355">
        <v>16.018181818181802</v>
      </c>
      <c r="Q1355">
        <v>4.9737133349040001E-2</v>
      </c>
    </row>
    <row r="1356" spans="1:17" hidden="1" x14ac:dyDescent="0.3">
      <c r="A1356" t="s">
        <v>2874</v>
      </c>
      <c r="B1356" t="s">
        <v>2875</v>
      </c>
      <c r="C1356" t="str">
        <f>IFERROR(VLOOKUP(Table1[[#This Row],[Ticker]],[1]!Table2[[Symbol]:[Industry]],2,FALSE),"-")</f>
        <v>-</v>
      </c>
      <c r="D1356" t="s">
        <v>133</v>
      </c>
      <c r="E1356">
        <v>1216.0157724000001</v>
      </c>
      <c r="F1356">
        <v>139.77000000000001</v>
      </c>
      <c r="G1356">
        <v>-8.28748114113084</v>
      </c>
      <c r="H1356">
        <v>-3.9517097217300701</v>
      </c>
      <c r="I1356">
        <v>-19.195111598133799</v>
      </c>
      <c r="J1356">
        <v>0.668129329892867</v>
      </c>
      <c r="K1356">
        <v>145.99964696106699</v>
      </c>
      <c r="L1356">
        <v>145.08032987758301</v>
      </c>
      <c r="M1356">
        <v>38.353759783151297</v>
      </c>
      <c r="N1356">
        <v>0.64740612768587502</v>
      </c>
      <c r="O1356">
        <v>39.014094583959299</v>
      </c>
      <c r="P1356">
        <v>21.170351105331601</v>
      </c>
      <c r="Q1356">
        <v>5.2137147157611002E-2</v>
      </c>
    </row>
    <row r="1357" spans="1:17" hidden="1" x14ac:dyDescent="0.3">
      <c r="A1357" t="s">
        <v>2876</v>
      </c>
      <c r="B1357" t="s">
        <v>2877</v>
      </c>
      <c r="C1357" t="str">
        <f>IFERROR(VLOOKUP(Table1[[#This Row],[Ticker]],[1]!Table2[[Symbol]:[Industry]],2,FALSE),"-")</f>
        <v>-</v>
      </c>
      <c r="D1357" t="s">
        <v>423</v>
      </c>
      <c r="E1357">
        <v>1215.12945896</v>
      </c>
      <c r="F1357">
        <v>3807.35</v>
      </c>
      <c r="G1357">
        <v>6.6979319574123597</v>
      </c>
      <c r="H1357">
        <v>-8.3313433810078799</v>
      </c>
      <c r="I1357">
        <v>7.6797796038637198</v>
      </c>
      <c r="J1357">
        <v>-1.288885642768</v>
      </c>
      <c r="K1357">
        <v>3826.64743448933</v>
      </c>
      <c r="L1357">
        <v>3356.2728566048299</v>
      </c>
      <c r="M1357">
        <v>32.705270682887701</v>
      </c>
      <c r="N1357">
        <v>0.38875438930265299</v>
      </c>
      <c r="O1357">
        <v>19.602873389627899</v>
      </c>
      <c r="P1357">
        <v>57.004123711340199</v>
      </c>
      <c r="Q1357">
        <v>1.1201769388161E-2</v>
      </c>
    </row>
    <row r="1358" spans="1:17" hidden="1" x14ac:dyDescent="0.3">
      <c r="A1358" t="s">
        <v>2878</v>
      </c>
      <c r="B1358" t="s">
        <v>2879</v>
      </c>
      <c r="C1358" t="str">
        <f>IFERROR(VLOOKUP(Table1[[#This Row],[Ticker]],[1]!Table2[[Symbol]:[Industry]],2,FALSE),"-")</f>
        <v>-</v>
      </c>
      <c r="D1358" t="s">
        <v>2880</v>
      </c>
      <c r="E1358">
        <v>1213.9591794999999</v>
      </c>
      <c r="F1358">
        <v>490.55</v>
      </c>
      <c r="G1358">
        <v>211.992367701093</v>
      </c>
      <c r="H1358">
        <v>12.272317202472401</v>
      </c>
      <c r="I1358">
        <v>43.0848942971149</v>
      </c>
      <c r="J1358">
        <v>9.5216700392129905</v>
      </c>
      <c r="K1358">
        <v>437.62957719280303</v>
      </c>
      <c r="L1358">
        <v>347.85657340087499</v>
      </c>
      <c r="M1358">
        <v>72.340810194512201</v>
      </c>
      <c r="N1358">
        <v>1.29271865575183</v>
      </c>
      <c r="O1358">
        <v>9.0612577718886804</v>
      </c>
      <c r="P1358">
        <v>242.56284916201099</v>
      </c>
    </row>
    <row r="1359" spans="1:17" hidden="1" x14ac:dyDescent="0.3">
      <c r="A1359" t="s">
        <v>2881</v>
      </c>
      <c r="B1359" t="s">
        <v>2882</v>
      </c>
      <c r="C1359" t="str">
        <f>IFERROR(VLOOKUP(Table1[[#This Row],[Ticker]],[1]!Table2[[Symbol]:[Industry]],2,FALSE),"-")</f>
        <v>-</v>
      </c>
      <c r="E1359">
        <v>1209.8527999999999</v>
      </c>
      <c r="F1359">
        <v>800</v>
      </c>
      <c r="G1359">
        <v>5881.7749329942799</v>
      </c>
      <c r="H1359">
        <v>1.60647878094371</v>
      </c>
      <c r="I1359">
        <v>263.54593834066299</v>
      </c>
      <c r="J1359">
        <v>3.3311531539133798</v>
      </c>
      <c r="K1359">
        <v>762.46502556058897</v>
      </c>
      <c r="L1359">
        <v>487.96565055983598</v>
      </c>
      <c r="M1359">
        <v>55.106906680042201</v>
      </c>
      <c r="N1359">
        <v>1.89458231630272</v>
      </c>
      <c r="O1359">
        <v>5.0624999999999902</v>
      </c>
      <c r="P1359">
        <v>5906.0060060059996</v>
      </c>
    </row>
    <row r="1360" spans="1:17" hidden="1" x14ac:dyDescent="0.3">
      <c r="A1360" t="s">
        <v>2883</v>
      </c>
      <c r="B1360" t="s">
        <v>2884</v>
      </c>
      <c r="C1360" t="str">
        <f>IFERROR(VLOOKUP(Table1[[#This Row],[Ticker]],[1]!Table2[[Symbol]:[Industry]],2,FALSE),"-")</f>
        <v>-</v>
      </c>
      <c r="D1360" t="s">
        <v>21</v>
      </c>
      <c r="E1360">
        <v>1201.5463199999999</v>
      </c>
      <c r="F1360">
        <v>1013.45</v>
      </c>
      <c r="G1360">
        <v>-32.520290694181703</v>
      </c>
      <c r="H1360">
        <v>-13.891327818966101</v>
      </c>
      <c r="I1360">
        <v>-26.4128985676391</v>
      </c>
      <c r="J1360">
        <v>3.0713219909268101</v>
      </c>
      <c r="K1360">
        <v>1100.10820375444</v>
      </c>
      <c r="L1360">
        <v>1099.21649351202</v>
      </c>
      <c r="M1360">
        <v>32.9667858309503</v>
      </c>
      <c r="N1360">
        <v>0.84489091658862803</v>
      </c>
      <c r="O1360">
        <v>44.792540332527501</v>
      </c>
      <c r="P1360">
        <v>6.0593375542881098</v>
      </c>
      <c r="Q1360">
        <v>0.117310286400862</v>
      </c>
    </row>
    <row r="1361" spans="1:17" hidden="1" x14ac:dyDescent="0.3">
      <c r="A1361" t="s">
        <v>2885</v>
      </c>
      <c r="B1361" t="s">
        <v>2886</v>
      </c>
      <c r="C1361" t="str">
        <f>IFERROR(VLOOKUP(Table1[[#This Row],[Ticker]],[1]!Table2[[Symbol]:[Industry]],2,FALSE),"-")</f>
        <v>-</v>
      </c>
      <c r="D1361" t="s">
        <v>72</v>
      </c>
      <c r="E1361">
        <v>1197.004725</v>
      </c>
      <c r="F1361">
        <v>105.85</v>
      </c>
      <c r="G1361">
        <v>-39.415367883518797</v>
      </c>
      <c r="H1361">
        <v>23.4226795584356</v>
      </c>
      <c r="I1361">
        <v>-17.164726793131099</v>
      </c>
      <c r="J1361">
        <v>11.877679109507699</v>
      </c>
      <c r="K1361">
        <v>97.563808059094796</v>
      </c>
      <c r="L1361">
        <v>97.680430273630407</v>
      </c>
      <c r="M1361">
        <v>56.064068479224801</v>
      </c>
      <c r="N1361">
        <v>1.75936185096196</v>
      </c>
      <c r="O1361">
        <v>37.5531412376003</v>
      </c>
      <c r="P1361">
        <v>26.918465227817698</v>
      </c>
    </row>
    <row r="1362" spans="1:17" hidden="1" x14ac:dyDescent="0.3">
      <c r="A1362" t="s">
        <v>2887</v>
      </c>
      <c r="B1362" t="s">
        <v>2888</v>
      </c>
      <c r="C1362" t="str">
        <f>IFERROR(VLOOKUP(Table1[[#This Row],[Ticker]],[1]!Table2[[Symbol]:[Industry]],2,FALSE),"-")</f>
        <v>-</v>
      </c>
      <c r="D1362" t="s">
        <v>710</v>
      </c>
      <c r="E1362">
        <v>1194.222841</v>
      </c>
      <c r="F1362">
        <v>302.95</v>
      </c>
      <c r="G1362">
        <v>86.443474971586099</v>
      </c>
      <c r="H1362">
        <v>17.5942568273653</v>
      </c>
      <c r="I1362">
        <v>-20.034159736062399</v>
      </c>
      <c r="J1362">
        <v>-8.0932754018193904</v>
      </c>
      <c r="K1362">
        <v>276.78760000245802</v>
      </c>
      <c r="L1362">
        <v>259.52585018715899</v>
      </c>
      <c r="M1362">
        <v>52.8839037093786</v>
      </c>
      <c r="N1362">
        <v>2.8464365472837398</v>
      </c>
      <c r="O1362">
        <v>31.704901798976699</v>
      </c>
      <c r="P1362">
        <v>130.29266438616401</v>
      </c>
    </row>
    <row r="1363" spans="1:17" hidden="1" x14ac:dyDescent="0.3">
      <c r="A1363" t="s">
        <v>2889</v>
      </c>
      <c r="B1363" t="s">
        <v>2890</v>
      </c>
      <c r="C1363" t="str">
        <f>IFERROR(VLOOKUP(Table1[[#This Row],[Ticker]],[1]!Table2[[Symbol]:[Industry]],2,FALSE),"-")</f>
        <v>-</v>
      </c>
      <c r="D1363" t="s">
        <v>2891</v>
      </c>
      <c r="E1363">
        <v>1188.00199</v>
      </c>
      <c r="F1363">
        <v>1099.9000000000001</v>
      </c>
      <c r="G1363">
        <v>-43.664123114273004</v>
      </c>
      <c r="H1363">
        <v>-15.997180947139601</v>
      </c>
      <c r="I1363">
        <v>-41.887982235573801</v>
      </c>
      <c r="J1363">
        <v>3.0459305379305301</v>
      </c>
      <c r="K1363">
        <v>1252.77770353847</v>
      </c>
      <c r="L1363">
        <v>1331.80548572252</v>
      </c>
      <c r="M1363">
        <v>25.339171319087701</v>
      </c>
      <c r="N1363">
        <v>1.36100131752305</v>
      </c>
      <c r="O1363">
        <v>65.015001363760305</v>
      </c>
      <c r="P1363">
        <v>9.4427860696517403</v>
      </c>
      <c r="Q1363">
        <v>0.22003209073807201</v>
      </c>
    </row>
    <row r="1364" spans="1:17" hidden="1" x14ac:dyDescent="0.3">
      <c r="A1364" t="s">
        <v>2892</v>
      </c>
      <c r="B1364" t="s">
        <v>2893</v>
      </c>
      <c r="C1364" t="str">
        <f>IFERROR(VLOOKUP(Table1[[#This Row],[Ticker]],[1]!Table2[[Symbol]:[Industry]],2,FALSE),"-")</f>
        <v>-</v>
      </c>
      <c r="E1364">
        <v>1187.0220440000001</v>
      </c>
      <c r="F1364">
        <v>2.27</v>
      </c>
      <c r="G1364">
        <v>245.852481094654</v>
      </c>
      <c r="H1364">
        <v>5.1817370454065204</v>
      </c>
      <c r="I1364">
        <v>-26.473978700530299</v>
      </c>
      <c r="J1364">
        <v>8.3581030387361093</v>
      </c>
      <c r="K1364">
        <v>2.6775165652022599</v>
      </c>
      <c r="L1364">
        <v>2.49235148024189</v>
      </c>
      <c r="M1364">
        <v>41.734849740443103</v>
      </c>
      <c r="N1364">
        <v>1.9633452940220499</v>
      </c>
      <c r="O1364">
        <v>81.938325991189402</v>
      </c>
      <c r="P1364">
        <v>418.85714285714198</v>
      </c>
    </row>
    <row r="1365" spans="1:17" hidden="1" x14ac:dyDescent="0.3">
      <c r="A1365" t="s">
        <v>2894</v>
      </c>
      <c r="B1365" t="s">
        <v>2895</v>
      </c>
      <c r="C1365" t="str">
        <f>IFERROR(VLOOKUP(Table1[[#This Row],[Ticker]],[1]!Table2[[Symbol]:[Industry]],2,FALSE),"-")</f>
        <v>-</v>
      </c>
      <c r="D1365" t="s">
        <v>397</v>
      </c>
      <c r="E1365">
        <v>1183.761034632</v>
      </c>
      <c r="F1365">
        <v>48.18</v>
      </c>
      <c r="G1365">
        <v>23.334011214922199</v>
      </c>
      <c r="H1365">
        <v>-5.1291079537501503</v>
      </c>
      <c r="I1365">
        <v>-15.7987902377313</v>
      </c>
      <c r="J1365">
        <v>-8.7156046686499398</v>
      </c>
      <c r="K1365">
        <v>46.997517122309503</v>
      </c>
      <c r="L1365">
        <v>46.084242970490202</v>
      </c>
      <c r="M1365">
        <v>50.7725946482323</v>
      </c>
      <c r="N1365">
        <v>2.16796897895592</v>
      </c>
      <c r="O1365">
        <v>25.570776255707699</v>
      </c>
      <c r="P1365">
        <v>75.839416058394093</v>
      </c>
    </row>
    <row r="1366" spans="1:17" hidden="1" x14ac:dyDescent="0.3">
      <c r="A1366" t="s">
        <v>2896</v>
      </c>
      <c r="B1366" t="s">
        <v>2897</v>
      </c>
      <c r="C1366" t="str">
        <f>IFERROR(VLOOKUP(Table1[[#This Row],[Ticker]],[1]!Table2[[Symbol]:[Industry]],2,FALSE),"-")</f>
        <v>-</v>
      </c>
      <c r="D1366" t="s">
        <v>751</v>
      </c>
      <c r="E1366">
        <v>1182.26055</v>
      </c>
      <c r="F1366">
        <v>221.19</v>
      </c>
      <c r="G1366">
        <v>-56.495657302031702</v>
      </c>
      <c r="H1366">
        <v>-17.647200297070398</v>
      </c>
      <c r="I1366">
        <v>-42.812637064912202</v>
      </c>
      <c r="J1366">
        <v>0.244134862114506</v>
      </c>
      <c r="K1366">
        <v>262.00454641305299</v>
      </c>
      <c r="M1366">
        <v>24.5726818235729</v>
      </c>
      <c r="N1366">
        <v>0.64543300308194795</v>
      </c>
      <c r="O1366">
        <v>110.678602106786</v>
      </c>
      <c r="P1366">
        <v>2.5880061221649999</v>
      </c>
    </row>
    <row r="1367" spans="1:17" hidden="1" x14ac:dyDescent="0.3">
      <c r="A1367" t="s">
        <v>2898</v>
      </c>
      <c r="B1367" t="s">
        <v>2899</v>
      </c>
      <c r="C1367" t="str">
        <f>IFERROR(VLOOKUP(Table1[[#This Row],[Ticker]],[1]!Table2[[Symbol]:[Industry]],2,FALSE),"-")</f>
        <v>-</v>
      </c>
      <c r="D1367" t="s">
        <v>539</v>
      </c>
      <c r="E1367">
        <v>1181.628912636</v>
      </c>
      <c r="F1367">
        <v>189.96</v>
      </c>
      <c r="G1367">
        <v>-23.5366653785408</v>
      </c>
      <c r="H1367">
        <v>-10.0290107720203</v>
      </c>
      <c r="I1367">
        <v>-15.520539017726</v>
      </c>
      <c r="J1367">
        <v>-3.4987977970443098</v>
      </c>
      <c r="K1367">
        <v>194.99473064404401</v>
      </c>
      <c r="L1367">
        <v>200.37053130889501</v>
      </c>
      <c r="M1367">
        <v>50.843770696543501</v>
      </c>
      <c r="N1367">
        <v>1.2765448164890201</v>
      </c>
      <c r="O1367">
        <v>27.553169088229101</v>
      </c>
      <c r="P1367">
        <v>18.7992495309568</v>
      </c>
      <c r="Q1367">
        <v>-1.0608553818116E-2</v>
      </c>
    </row>
    <row r="1368" spans="1:17" hidden="1" x14ac:dyDescent="0.3">
      <c r="A1368" t="s">
        <v>2900</v>
      </c>
      <c r="B1368" t="s">
        <v>2901</v>
      </c>
      <c r="C1368" t="str">
        <f>IFERROR(VLOOKUP(Table1[[#This Row],[Ticker]],[1]!Table2[[Symbol]:[Industry]],2,FALSE),"-")</f>
        <v>-</v>
      </c>
      <c r="D1368" t="s">
        <v>101</v>
      </c>
      <c r="E1368">
        <v>1180.7756099999999</v>
      </c>
      <c r="F1368">
        <v>476.1</v>
      </c>
      <c r="G1368">
        <v>1.3724093784620199</v>
      </c>
      <c r="H1368">
        <v>19.050668479436101</v>
      </c>
      <c r="I1368">
        <v>15.055429615581501</v>
      </c>
      <c r="J1368">
        <v>6.2761220081119102</v>
      </c>
      <c r="M1368">
        <v>57.161528027865103</v>
      </c>
      <c r="O1368">
        <v>23.4929636630959</v>
      </c>
      <c r="P1368">
        <v>31.8836565096952</v>
      </c>
    </row>
    <row r="1369" spans="1:17" hidden="1" x14ac:dyDescent="0.3">
      <c r="A1369" t="s">
        <v>2902</v>
      </c>
      <c r="B1369" t="s">
        <v>2903</v>
      </c>
      <c r="C1369" t="str">
        <f>IFERROR(VLOOKUP(Table1[[#This Row],[Ticker]],[1]!Table2[[Symbol]:[Industry]],2,FALSE),"-")</f>
        <v>-</v>
      </c>
      <c r="D1369" t="s">
        <v>203</v>
      </c>
      <c r="E1369">
        <v>1177.8948693499999</v>
      </c>
      <c r="F1369">
        <v>655.29999999999995</v>
      </c>
      <c r="G1369">
        <v>-2.2580623090715801</v>
      </c>
      <c r="H1369">
        <v>-2.3610994007425399</v>
      </c>
      <c r="I1369">
        <v>4.6087875733438697</v>
      </c>
      <c r="J1369">
        <v>-3.1770882255830002</v>
      </c>
      <c r="K1369">
        <v>671.24058471547403</v>
      </c>
      <c r="L1369">
        <v>618.07268525182701</v>
      </c>
      <c r="M1369">
        <v>37.631355993439897</v>
      </c>
      <c r="N1369">
        <v>2.2067797374881999</v>
      </c>
      <c r="O1369">
        <v>15.977414924462</v>
      </c>
      <c r="P1369">
        <v>33.7074066517037</v>
      </c>
      <c r="Q1369">
        <v>5.2174657193223999E-2</v>
      </c>
    </row>
    <row r="1370" spans="1:17" hidden="1" x14ac:dyDescent="0.3">
      <c r="A1370" t="s">
        <v>2904</v>
      </c>
      <c r="B1370" t="s">
        <v>2905</v>
      </c>
      <c r="C1370" t="str">
        <f>IFERROR(VLOOKUP(Table1[[#This Row],[Ticker]],[1]!Table2[[Symbol]:[Industry]],2,FALSE),"-")</f>
        <v>-</v>
      </c>
      <c r="D1370" t="s">
        <v>465</v>
      </c>
      <c r="E1370">
        <v>1175.104254225</v>
      </c>
      <c r="F1370">
        <v>1.41</v>
      </c>
      <c r="G1370">
        <v>-65.821793807084305</v>
      </c>
      <c r="H1370">
        <v>-12.287271219056199</v>
      </c>
      <c r="I1370">
        <v>-71.162577914269207</v>
      </c>
      <c r="J1370">
        <v>4.3921796465646903</v>
      </c>
      <c r="K1370">
        <v>1.66659819897119</v>
      </c>
      <c r="L1370">
        <v>2.3393041063509501</v>
      </c>
      <c r="M1370">
        <v>48.079746752127797</v>
      </c>
      <c r="N1370">
        <v>1.44759606214179</v>
      </c>
      <c r="O1370">
        <v>204.96453900709199</v>
      </c>
      <c r="P1370">
        <v>11.023622047244</v>
      </c>
    </row>
    <row r="1371" spans="1:17" hidden="1" x14ac:dyDescent="0.3">
      <c r="A1371" t="s">
        <v>2906</v>
      </c>
      <c r="B1371" t="s">
        <v>2907</v>
      </c>
      <c r="C1371" t="str">
        <f>IFERROR(VLOOKUP(Table1[[#This Row],[Ticker]],[1]!Table2[[Symbol]:[Industry]],2,FALSE),"-")</f>
        <v>-</v>
      </c>
      <c r="D1371" t="s">
        <v>1558</v>
      </c>
      <c r="E1371">
        <v>1174.31997394</v>
      </c>
      <c r="F1371">
        <v>1551.4</v>
      </c>
      <c r="G1371">
        <v>25.597503935496999</v>
      </c>
      <c r="H1371">
        <v>-1.68924120029456</v>
      </c>
      <c r="I1371">
        <v>6.5343214754238499</v>
      </c>
      <c r="J1371">
        <v>-4.1742018838534198</v>
      </c>
      <c r="K1371">
        <v>1531.8241068641901</v>
      </c>
      <c r="L1371">
        <v>1307.9670605538699</v>
      </c>
      <c r="M1371">
        <v>37.537016735701798</v>
      </c>
      <c r="N1371">
        <v>0.926435990417667</v>
      </c>
      <c r="O1371">
        <v>14.5159211035193</v>
      </c>
      <c r="P1371">
        <v>59.109789241577303</v>
      </c>
      <c r="Q1371">
        <v>5.6624231714644001E-2</v>
      </c>
    </row>
    <row r="1372" spans="1:17" hidden="1" x14ac:dyDescent="0.3">
      <c r="A1372" t="s">
        <v>2908</v>
      </c>
      <c r="B1372" t="s">
        <v>2909</v>
      </c>
      <c r="C1372" t="str">
        <f>IFERROR(VLOOKUP(Table1[[#This Row],[Ticker]],[1]!Table2[[Symbol]:[Industry]],2,FALSE),"-")</f>
        <v>-</v>
      </c>
      <c r="D1372" t="s">
        <v>141</v>
      </c>
      <c r="E1372">
        <v>1169.2521009269999</v>
      </c>
      <c r="F1372">
        <v>45.53</v>
      </c>
      <c r="G1372">
        <v>57.163349299032902</v>
      </c>
      <c r="H1372">
        <v>34.0646978386089</v>
      </c>
      <c r="I1372">
        <v>10.8652805587288</v>
      </c>
      <c r="J1372">
        <v>-8.3309835354065095E-2</v>
      </c>
      <c r="K1372">
        <v>39.223301014078302</v>
      </c>
      <c r="L1372">
        <v>33.785857003964502</v>
      </c>
      <c r="M1372">
        <v>52.986607272777</v>
      </c>
      <c r="N1372">
        <v>3.6711950403613902</v>
      </c>
      <c r="O1372">
        <v>19.042389633208799</v>
      </c>
      <c r="P1372">
        <v>97.099567099566997</v>
      </c>
      <c r="Q1372">
        <v>6.6405602582744E-2</v>
      </c>
    </row>
    <row r="1373" spans="1:17" hidden="1" x14ac:dyDescent="0.3">
      <c r="A1373" t="s">
        <v>2910</v>
      </c>
      <c r="B1373" t="s">
        <v>2911</v>
      </c>
      <c r="C1373" t="str">
        <f>IFERROR(VLOOKUP(Table1[[#This Row],[Ticker]],[1]!Table2[[Symbol]:[Industry]],2,FALSE),"-")</f>
        <v>-</v>
      </c>
      <c r="D1373" t="s">
        <v>710</v>
      </c>
      <c r="E1373">
        <v>1167</v>
      </c>
      <c r="F1373">
        <v>116.7</v>
      </c>
      <c r="G1373">
        <v>-33.590296312694797</v>
      </c>
      <c r="H1373">
        <v>-12.810235146166701</v>
      </c>
      <c r="I1373">
        <v>-18.0391348197887</v>
      </c>
      <c r="J1373">
        <v>-3.7475075505220801</v>
      </c>
      <c r="K1373">
        <v>123.652623659675</v>
      </c>
      <c r="L1373">
        <v>123.232533703851</v>
      </c>
      <c r="M1373">
        <v>30.695907571019699</v>
      </c>
      <c r="N1373">
        <v>0.53328017024799401</v>
      </c>
      <c r="O1373">
        <v>32.819194515852601</v>
      </c>
      <c r="P1373">
        <v>16.350947158524399</v>
      </c>
      <c r="Q1373">
        <v>8.3729775867180008E-3</v>
      </c>
    </row>
    <row r="1374" spans="1:17" hidden="1" x14ac:dyDescent="0.3">
      <c r="A1374" t="s">
        <v>2912</v>
      </c>
      <c r="B1374" t="s">
        <v>2913</v>
      </c>
      <c r="C1374" t="str">
        <f>IFERROR(VLOOKUP(Table1[[#This Row],[Ticker]],[1]!Table2[[Symbol]:[Industry]],2,FALSE),"-")</f>
        <v>-</v>
      </c>
      <c r="D1374" t="s">
        <v>248</v>
      </c>
      <c r="E1374">
        <v>1160.8176853</v>
      </c>
      <c r="F1374">
        <v>768.95</v>
      </c>
      <c r="G1374">
        <v>531.95052406975105</v>
      </c>
      <c r="H1374">
        <v>15.679902279849999</v>
      </c>
      <c r="I1374">
        <v>172.98808291860999</v>
      </c>
      <c r="J1374">
        <v>15.319284869771501</v>
      </c>
      <c r="K1374">
        <v>694.36782187238703</v>
      </c>
      <c r="L1374">
        <v>481.19427102696602</v>
      </c>
      <c r="M1374">
        <v>59.137977581180103</v>
      </c>
      <c r="N1374">
        <v>0.568668800762825</v>
      </c>
      <c r="O1374">
        <v>6.1837570713310299</v>
      </c>
      <c r="P1374">
        <v>556.66097352689997</v>
      </c>
      <c r="Q1374">
        <v>0.24240931378291899</v>
      </c>
    </row>
    <row r="1375" spans="1:17" hidden="1" x14ac:dyDescent="0.3">
      <c r="A1375" t="s">
        <v>2914</v>
      </c>
      <c r="B1375" t="s">
        <v>2915</v>
      </c>
      <c r="C1375" t="str">
        <f>IFERROR(VLOOKUP(Table1[[#This Row],[Ticker]],[1]!Table2[[Symbol]:[Industry]],2,FALSE),"-")</f>
        <v>-</v>
      </c>
      <c r="D1375" t="s">
        <v>86</v>
      </c>
      <c r="E1375">
        <v>1158.4582117499999</v>
      </c>
      <c r="F1375">
        <v>2732.1</v>
      </c>
      <c r="G1375">
        <v>171.09119471839</v>
      </c>
      <c r="H1375">
        <v>6.3239868806249197E-2</v>
      </c>
      <c r="I1375">
        <v>70.6978010133748</v>
      </c>
      <c r="J1375">
        <v>-0.24309601997191899</v>
      </c>
      <c r="K1375">
        <v>2847.8338565054901</v>
      </c>
      <c r="L1375">
        <v>2116.3931855742699</v>
      </c>
      <c r="M1375">
        <v>33.101005285720603</v>
      </c>
      <c r="N1375">
        <v>0.72018079915310995</v>
      </c>
      <c r="O1375">
        <v>29.8634749826141</v>
      </c>
      <c r="P1375">
        <v>234.713629402756</v>
      </c>
      <c r="Q1375">
        <v>0.143103478473186</v>
      </c>
    </row>
    <row r="1376" spans="1:17" hidden="1" x14ac:dyDescent="0.3">
      <c r="A1376" t="s">
        <v>2916</v>
      </c>
      <c r="B1376" t="s">
        <v>2917</v>
      </c>
      <c r="C1376" t="str">
        <f>IFERROR(VLOOKUP(Table1[[#This Row],[Ticker]],[1]!Table2[[Symbol]:[Industry]],2,FALSE),"-")</f>
        <v>-</v>
      </c>
      <c r="D1376" t="s">
        <v>388</v>
      </c>
      <c r="E1376">
        <v>1158.4023204</v>
      </c>
      <c r="F1376">
        <v>342.75</v>
      </c>
      <c r="G1376">
        <v>37.101005124308003</v>
      </c>
      <c r="H1376">
        <v>16.1496235517636</v>
      </c>
      <c r="I1376">
        <v>35.738759005165001</v>
      </c>
      <c r="J1376">
        <v>13.516021817520199</v>
      </c>
      <c r="K1376">
        <v>301.56192182874997</v>
      </c>
      <c r="L1376">
        <v>256.64373626682601</v>
      </c>
      <c r="M1376">
        <v>55.709437863421698</v>
      </c>
      <c r="N1376">
        <v>1.1726333676409899</v>
      </c>
      <c r="O1376">
        <v>9.5404814004376295</v>
      </c>
      <c r="P1376">
        <v>74.028941355673993</v>
      </c>
    </row>
    <row r="1377" spans="1:17" hidden="1" x14ac:dyDescent="0.3">
      <c r="A1377" t="s">
        <v>2918</v>
      </c>
      <c r="B1377" t="s">
        <v>2919</v>
      </c>
      <c r="C1377" t="str">
        <f>IFERROR(VLOOKUP(Table1[[#This Row],[Ticker]],[1]!Table2[[Symbol]:[Industry]],2,FALSE),"-")</f>
        <v>-</v>
      </c>
      <c r="D1377" t="s">
        <v>590</v>
      </c>
      <c r="E1377">
        <v>1157.89941056</v>
      </c>
      <c r="F1377">
        <v>456.35</v>
      </c>
      <c r="G1377">
        <v>31348.1827200917</v>
      </c>
      <c r="H1377">
        <v>52.897937010577003</v>
      </c>
      <c r="I1377">
        <v>943.37804422308602</v>
      </c>
      <c r="J1377">
        <v>11.008884669492</v>
      </c>
      <c r="K1377">
        <v>306.714688354955</v>
      </c>
      <c r="L1377">
        <v>143.735499069166</v>
      </c>
      <c r="M1377">
        <v>99.998764992224395</v>
      </c>
      <c r="N1377">
        <v>0.78338976198898302</v>
      </c>
      <c r="O1377">
        <v>0</v>
      </c>
      <c r="P1377">
        <v>36408</v>
      </c>
      <c r="Q1377">
        <v>0.266608037682664</v>
      </c>
    </row>
    <row r="1378" spans="1:17" hidden="1" x14ac:dyDescent="0.3">
      <c r="A1378" t="s">
        <v>2920</v>
      </c>
      <c r="B1378" t="s">
        <v>2921</v>
      </c>
      <c r="C1378" t="str">
        <f>IFERROR(VLOOKUP(Table1[[#This Row],[Ticker]],[1]!Table2[[Symbol]:[Industry]],2,FALSE),"-")</f>
        <v>-</v>
      </c>
      <c r="D1378" t="s">
        <v>133</v>
      </c>
      <c r="E1378">
        <v>1157.81208004</v>
      </c>
      <c r="F1378">
        <v>908.6</v>
      </c>
      <c r="G1378">
        <v>726.11988627699805</v>
      </c>
      <c r="H1378">
        <v>39.7895918394806</v>
      </c>
      <c r="I1378">
        <v>107.49850350089299</v>
      </c>
      <c r="J1378">
        <v>3.6136266677218201</v>
      </c>
      <c r="K1378">
        <v>799.21612117341101</v>
      </c>
      <c r="L1378">
        <v>576.90919687788301</v>
      </c>
      <c r="M1378">
        <v>69.838707742055703</v>
      </c>
      <c r="N1378">
        <v>0.57663319795583701</v>
      </c>
      <c r="O1378">
        <v>4.5729694034778596</v>
      </c>
      <c r="P1378">
        <v>750.35095928872204</v>
      </c>
      <c r="Q1378">
        <v>0.170391097230528</v>
      </c>
    </row>
    <row r="1379" spans="1:17" hidden="1" x14ac:dyDescent="0.3">
      <c r="A1379" t="s">
        <v>2922</v>
      </c>
      <c r="B1379" t="s">
        <v>2923</v>
      </c>
      <c r="C1379" t="str">
        <f>IFERROR(VLOOKUP(Table1[[#This Row],[Ticker]],[1]!Table2[[Symbol]:[Industry]],2,FALSE),"-")</f>
        <v>-</v>
      </c>
      <c r="D1379" t="s">
        <v>141</v>
      </c>
      <c r="E1379">
        <v>1156.8015470549999</v>
      </c>
      <c r="F1379">
        <v>281.05</v>
      </c>
      <c r="G1379">
        <v>37.570884386088302</v>
      </c>
      <c r="H1379">
        <v>-21.626702113365202</v>
      </c>
      <c r="I1379">
        <v>-30.374040508166001</v>
      </c>
      <c r="J1379">
        <v>-7.17946507348619</v>
      </c>
      <c r="K1379">
        <v>333.66917931387701</v>
      </c>
      <c r="L1379">
        <v>313.25115946499</v>
      </c>
      <c r="M1379">
        <v>22.250461157485301</v>
      </c>
      <c r="N1379">
        <v>0.74067991914475995</v>
      </c>
      <c r="O1379">
        <v>48.016367194449302</v>
      </c>
      <c r="P1379">
        <v>77.262693156732894</v>
      </c>
      <c r="Q1379">
        <v>9.4801452506756007E-2</v>
      </c>
    </row>
    <row r="1380" spans="1:17" hidden="1" x14ac:dyDescent="0.3">
      <c r="A1380" t="s">
        <v>2924</v>
      </c>
      <c r="B1380" t="s">
        <v>2925</v>
      </c>
      <c r="C1380" t="str">
        <f>IFERROR(VLOOKUP(Table1[[#This Row],[Ticker]],[1]!Table2[[Symbol]:[Industry]],2,FALSE),"-")</f>
        <v>-</v>
      </c>
      <c r="D1380" t="s">
        <v>51</v>
      </c>
      <c r="E1380">
        <v>1154.8550479999999</v>
      </c>
      <c r="F1380">
        <v>418.45</v>
      </c>
      <c r="G1380">
        <v>2.7065881440472999</v>
      </c>
      <c r="H1380">
        <v>2.0995092190486599</v>
      </c>
      <c r="I1380">
        <v>21.559287399034002</v>
      </c>
      <c r="J1380">
        <v>10.903504008264299</v>
      </c>
      <c r="K1380">
        <v>356.54269398469501</v>
      </c>
      <c r="L1380">
        <v>345.09065393187899</v>
      </c>
      <c r="M1380">
        <v>72.879793553911895</v>
      </c>
      <c r="N1380">
        <v>0.96713061702702396</v>
      </c>
      <c r="O1380">
        <v>22.6908830206715</v>
      </c>
      <c r="P1380">
        <v>58.925180402582498</v>
      </c>
      <c r="Q1380">
        <v>2.5116721777539998E-3</v>
      </c>
    </row>
    <row r="1381" spans="1:17" hidden="1" x14ac:dyDescent="0.3">
      <c r="A1381" t="s">
        <v>2926</v>
      </c>
      <c r="B1381" t="s">
        <v>2927</v>
      </c>
      <c r="C1381" t="str">
        <f>IFERROR(VLOOKUP(Table1[[#This Row],[Ticker]],[1]!Table2[[Symbol]:[Industry]],2,FALSE),"-")</f>
        <v>-</v>
      </c>
      <c r="D1381" t="s">
        <v>2928</v>
      </c>
      <c r="E1381">
        <v>1154.4120283499999</v>
      </c>
      <c r="F1381">
        <v>1345.05</v>
      </c>
      <c r="G1381">
        <v>147.08511458282899</v>
      </c>
      <c r="H1381">
        <v>17.403111386478301</v>
      </c>
      <c r="I1381">
        <v>53.502441188073902</v>
      </c>
      <c r="J1381">
        <v>13.6860843538333</v>
      </c>
      <c r="K1381">
        <v>1100.1563507825999</v>
      </c>
      <c r="L1381">
        <v>887.31104821426197</v>
      </c>
      <c r="M1381">
        <v>78.377812769054799</v>
      </c>
      <c r="N1381">
        <v>0.90970473569333099</v>
      </c>
      <c r="O1381">
        <v>3.2675365228058402</v>
      </c>
      <c r="P1381">
        <v>177.32989690721601</v>
      </c>
      <c r="Q1381">
        <v>8.6081135487873994E-2</v>
      </c>
    </row>
    <row r="1382" spans="1:17" hidden="1" x14ac:dyDescent="0.3">
      <c r="A1382" t="s">
        <v>2929</v>
      </c>
      <c r="B1382" t="s">
        <v>2930</v>
      </c>
      <c r="C1382" t="str">
        <f>IFERROR(VLOOKUP(Table1[[#This Row],[Ticker]],[1]!Table2[[Symbol]:[Industry]],2,FALSE),"-")</f>
        <v>-</v>
      </c>
      <c r="D1382" t="s">
        <v>51</v>
      </c>
      <c r="E1382">
        <v>1153.991498568</v>
      </c>
      <c r="F1382">
        <v>109.94</v>
      </c>
      <c r="G1382">
        <v>-4.9902921006610601</v>
      </c>
      <c r="H1382">
        <v>-1.47920892934874</v>
      </c>
      <c r="I1382">
        <v>-17.9280022270054</v>
      </c>
      <c r="J1382">
        <v>2.4335231646214499</v>
      </c>
      <c r="K1382">
        <v>112.024358134069</v>
      </c>
      <c r="L1382">
        <v>110.278945182828</v>
      </c>
      <c r="M1382">
        <v>36.245701461209897</v>
      </c>
      <c r="N1382">
        <v>1.2273829264989</v>
      </c>
      <c r="O1382">
        <v>36.0742223030744</v>
      </c>
      <c r="P1382">
        <v>42.133160956690297</v>
      </c>
      <c r="Q1382">
        <v>-1.6383583570318001E-2</v>
      </c>
    </row>
    <row r="1383" spans="1:17" hidden="1" x14ac:dyDescent="0.3">
      <c r="A1383" t="s">
        <v>2931</v>
      </c>
      <c r="B1383" t="s">
        <v>2932</v>
      </c>
      <c r="C1383" t="str">
        <f>IFERROR(VLOOKUP(Table1[[#This Row],[Ticker]],[1]!Table2[[Symbol]:[Industry]],2,FALSE),"-")</f>
        <v>-</v>
      </c>
      <c r="D1383" t="s">
        <v>539</v>
      </c>
      <c r="E1383">
        <v>1152.370228</v>
      </c>
      <c r="F1383">
        <v>163</v>
      </c>
      <c r="G1383">
        <v>23.213522194065199</v>
      </c>
      <c r="H1383">
        <v>18.845948060919898</v>
      </c>
      <c r="I1383">
        <v>-3.8377418089743398</v>
      </c>
      <c r="J1383">
        <v>9.8438538146839694</v>
      </c>
      <c r="K1383">
        <v>143.859783853968</v>
      </c>
      <c r="L1383">
        <v>133.27842825967701</v>
      </c>
      <c r="M1383">
        <v>58.734335236639801</v>
      </c>
      <c r="N1383">
        <v>2.1086210551109499</v>
      </c>
      <c r="O1383">
        <v>13.251533742331199</v>
      </c>
      <c r="P1383">
        <v>61.0671936758893</v>
      </c>
      <c r="Q1383">
        <v>4.0182835557684003E-2</v>
      </c>
    </row>
    <row r="1384" spans="1:17" hidden="1" x14ac:dyDescent="0.3">
      <c r="A1384" t="s">
        <v>2933</v>
      </c>
      <c r="B1384" t="s">
        <v>2934</v>
      </c>
      <c r="C1384" t="str">
        <f>IFERROR(VLOOKUP(Table1[[#This Row],[Ticker]],[1]!Table2[[Symbol]:[Industry]],2,FALSE),"-")</f>
        <v>-</v>
      </c>
      <c r="D1384" t="s">
        <v>397</v>
      </c>
      <c r="E1384">
        <v>1150.67311776</v>
      </c>
      <c r="F1384">
        <v>48.33</v>
      </c>
      <c r="G1384">
        <v>-68.882928256799502</v>
      </c>
      <c r="H1384">
        <v>3.4635454408048898</v>
      </c>
      <c r="I1384">
        <v>-61.357213079947897</v>
      </c>
      <c r="J1384">
        <v>-3.2718158875677901</v>
      </c>
      <c r="K1384">
        <v>53.602382516916997</v>
      </c>
      <c r="L1384">
        <v>62.751795297561699</v>
      </c>
      <c r="M1384">
        <v>34.078250755494999</v>
      </c>
      <c r="N1384">
        <v>0.77570030749309404</v>
      </c>
      <c r="O1384">
        <v>127.601903579557</v>
      </c>
      <c r="P1384">
        <v>9.8159509202454096</v>
      </c>
      <c r="Q1384">
        <v>0.121421707014403</v>
      </c>
    </row>
    <row r="1385" spans="1:17" hidden="1" x14ac:dyDescent="0.3">
      <c r="A1385" t="s">
        <v>2935</v>
      </c>
      <c r="B1385" t="s">
        <v>2936</v>
      </c>
      <c r="C1385" t="str">
        <f>IFERROR(VLOOKUP(Table1[[#This Row],[Ticker]],[1]!Table2[[Symbol]:[Industry]],2,FALSE),"-")</f>
        <v>-</v>
      </c>
      <c r="D1385" t="s">
        <v>72</v>
      </c>
      <c r="E1385">
        <v>1149.24</v>
      </c>
      <c r="F1385">
        <v>191.54</v>
      </c>
      <c r="G1385">
        <v>86.948640328959499</v>
      </c>
      <c r="H1385">
        <v>11.7066312199681</v>
      </c>
      <c r="I1385">
        <v>1.20223894068141</v>
      </c>
      <c r="J1385">
        <v>-2.4593147094119301</v>
      </c>
      <c r="K1385">
        <v>182.78824634781401</v>
      </c>
      <c r="L1385">
        <v>151.382681532058</v>
      </c>
      <c r="M1385">
        <v>37.998683407860902</v>
      </c>
      <c r="N1385">
        <v>0.69331323798063704</v>
      </c>
      <c r="O1385">
        <v>31.565208311579799</v>
      </c>
      <c r="P1385">
        <v>115.21348314606701</v>
      </c>
      <c r="Q1385">
        <v>6.0423110822546998E-2</v>
      </c>
    </row>
    <row r="1386" spans="1:17" hidden="1" x14ac:dyDescent="0.3">
      <c r="A1386" t="s">
        <v>2937</v>
      </c>
      <c r="B1386" t="s">
        <v>2938</v>
      </c>
      <c r="C1386" t="str">
        <f>IFERROR(VLOOKUP(Table1[[#This Row],[Ticker]],[1]!Table2[[Symbol]:[Industry]],2,FALSE),"-")</f>
        <v>-</v>
      </c>
      <c r="D1386" t="s">
        <v>625</v>
      </c>
      <c r="E1386">
        <v>1148.3756380979901</v>
      </c>
      <c r="F1386">
        <v>43.98</v>
      </c>
      <c r="G1386">
        <v>-22.777785814492098</v>
      </c>
      <c r="H1386">
        <v>-0.58520150228067602</v>
      </c>
      <c r="I1386">
        <v>-22.7636216368799</v>
      </c>
      <c r="J1386">
        <v>-1.2012799850470599</v>
      </c>
      <c r="K1386">
        <v>45.536756665403701</v>
      </c>
      <c r="L1386">
        <v>47.1253703548293</v>
      </c>
      <c r="M1386">
        <v>35.550537263918002</v>
      </c>
      <c r="N1386">
        <v>1.0436459925093</v>
      </c>
      <c r="O1386">
        <v>52.569349704411003</v>
      </c>
      <c r="P1386">
        <v>20.8241758241758</v>
      </c>
      <c r="Q1386">
        <v>-2.6291427963348001E-2</v>
      </c>
    </row>
    <row r="1387" spans="1:17" hidden="1" x14ac:dyDescent="0.3">
      <c r="A1387" t="s">
        <v>2939</v>
      </c>
      <c r="B1387" t="s">
        <v>2940</v>
      </c>
      <c r="C1387" t="str">
        <f>IFERROR(VLOOKUP(Table1[[#This Row],[Ticker]],[1]!Table2[[Symbol]:[Industry]],2,FALSE),"-")</f>
        <v>-</v>
      </c>
      <c r="D1387" t="s">
        <v>51</v>
      </c>
      <c r="E1387">
        <v>1148.302672</v>
      </c>
      <c r="F1387">
        <v>1760</v>
      </c>
      <c r="G1387">
        <v>154.183860152873</v>
      </c>
      <c r="H1387">
        <v>13.383926574481899</v>
      </c>
      <c r="I1387">
        <v>91.727547731084499</v>
      </c>
      <c r="J1387">
        <v>-0.77500471072993404</v>
      </c>
      <c r="K1387">
        <v>1594.99230645185</v>
      </c>
      <c r="L1387">
        <v>1224.89990438124</v>
      </c>
      <c r="M1387">
        <v>56.318820610293002</v>
      </c>
      <c r="N1387">
        <v>1.8480149941508801</v>
      </c>
      <c r="O1387">
        <v>5.3409090909090899</v>
      </c>
      <c r="P1387">
        <v>242.97963558413699</v>
      </c>
      <c r="Q1387">
        <v>0.13887199865035799</v>
      </c>
    </row>
    <row r="1388" spans="1:17" hidden="1" x14ac:dyDescent="0.3">
      <c r="A1388" t="s">
        <v>2941</v>
      </c>
      <c r="B1388" t="s">
        <v>2942</v>
      </c>
      <c r="C1388" t="str">
        <f>IFERROR(VLOOKUP(Table1[[#This Row],[Ticker]],[1]!Table2[[Symbol]:[Industry]],2,FALSE),"-")</f>
        <v>-</v>
      </c>
      <c r="D1388" t="s">
        <v>21</v>
      </c>
      <c r="E1388">
        <v>1144.0028809549999</v>
      </c>
      <c r="F1388">
        <v>700.15</v>
      </c>
      <c r="G1388">
        <v>239.20812141120399</v>
      </c>
      <c r="H1388">
        <v>29.510493290802</v>
      </c>
      <c r="I1388">
        <v>37.930369449974002</v>
      </c>
      <c r="J1388">
        <v>26.3873266048695</v>
      </c>
      <c r="K1388">
        <v>570.47057513629102</v>
      </c>
      <c r="L1388">
        <v>483.79771048878098</v>
      </c>
      <c r="M1388">
        <v>76.872606781554396</v>
      </c>
      <c r="N1388">
        <v>1.27805408979352</v>
      </c>
      <c r="O1388">
        <v>3.3778476040848302</v>
      </c>
      <c r="P1388">
        <v>280.51630434782601</v>
      </c>
      <c r="Q1388">
        <v>0.126842413085369</v>
      </c>
    </row>
    <row r="1389" spans="1:17" hidden="1" x14ac:dyDescent="0.3">
      <c r="A1389" t="s">
        <v>2943</v>
      </c>
      <c r="B1389" t="s">
        <v>2944</v>
      </c>
      <c r="C1389" t="str">
        <f>IFERROR(VLOOKUP(Table1[[#This Row],[Ticker]],[1]!Table2[[Symbol]:[Industry]],2,FALSE),"-")</f>
        <v>-</v>
      </c>
      <c r="D1389" t="s">
        <v>21</v>
      </c>
      <c r="E1389">
        <v>1141.5163860289999</v>
      </c>
      <c r="F1389">
        <v>205.93</v>
      </c>
      <c r="G1389">
        <v>32.072532301369002</v>
      </c>
      <c r="H1389">
        <v>-9.8151090568941193</v>
      </c>
      <c r="I1389">
        <v>21.5006807938469</v>
      </c>
      <c r="J1389">
        <v>-0.65186088200846304</v>
      </c>
      <c r="K1389">
        <v>198.05612301348799</v>
      </c>
      <c r="L1389">
        <v>161.99814222186001</v>
      </c>
      <c r="M1389">
        <v>40.437333419500803</v>
      </c>
      <c r="N1389">
        <v>0.50941305488112099</v>
      </c>
      <c r="O1389">
        <v>23.342883504103298</v>
      </c>
      <c r="P1389">
        <v>86.3619909502262</v>
      </c>
      <c r="Q1389">
        <v>0.114102989682283</v>
      </c>
    </row>
    <row r="1390" spans="1:17" hidden="1" x14ac:dyDescent="0.3">
      <c r="A1390" t="s">
        <v>2945</v>
      </c>
      <c r="B1390" t="s">
        <v>2946</v>
      </c>
      <c r="C1390" t="str">
        <f>IFERROR(VLOOKUP(Table1[[#This Row],[Ticker]],[1]!Table2[[Symbol]:[Industry]],2,FALSE),"-")</f>
        <v>-</v>
      </c>
      <c r="D1390" t="s">
        <v>141</v>
      </c>
      <c r="E1390">
        <v>1141.475745</v>
      </c>
      <c r="F1390">
        <v>274.10000000000002</v>
      </c>
      <c r="G1390">
        <v>44.601695697854097</v>
      </c>
      <c r="H1390">
        <v>-16.602352205485499</v>
      </c>
      <c r="I1390">
        <v>-12.6901448845651</v>
      </c>
      <c r="J1390">
        <v>-2.0872465697036202</v>
      </c>
      <c r="K1390">
        <v>296.36262143334602</v>
      </c>
      <c r="L1390">
        <v>251.96241931844699</v>
      </c>
      <c r="M1390">
        <v>27.556542079692299</v>
      </c>
      <c r="N1390">
        <v>0.422409242910881</v>
      </c>
      <c r="O1390">
        <v>37.705217074060499</v>
      </c>
      <c r="P1390">
        <v>81.283068783068799</v>
      </c>
    </row>
    <row r="1391" spans="1:17" hidden="1" x14ac:dyDescent="0.3">
      <c r="A1391" t="s">
        <v>2947</v>
      </c>
      <c r="B1391" t="s">
        <v>2948</v>
      </c>
      <c r="C1391" t="str">
        <f>IFERROR(VLOOKUP(Table1[[#This Row],[Ticker]],[1]!Table2[[Symbol]:[Industry]],2,FALSE),"-")</f>
        <v>-</v>
      </c>
      <c r="D1391" t="s">
        <v>251</v>
      </c>
      <c r="E1391">
        <v>1139.7136455</v>
      </c>
      <c r="F1391">
        <v>404.2</v>
      </c>
      <c r="G1391">
        <v>41.628590508998201</v>
      </c>
      <c r="H1391">
        <v>-2.72331773068418</v>
      </c>
      <c r="I1391">
        <v>-25.381596811688301</v>
      </c>
      <c r="J1391">
        <v>1.81156307566792</v>
      </c>
      <c r="K1391">
        <v>413.32449890980399</v>
      </c>
      <c r="L1391">
        <v>369.30613836476101</v>
      </c>
      <c r="M1391">
        <v>35.510964664389697</v>
      </c>
      <c r="N1391">
        <v>0.578642245541932</v>
      </c>
      <c r="O1391">
        <v>29.886194952993499</v>
      </c>
      <c r="P1391">
        <v>82.441886707289498</v>
      </c>
      <c r="Q1391">
        <v>0.11331145154359</v>
      </c>
    </row>
    <row r="1392" spans="1:17" hidden="1" x14ac:dyDescent="0.3">
      <c r="A1392" t="s">
        <v>2949</v>
      </c>
      <c r="B1392" t="s">
        <v>2950</v>
      </c>
      <c r="C1392" t="str">
        <f>IFERROR(VLOOKUP(Table1[[#This Row],[Ticker]],[1]!Table2[[Symbol]:[Industry]],2,FALSE),"-")</f>
        <v>-</v>
      </c>
      <c r="D1392" t="s">
        <v>21</v>
      </c>
      <c r="E1392">
        <v>1138.3410787759999</v>
      </c>
      <c r="F1392">
        <v>107.44</v>
      </c>
      <c r="G1392">
        <v>239.97231681878401</v>
      </c>
      <c r="H1392">
        <v>33.956675512178499</v>
      </c>
      <c r="I1392">
        <v>38.881710785896203</v>
      </c>
      <c r="J1392">
        <v>34.259154776697699</v>
      </c>
      <c r="K1392">
        <v>81.268958669855294</v>
      </c>
      <c r="L1392">
        <v>61.730745993638202</v>
      </c>
      <c r="M1392">
        <v>75.206058602096704</v>
      </c>
      <c r="N1392">
        <v>3.10802514651022</v>
      </c>
      <c r="O1392">
        <v>4.1418466120625297</v>
      </c>
      <c r="P1392">
        <v>273.70434782608697</v>
      </c>
    </row>
    <row r="1393" spans="1:17" hidden="1" x14ac:dyDescent="0.3">
      <c r="A1393" t="s">
        <v>2951</v>
      </c>
      <c r="B1393" t="s">
        <v>2952</v>
      </c>
      <c r="C1393" t="str">
        <f>IFERROR(VLOOKUP(Table1[[#This Row],[Ticker]],[1]!Table2[[Symbol]:[Industry]],2,FALSE),"-")</f>
        <v>-</v>
      </c>
      <c r="D1393" t="s">
        <v>625</v>
      </c>
      <c r="E1393">
        <v>1137.1390035899999</v>
      </c>
      <c r="F1393">
        <v>315.3</v>
      </c>
      <c r="G1393">
        <v>7.7764630988056496</v>
      </c>
      <c r="H1393">
        <v>4.3105725563708903</v>
      </c>
      <c r="I1393">
        <v>-8.6246650260995299</v>
      </c>
      <c r="J1393">
        <v>-11.8568339147548</v>
      </c>
      <c r="K1393">
        <v>314.15918686842002</v>
      </c>
      <c r="L1393">
        <v>294.50428523644803</v>
      </c>
      <c r="M1393">
        <v>37.7451253136242</v>
      </c>
      <c r="N1393">
        <v>1.8724103328466</v>
      </c>
      <c r="O1393">
        <v>21.947351728512501</v>
      </c>
      <c r="P1393">
        <v>40.133333333333297</v>
      </c>
      <c r="Q1393">
        <v>-2.2639480313687999E-2</v>
      </c>
    </row>
    <row r="1394" spans="1:17" hidden="1" x14ac:dyDescent="0.3">
      <c r="A1394" t="s">
        <v>2953</v>
      </c>
      <c r="B1394" t="s">
        <v>2954</v>
      </c>
      <c r="C1394" t="str">
        <f>IFERROR(VLOOKUP(Table1[[#This Row],[Ticker]],[1]!Table2[[Symbol]:[Industry]],2,FALSE),"-")</f>
        <v>-</v>
      </c>
      <c r="D1394" t="s">
        <v>2955</v>
      </c>
      <c r="E1394">
        <v>1136.1021098000001</v>
      </c>
      <c r="F1394">
        <v>503.3</v>
      </c>
      <c r="G1394">
        <v>175.17404299065501</v>
      </c>
      <c r="H1394">
        <v>0.82384535259695202</v>
      </c>
      <c r="I1394">
        <v>36.208034118528602</v>
      </c>
      <c r="J1394">
        <v>-11.4628710235889</v>
      </c>
      <c r="K1394">
        <v>437.04163391777001</v>
      </c>
      <c r="L1394">
        <v>324.60884042959998</v>
      </c>
      <c r="M1394">
        <v>49.819267778683901</v>
      </c>
      <c r="N1394">
        <v>1.2412299432615399</v>
      </c>
      <c r="O1394">
        <v>14.6433538644943</v>
      </c>
      <c r="P1394">
        <v>223.56155576984801</v>
      </c>
    </row>
    <row r="1395" spans="1:17" hidden="1" x14ac:dyDescent="0.3">
      <c r="A1395" t="s">
        <v>2956</v>
      </c>
      <c r="B1395" t="s">
        <v>2957</v>
      </c>
      <c r="C1395" t="str">
        <f>IFERROR(VLOOKUP(Table1[[#This Row],[Ticker]],[1]!Table2[[Symbol]:[Industry]],2,FALSE),"-")</f>
        <v>-</v>
      </c>
      <c r="D1395" t="s">
        <v>440</v>
      </c>
      <c r="E1395">
        <v>1131.1586700799901</v>
      </c>
      <c r="F1395">
        <v>228.04</v>
      </c>
      <c r="G1395">
        <v>92.743237169056201</v>
      </c>
      <c r="H1395">
        <v>14.6816342535805</v>
      </c>
      <c r="I1395">
        <v>38.643965544008502</v>
      </c>
      <c r="J1395">
        <v>0.88829901454719395</v>
      </c>
      <c r="K1395">
        <v>196.98827777931601</v>
      </c>
      <c r="L1395">
        <v>151.503980179005</v>
      </c>
      <c r="M1395">
        <v>51.883200210497797</v>
      </c>
      <c r="N1395">
        <v>0.69670718710347601</v>
      </c>
      <c r="O1395">
        <v>13.576565514821899</v>
      </c>
      <c r="P1395">
        <v>157.96380090497701</v>
      </c>
      <c r="Q1395">
        <v>6.9684314260041E-2</v>
      </c>
    </row>
    <row r="1396" spans="1:17" hidden="1" x14ac:dyDescent="0.3">
      <c r="A1396" t="s">
        <v>2958</v>
      </c>
      <c r="B1396" t="s">
        <v>2959</v>
      </c>
      <c r="C1396" t="str">
        <f>IFERROR(VLOOKUP(Table1[[#This Row],[Ticker]],[1]!Table2[[Symbol]:[Industry]],2,FALSE),"-")</f>
        <v>-</v>
      </c>
      <c r="D1396" t="s">
        <v>2960</v>
      </c>
      <c r="E1396">
        <v>1129.41030858</v>
      </c>
      <c r="F1396">
        <v>174.99</v>
      </c>
      <c r="G1396">
        <v>-68.180464427483003</v>
      </c>
      <c r="H1396">
        <v>0.61203433649927497</v>
      </c>
      <c r="I1396">
        <v>-39.094398221725697</v>
      </c>
      <c r="J1396">
        <v>1.14316481804674</v>
      </c>
      <c r="K1396">
        <v>170.027405281206</v>
      </c>
      <c r="M1396">
        <v>55.709144425499296</v>
      </c>
      <c r="N1396">
        <v>2.8528254304682799</v>
      </c>
      <c r="O1396">
        <v>85.6106063203611</v>
      </c>
      <c r="P1396">
        <v>20.516528925619799</v>
      </c>
    </row>
    <row r="1397" spans="1:17" hidden="1" x14ac:dyDescent="0.3">
      <c r="A1397" t="s">
        <v>2961</v>
      </c>
      <c r="B1397" t="s">
        <v>2962</v>
      </c>
      <c r="C1397" t="str">
        <f>IFERROR(VLOOKUP(Table1[[#This Row],[Ticker]],[1]!Table2[[Symbol]:[Industry]],2,FALSE),"-")</f>
        <v>-</v>
      </c>
      <c r="D1397" t="s">
        <v>539</v>
      </c>
      <c r="E1397">
        <v>1128.1462164909999</v>
      </c>
      <c r="F1397">
        <v>156.71</v>
      </c>
      <c r="G1397">
        <v>-33.960335684535004</v>
      </c>
      <c r="H1397">
        <v>0.21416826212439499</v>
      </c>
      <c r="I1397">
        <v>-30.8582485539077</v>
      </c>
      <c r="J1397">
        <v>3.0722655891798101</v>
      </c>
      <c r="K1397">
        <v>161.588364188079</v>
      </c>
      <c r="L1397">
        <v>162.800655293246</v>
      </c>
      <c r="M1397">
        <v>38.982132480207497</v>
      </c>
      <c r="N1397">
        <v>1.2550210634666601</v>
      </c>
      <c r="O1397">
        <v>38.504243507115</v>
      </c>
      <c r="P1397">
        <v>23.442300118156702</v>
      </c>
      <c r="Q1397">
        <v>6.3034235275933007E-2</v>
      </c>
    </row>
    <row r="1398" spans="1:17" hidden="1" x14ac:dyDescent="0.3">
      <c r="A1398" t="s">
        <v>2963</v>
      </c>
      <c r="B1398" t="s">
        <v>2964</v>
      </c>
      <c r="C1398" t="str">
        <f>IFERROR(VLOOKUP(Table1[[#This Row],[Ticker]],[1]!Table2[[Symbol]:[Industry]],2,FALSE),"-")</f>
        <v>-</v>
      </c>
      <c r="D1398" t="s">
        <v>203</v>
      </c>
      <c r="E1398">
        <v>1125.69175</v>
      </c>
      <c r="F1398">
        <v>103.99</v>
      </c>
      <c r="G1398">
        <v>-37.311982406575197</v>
      </c>
      <c r="H1398">
        <v>-2.0323634124330301</v>
      </c>
      <c r="I1398">
        <v>-27.055479510854902</v>
      </c>
      <c r="J1398">
        <v>-2.4086935040537698</v>
      </c>
      <c r="K1398">
        <v>110.38211103560801</v>
      </c>
      <c r="L1398">
        <v>110.92925695232</v>
      </c>
      <c r="M1398">
        <v>31.442996244717399</v>
      </c>
      <c r="N1398">
        <v>0.89644245363233399</v>
      </c>
      <c r="O1398">
        <v>38.474853351283699</v>
      </c>
      <c r="P1398">
        <v>15.2243767313019</v>
      </c>
      <c r="Q1398">
        <v>2.7093183563699001E-2</v>
      </c>
    </row>
    <row r="1399" spans="1:17" hidden="1" x14ac:dyDescent="0.3">
      <c r="A1399" t="s">
        <v>2965</v>
      </c>
      <c r="B1399" t="s">
        <v>2966</v>
      </c>
      <c r="C1399" t="str">
        <f>IFERROR(VLOOKUP(Table1[[#This Row],[Ticker]],[1]!Table2[[Symbol]:[Industry]],2,FALSE),"-")</f>
        <v>-</v>
      </c>
      <c r="E1399">
        <v>1122.3524325000001</v>
      </c>
      <c r="F1399">
        <v>202.45</v>
      </c>
      <c r="G1399">
        <v>647.00702222637096</v>
      </c>
      <c r="H1399">
        <v>-26.725982255281998</v>
      </c>
      <c r="I1399">
        <v>118.857046375537</v>
      </c>
      <c r="J1399">
        <v>-15.700159564242</v>
      </c>
      <c r="K1399">
        <v>256.74235369278398</v>
      </c>
      <c r="L1399">
        <v>174.19461649338399</v>
      </c>
      <c r="M1399">
        <v>18.303461508221101</v>
      </c>
      <c r="N1399">
        <v>0.45749680944551302</v>
      </c>
      <c r="O1399">
        <v>102.716720177821</v>
      </c>
      <c r="P1399">
        <v>714.45402298850502</v>
      </c>
      <c r="Q1399">
        <v>0.135385563740436</v>
      </c>
    </row>
    <row r="1400" spans="1:17" hidden="1" x14ac:dyDescent="0.3">
      <c r="A1400" t="s">
        <v>2967</v>
      </c>
      <c r="B1400" t="s">
        <v>2968</v>
      </c>
      <c r="C1400" t="str">
        <f>IFERROR(VLOOKUP(Table1[[#This Row],[Ticker]],[1]!Table2[[Symbol]:[Industry]],2,FALSE),"-")</f>
        <v>-</v>
      </c>
      <c r="D1400" t="s">
        <v>539</v>
      </c>
      <c r="E1400">
        <v>1121.2275181319999</v>
      </c>
      <c r="F1400">
        <v>133.94</v>
      </c>
      <c r="G1400">
        <v>-36.831399275998002</v>
      </c>
      <c r="H1400">
        <v>-6.3142982460833004</v>
      </c>
      <c r="I1400">
        <v>-42.228746475191002</v>
      </c>
      <c r="J1400">
        <v>-6.5168787136214599</v>
      </c>
      <c r="K1400">
        <v>147.20922885757</v>
      </c>
      <c r="L1400">
        <v>160.452834261948</v>
      </c>
      <c r="M1400">
        <v>26.4501537939664</v>
      </c>
      <c r="N1400">
        <v>0.89334899146494295</v>
      </c>
      <c r="O1400">
        <v>67.351052710168702</v>
      </c>
      <c r="P1400">
        <v>1.3928841786525299</v>
      </c>
      <c r="Q1400">
        <v>1.8090733883922998E-2</v>
      </c>
    </row>
    <row r="1401" spans="1:17" hidden="1" x14ac:dyDescent="0.3">
      <c r="A1401" t="s">
        <v>2969</v>
      </c>
      <c r="B1401" t="s">
        <v>2970</v>
      </c>
      <c r="C1401" t="str">
        <f>IFERROR(VLOOKUP(Table1[[#This Row],[Ticker]],[1]!Table2[[Symbol]:[Industry]],2,FALSE),"-")</f>
        <v>-</v>
      </c>
      <c r="D1401" t="s">
        <v>136</v>
      </c>
      <c r="E1401">
        <v>1120.040614</v>
      </c>
      <c r="F1401">
        <v>890</v>
      </c>
      <c r="G1401">
        <v>132.623183842532</v>
      </c>
      <c r="H1401">
        <v>-18.694943591546298</v>
      </c>
      <c r="I1401">
        <v>34.167394379866998</v>
      </c>
      <c r="J1401">
        <v>-1.1040186352561701</v>
      </c>
      <c r="K1401">
        <v>1007.40669212227</v>
      </c>
      <c r="L1401">
        <v>717.51447959515804</v>
      </c>
      <c r="M1401">
        <v>26.7875147219215</v>
      </c>
      <c r="N1401">
        <v>0.62154420921544196</v>
      </c>
      <c r="O1401">
        <v>62.078651685393197</v>
      </c>
      <c r="P1401">
        <v>183.89154704944099</v>
      </c>
    </row>
    <row r="1402" spans="1:17" hidden="1" x14ac:dyDescent="0.3">
      <c r="A1402" t="s">
        <v>2971</v>
      </c>
      <c r="B1402" t="s">
        <v>2972</v>
      </c>
      <c r="C1402" t="str">
        <f>IFERROR(VLOOKUP(Table1[[#This Row],[Ticker]],[1]!Table2[[Symbol]:[Industry]],2,FALSE),"-")</f>
        <v>-</v>
      </c>
      <c r="D1402" t="s">
        <v>95</v>
      </c>
      <c r="E1402">
        <v>1111.8166046010001</v>
      </c>
      <c r="F1402">
        <v>227.61</v>
      </c>
      <c r="G1402">
        <v>-18.611583452559199</v>
      </c>
      <c r="H1402">
        <v>6.4491541203102303</v>
      </c>
      <c r="I1402">
        <v>-27.524160744693798</v>
      </c>
      <c r="J1402">
        <v>3.6246135366877401</v>
      </c>
      <c r="K1402">
        <v>233.787556937956</v>
      </c>
      <c r="L1402">
        <v>266.555286208675</v>
      </c>
      <c r="M1402">
        <v>43.697482894296002</v>
      </c>
      <c r="N1402">
        <v>1.5778127042450201</v>
      </c>
      <c r="O1402">
        <v>67.830938886692095</v>
      </c>
      <c r="P1402">
        <v>37.945454545454503</v>
      </c>
    </row>
    <row r="1403" spans="1:17" hidden="1" x14ac:dyDescent="0.3">
      <c r="A1403" t="s">
        <v>2973</v>
      </c>
      <c r="B1403" t="s">
        <v>2974</v>
      </c>
      <c r="C1403" t="str">
        <f>IFERROR(VLOOKUP(Table1[[#This Row],[Ticker]],[1]!Table2[[Symbol]:[Industry]],2,FALSE),"-")</f>
        <v>-</v>
      </c>
      <c r="D1403" t="s">
        <v>397</v>
      </c>
      <c r="E1403">
        <v>1110.052377432</v>
      </c>
      <c r="F1403">
        <v>45.18</v>
      </c>
      <c r="G1403">
        <v>-14.437634372598801</v>
      </c>
      <c r="H1403">
        <v>-10.5273114412359</v>
      </c>
      <c r="I1403">
        <v>-40.0094110884217</v>
      </c>
      <c r="J1403">
        <v>-5.5917086455942497</v>
      </c>
      <c r="K1403">
        <v>51.107882637960998</v>
      </c>
      <c r="L1403">
        <v>51.886069389548602</v>
      </c>
      <c r="M1403">
        <v>17.103314553013998</v>
      </c>
      <c r="N1403">
        <v>0.67762051628715403</v>
      </c>
      <c r="O1403">
        <v>82.602921646746296</v>
      </c>
      <c r="P1403">
        <v>44.345047923322603</v>
      </c>
    </row>
    <row r="1404" spans="1:17" hidden="1" x14ac:dyDescent="0.3">
      <c r="A1404" t="s">
        <v>2975</v>
      </c>
      <c r="B1404" t="s">
        <v>2976</v>
      </c>
      <c r="C1404" t="str">
        <f>IFERROR(VLOOKUP(Table1[[#This Row],[Ticker]],[1]!Table2[[Symbol]:[Industry]],2,FALSE),"-")</f>
        <v>-</v>
      </c>
      <c r="D1404" t="s">
        <v>300</v>
      </c>
      <c r="E1404">
        <v>1109.3587950000001</v>
      </c>
      <c r="F1404">
        <v>35.29</v>
      </c>
      <c r="G1404">
        <v>-22.325211042333201</v>
      </c>
      <c r="H1404">
        <v>-10.1034166645762</v>
      </c>
      <c r="I1404">
        <v>-19.028343231036001</v>
      </c>
      <c r="J1404">
        <v>-5.2324764454486701</v>
      </c>
      <c r="K1404">
        <v>38.2159903002918</v>
      </c>
      <c r="L1404">
        <v>35.804220907844197</v>
      </c>
      <c r="M1404">
        <v>24.646424695206498</v>
      </c>
      <c r="N1404">
        <v>0.62147500801397204</v>
      </c>
      <c r="O1404">
        <v>38.849532445451899</v>
      </c>
      <c r="P1404">
        <v>30.703703703703699</v>
      </c>
    </row>
    <row r="1405" spans="1:17" hidden="1" x14ac:dyDescent="0.3">
      <c r="A1405" t="s">
        <v>2977</v>
      </c>
      <c r="B1405" t="s">
        <v>2978</v>
      </c>
      <c r="C1405" t="str">
        <f>IFERROR(VLOOKUP(Table1[[#This Row],[Ticker]],[1]!Table2[[Symbol]:[Industry]],2,FALSE),"-")</f>
        <v>-</v>
      </c>
      <c r="D1405" t="s">
        <v>258</v>
      </c>
      <c r="E1405">
        <v>1104.5548498000001</v>
      </c>
      <c r="F1405">
        <v>170.11</v>
      </c>
      <c r="G1405">
        <v>157.64133792448101</v>
      </c>
      <c r="H1405">
        <v>2.4104008040174798</v>
      </c>
      <c r="I1405">
        <v>90.408828501237195</v>
      </c>
      <c r="J1405">
        <v>8.0216352517643106</v>
      </c>
      <c r="K1405">
        <v>148.50673530031099</v>
      </c>
      <c r="L1405">
        <v>105.315031064463</v>
      </c>
      <c r="M1405">
        <v>53.005488137902901</v>
      </c>
      <c r="N1405">
        <v>0.34828818796299499</v>
      </c>
      <c r="O1405">
        <v>10.8988301687143</v>
      </c>
      <c r="P1405">
        <v>203.226381461675</v>
      </c>
      <c r="Q1405">
        <v>0.13416225818674901</v>
      </c>
    </row>
    <row r="1406" spans="1:17" hidden="1" x14ac:dyDescent="0.3">
      <c r="A1406" t="s">
        <v>2979</v>
      </c>
      <c r="B1406" t="s">
        <v>2980</v>
      </c>
      <c r="C1406" t="str">
        <f>IFERROR(VLOOKUP(Table1[[#This Row],[Ticker]],[1]!Table2[[Symbol]:[Industry]],2,FALSE),"-")</f>
        <v>-</v>
      </c>
      <c r="D1406" t="s">
        <v>203</v>
      </c>
      <c r="E1406">
        <v>1102.4513165000001</v>
      </c>
      <c r="F1406">
        <v>1215.05</v>
      </c>
      <c r="G1406">
        <v>24.909715008406099</v>
      </c>
      <c r="H1406">
        <v>15.6171933230051</v>
      </c>
      <c r="I1406">
        <v>23.459888109921799</v>
      </c>
      <c r="J1406">
        <v>5.7252921635399598</v>
      </c>
      <c r="K1406">
        <v>1104.7355187370999</v>
      </c>
      <c r="L1406">
        <v>963.30551299482602</v>
      </c>
      <c r="M1406">
        <v>59.265766394283503</v>
      </c>
      <c r="N1406">
        <v>1.44699901174979</v>
      </c>
      <c r="O1406">
        <v>6.1684704333154903</v>
      </c>
      <c r="P1406">
        <v>70.857062504394193</v>
      </c>
      <c r="Q1406">
        <v>9.7782364015744999E-2</v>
      </c>
    </row>
    <row r="1407" spans="1:17" hidden="1" x14ac:dyDescent="0.3">
      <c r="A1407" t="s">
        <v>2981</v>
      </c>
      <c r="B1407" t="s">
        <v>2982</v>
      </c>
      <c r="C1407" t="str">
        <f>IFERROR(VLOOKUP(Table1[[#This Row],[Ticker]],[1]!Table2[[Symbol]:[Industry]],2,FALSE),"-")</f>
        <v>-</v>
      </c>
      <c r="D1407" t="s">
        <v>153</v>
      </c>
      <c r="E1407">
        <v>1099.3968</v>
      </c>
      <c r="F1407">
        <v>449.1</v>
      </c>
      <c r="G1407">
        <v>74.705804064687996</v>
      </c>
      <c r="H1407">
        <v>-9.2303405259869695</v>
      </c>
      <c r="I1407">
        <v>88.388824301807503</v>
      </c>
      <c r="J1407">
        <v>0.19128004657134801</v>
      </c>
      <c r="M1407">
        <v>39.707314914869698</v>
      </c>
      <c r="O1407">
        <v>23.580494321977199</v>
      </c>
      <c r="P1407">
        <v>120.363101079489</v>
      </c>
    </row>
    <row r="1408" spans="1:17" hidden="1" x14ac:dyDescent="0.3">
      <c r="A1408" t="s">
        <v>2983</v>
      </c>
      <c r="B1408" t="s">
        <v>2984</v>
      </c>
      <c r="C1408" t="str">
        <f>IFERROR(VLOOKUP(Table1[[#This Row],[Ticker]],[1]!Table2[[Symbol]:[Industry]],2,FALSE),"-")</f>
        <v>-</v>
      </c>
      <c r="D1408" t="s">
        <v>212</v>
      </c>
      <c r="E1408">
        <v>1095.8919176899999</v>
      </c>
      <c r="F1408">
        <v>494.3</v>
      </c>
      <c r="G1408">
        <v>-28.5107012069214</v>
      </c>
      <c r="H1408">
        <v>-3.1720756129664598</v>
      </c>
      <c r="I1408">
        <v>-10.537936436718701</v>
      </c>
      <c r="J1408">
        <v>-0.397218849675887</v>
      </c>
      <c r="K1408">
        <v>508.99801724118902</v>
      </c>
      <c r="L1408">
        <v>483.94295524394101</v>
      </c>
      <c r="M1408">
        <v>33.1784308909508</v>
      </c>
      <c r="N1408">
        <v>1.22586882717834</v>
      </c>
      <c r="O1408">
        <v>26.067165688852899</v>
      </c>
      <c r="P1408">
        <v>26.646169613118101</v>
      </c>
      <c r="Q1408">
        <v>4.6773635568110997E-2</v>
      </c>
    </row>
    <row r="1409" spans="1:17" hidden="1" x14ac:dyDescent="0.3">
      <c r="A1409" t="s">
        <v>2985</v>
      </c>
      <c r="B1409" t="s">
        <v>2986</v>
      </c>
      <c r="C1409" t="str">
        <f>IFERROR(VLOOKUP(Table1[[#This Row],[Ticker]],[1]!Table2[[Symbol]:[Industry]],2,FALSE),"-")</f>
        <v>-</v>
      </c>
      <c r="D1409" t="s">
        <v>388</v>
      </c>
      <c r="E1409">
        <v>1094.5125715619999</v>
      </c>
      <c r="F1409">
        <v>157.38</v>
      </c>
      <c r="G1409">
        <v>-28.1798066095268</v>
      </c>
      <c r="H1409">
        <v>-5.0901762048360597</v>
      </c>
      <c r="I1409">
        <v>2.3096022988985898</v>
      </c>
      <c r="J1409">
        <v>-0.86012144390007095</v>
      </c>
      <c r="K1409">
        <v>162.66512309804199</v>
      </c>
      <c r="L1409">
        <v>156.35872512059299</v>
      </c>
      <c r="M1409">
        <v>33.137649653143797</v>
      </c>
      <c r="N1409">
        <v>0.56681013694267302</v>
      </c>
      <c r="O1409">
        <v>15.643665014614299</v>
      </c>
      <c r="P1409">
        <v>19.635119726339699</v>
      </c>
      <c r="Q1409">
        <v>1.0624858348863E-2</v>
      </c>
    </row>
    <row r="1410" spans="1:17" hidden="1" x14ac:dyDescent="0.3">
      <c r="A1410" t="s">
        <v>2987</v>
      </c>
      <c r="B1410" t="s">
        <v>2988</v>
      </c>
      <c r="C1410" t="str">
        <f>IFERROR(VLOOKUP(Table1[[#This Row],[Ticker]],[1]!Table2[[Symbol]:[Industry]],2,FALSE),"-")</f>
        <v>-</v>
      </c>
      <c r="D1410" t="s">
        <v>258</v>
      </c>
      <c r="E1410">
        <v>1094.3853084</v>
      </c>
      <c r="F1410">
        <v>938.25</v>
      </c>
      <c r="G1410">
        <v>14.852964338209301</v>
      </c>
      <c r="H1410">
        <v>-3.2668976397280001</v>
      </c>
      <c r="I1410">
        <v>-15.066446912903899</v>
      </c>
      <c r="J1410">
        <v>4.4827811503241</v>
      </c>
      <c r="K1410">
        <v>954.099727306555</v>
      </c>
      <c r="L1410">
        <v>892.62475514136997</v>
      </c>
      <c r="M1410">
        <v>48.263251977910997</v>
      </c>
      <c r="N1410">
        <v>1.6607251932698901</v>
      </c>
      <c r="O1410">
        <v>17.7777777777777</v>
      </c>
      <c r="P1410">
        <v>44.568567026194103</v>
      </c>
      <c r="Q1410">
        <v>5.9769872592479997E-2</v>
      </c>
    </row>
    <row r="1411" spans="1:17" hidden="1" x14ac:dyDescent="0.3">
      <c r="A1411" t="s">
        <v>2989</v>
      </c>
      <c r="B1411" t="s">
        <v>2990</v>
      </c>
      <c r="C1411" t="str">
        <f>IFERROR(VLOOKUP(Table1[[#This Row],[Ticker]],[1]!Table2[[Symbol]:[Industry]],2,FALSE),"-")</f>
        <v>-</v>
      </c>
      <c r="D1411" t="s">
        <v>567</v>
      </c>
      <c r="E1411">
        <v>1087.6604682299901</v>
      </c>
      <c r="F1411">
        <v>89.85</v>
      </c>
      <c r="G1411">
        <v>32.438499786881003</v>
      </c>
      <c r="H1411">
        <v>14.4176576794734</v>
      </c>
      <c r="I1411">
        <v>-14.142473375462799</v>
      </c>
      <c r="J1411">
        <v>16.3345463644951</v>
      </c>
      <c r="K1411">
        <v>83.396091394868904</v>
      </c>
      <c r="L1411">
        <v>80.2865672259409</v>
      </c>
      <c r="M1411">
        <v>55.310818643123604</v>
      </c>
      <c r="N1411">
        <v>1.56804515990898</v>
      </c>
      <c r="O1411">
        <v>41.068447412353898</v>
      </c>
      <c r="P1411">
        <v>60.8773500447627</v>
      </c>
      <c r="Q1411">
        <v>-6.1494313306128E-2</v>
      </c>
    </row>
    <row r="1412" spans="1:17" hidden="1" x14ac:dyDescent="0.3">
      <c r="A1412" t="s">
        <v>2991</v>
      </c>
      <c r="B1412" t="s">
        <v>2992</v>
      </c>
      <c r="C1412" t="str">
        <f>IFERROR(VLOOKUP(Table1[[#This Row],[Ticker]],[1]!Table2[[Symbol]:[Industry]],2,FALSE),"-")</f>
        <v>-</v>
      </c>
      <c r="D1412" t="s">
        <v>300</v>
      </c>
      <c r="E1412">
        <v>1087.4220573150001</v>
      </c>
      <c r="F1412">
        <v>394.35</v>
      </c>
      <c r="G1412">
        <v>-37.7346037015664</v>
      </c>
      <c r="H1412">
        <v>1.23716487116928</v>
      </c>
      <c r="I1412">
        <v>-21.409264347841301</v>
      </c>
      <c r="J1412">
        <v>2.9721127698613801</v>
      </c>
      <c r="K1412">
        <v>401.62552032734499</v>
      </c>
      <c r="L1412">
        <v>435.38668294153302</v>
      </c>
      <c r="M1412">
        <v>48.612504013902999</v>
      </c>
      <c r="N1412">
        <v>0.76356645508520304</v>
      </c>
      <c r="O1412">
        <v>34.639279827564302</v>
      </c>
      <c r="P1412">
        <v>7.1312143439282698</v>
      </c>
      <c r="Q1412">
        <v>-0.13730398031593699</v>
      </c>
    </row>
    <row r="1413" spans="1:17" hidden="1" x14ac:dyDescent="0.3">
      <c r="A1413" t="s">
        <v>2993</v>
      </c>
      <c r="B1413" t="s">
        <v>2994</v>
      </c>
      <c r="C1413" t="str">
        <f>IFERROR(VLOOKUP(Table1[[#This Row],[Ticker]],[1]!Table2[[Symbol]:[Industry]],2,FALSE),"-")</f>
        <v>-</v>
      </c>
      <c r="D1413" t="s">
        <v>95</v>
      </c>
      <c r="E1413">
        <v>1087.2419916599999</v>
      </c>
      <c r="F1413">
        <v>162.93</v>
      </c>
      <c r="G1413">
        <v>50.025611480254597</v>
      </c>
      <c r="H1413">
        <v>12.0455102378973</v>
      </c>
      <c r="I1413">
        <v>18.250366197727502</v>
      </c>
      <c r="J1413">
        <v>14.3561346884293</v>
      </c>
      <c r="K1413">
        <v>139.472252708339</v>
      </c>
      <c r="L1413">
        <v>122.32956811155699</v>
      </c>
      <c r="M1413">
        <v>61.173581587846201</v>
      </c>
      <c r="N1413">
        <v>2.2020767884181698</v>
      </c>
      <c r="O1413">
        <v>10.3541398146443</v>
      </c>
      <c r="P1413">
        <v>78.6513157894736</v>
      </c>
      <c r="Q1413">
        <v>7.9980764167961002E-2</v>
      </c>
    </row>
    <row r="1414" spans="1:17" hidden="1" x14ac:dyDescent="0.3">
      <c r="A1414" t="s">
        <v>2995</v>
      </c>
      <c r="B1414" t="s">
        <v>2996</v>
      </c>
      <c r="C1414" t="str">
        <f>IFERROR(VLOOKUP(Table1[[#This Row],[Ticker]],[1]!Table2[[Symbol]:[Industry]],2,FALSE),"-")</f>
        <v>-</v>
      </c>
      <c r="D1414" t="s">
        <v>625</v>
      </c>
      <c r="E1414">
        <v>1083.0710068200001</v>
      </c>
      <c r="F1414">
        <v>66.11</v>
      </c>
      <c r="G1414">
        <v>17.6358797779755</v>
      </c>
      <c r="H1414">
        <v>4.6685691237464502</v>
      </c>
      <c r="I1414">
        <v>-4.0049423797615802</v>
      </c>
      <c r="J1414">
        <v>-2.01691944847828</v>
      </c>
      <c r="K1414">
        <v>63.3271329496947</v>
      </c>
      <c r="L1414">
        <v>59.709239801801097</v>
      </c>
      <c r="M1414">
        <v>50.986485329083798</v>
      </c>
      <c r="N1414">
        <v>1.86774045444026</v>
      </c>
      <c r="O1414">
        <v>11.102707608531199</v>
      </c>
      <c r="P1414">
        <v>48.5617977528089</v>
      </c>
      <c r="Q1414">
        <v>3.2274165646E-4</v>
      </c>
    </row>
    <row r="1415" spans="1:17" hidden="1" x14ac:dyDescent="0.3">
      <c r="A1415" t="s">
        <v>2997</v>
      </c>
      <c r="B1415" t="s">
        <v>2998</v>
      </c>
      <c r="C1415" t="str">
        <f>IFERROR(VLOOKUP(Table1[[#This Row],[Ticker]],[1]!Table2[[Symbol]:[Industry]],2,FALSE),"-")</f>
        <v>-</v>
      </c>
      <c r="D1415" t="s">
        <v>203</v>
      </c>
      <c r="E1415">
        <v>1078.2139079999999</v>
      </c>
      <c r="F1415">
        <v>1000.05</v>
      </c>
      <c r="G1415">
        <v>-45.891015826341402</v>
      </c>
      <c r="H1415">
        <v>-14.493825777472701</v>
      </c>
      <c r="I1415">
        <v>-19.373325145484699</v>
      </c>
      <c r="J1415">
        <v>-11.313616037725099</v>
      </c>
      <c r="K1415">
        <v>1132.6310517570901</v>
      </c>
      <c r="L1415">
        <v>1156.0514986927501</v>
      </c>
      <c r="M1415">
        <v>18.768855611988499</v>
      </c>
      <c r="N1415">
        <v>1.20648011809888</v>
      </c>
      <c r="O1415">
        <v>52.4923753812309</v>
      </c>
      <c r="P1415">
        <v>2.5692307692307601</v>
      </c>
      <c r="Q1415">
        <v>7.8657603611050994E-2</v>
      </c>
    </row>
    <row r="1416" spans="1:17" hidden="1" x14ac:dyDescent="0.3">
      <c r="A1416" t="s">
        <v>2999</v>
      </c>
      <c r="B1416" t="s">
        <v>3000</v>
      </c>
      <c r="C1416" t="str">
        <f>IFERROR(VLOOKUP(Table1[[#This Row],[Ticker]],[1]!Table2[[Symbol]:[Industry]],2,FALSE),"-")</f>
        <v>-</v>
      </c>
      <c r="D1416" t="s">
        <v>217</v>
      </c>
      <c r="E1416">
        <v>1067.8895586000001</v>
      </c>
      <c r="F1416">
        <v>69.239999999999995</v>
      </c>
      <c r="G1416">
        <v>23.717644936993899</v>
      </c>
      <c r="H1416">
        <v>2.1714460027721998</v>
      </c>
      <c r="I1416">
        <v>-26.109028384360499</v>
      </c>
      <c r="J1416">
        <v>-5.3359853928204197</v>
      </c>
      <c r="K1416">
        <v>72.805187957112494</v>
      </c>
      <c r="L1416">
        <v>69.764347465025693</v>
      </c>
      <c r="N1416">
        <v>0.81491965325498295</v>
      </c>
      <c r="O1416">
        <v>87.319468515308998</v>
      </c>
      <c r="P1416">
        <v>60.463499420625702</v>
      </c>
    </row>
    <row r="1417" spans="1:17" hidden="1" x14ac:dyDescent="0.3">
      <c r="A1417" t="s">
        <v>3001</v>
      </c>
      <c r="B1417" t="s">
        <v>3002</v>
      </c>
      <c r="C1417" t="str">
        <f>IFERROR(VLOOKUP(Table1[[#This Row],[Ticker]],[1]!Table2[[Symbol]:[Industry]],2,FALSE),"-")</f>
        <v>-</v>
      </c>
      <c r="D1417" t="s">
        <v>297</v>
      </c>
      <c r="E1417">
        <v>1066</v>
      </c>
      <c r="F1417">
        <v>520</v>
      </c>
      <c r="G1417">
        <v>-21.5454489990857</v>
      </c>
      <c r="H1417">
        <v>-0.91822360000866099</v>
      </c>
      <c r="I1417">
        <v>-22.2628235725671</v>
      </c>
      <c r="J1417">
        <v>3.1327811503240999</v>
      </c>
      <c r="K1417">
        <v>517.92603331260204</v>
      </c>
      <c r="L1417">
        <v>521.05230081330103</v>
      </c>
      <c r="M1417">
        <v>56.679575407026299</v>
      </c>
      <c r="N1417">
        <v>1.5795128939828</v>
      </c>
      <c r="O1417">
        <v>53.836538461538403</v>
      </c>
      <c r="P1417">
        <v>15.5555555555555</v>
      </c>
      <c r="Q1417">
        <v>0.142231690648397</v>
      </c>
    </row>
    <row r="1418" spans="1:17" hidden="1" x14ac:dyDescent="0.3">
      <c r="A1418" t="s">
        <v>3003</v>
      </c>
      <c r="B1418" t="s">
        <v>3004</v>
      </c>
      <c r="C1418" t="str">
        <f>IFERROR(VLOOKUP(Table1[[#This Row],[Ticker]],[1]!Table2[[Symbol]:[Industry]],2,FALSE),"-")</f>
        <v>-</v>
      </c>
      <c r="D1418" t="s">
        <v>536</v>
      </c>
      <c r="E1418">
        <v>1063.34534472</v>
      </c>
      <c r="F1418">
        <v>90.95</v>
      </c>
      <c r="G1418">
        <v>100.391614064721</v>
      </c>
      <c r="H1418">
        <v>0.10452124158362899</v>
      </c>
      <c r="I1418">
        <v>9.3513285315979999</v>
      </c>
      <c r="J1418">
        <v>2.71819435054595</v>
      </c>
      <c r="K1418">
        <v>88.660479961343995</v>
      </c>
      <c r="L1418">
        <v>73.714866539838795</v>
      </c>
      <c r="M1418">
        <v>43.4606991394255</v>
      </c>
      <c r="N1418">
        <v>0.32608647005110197</v>
      </c>
      <c r="O1418">
        <v>18.3067619571192</v>
      </c>
      <c r="P1418">
        <v>148.23063564089301</v>
      </c>
      <c r="Q1418">
        <v>8.7657776373824006E-2</v>
      </c>
    </row>
    <row r="1419" spans="1:17" hidden="1" x14ac:dyDescent="0.3">
      <c r="A1419" t="s">
        <v>3005</v>
      </c>
      <c r="B1419" t="s">
        <v>3006</v>
      </c>
      <c r="C1419" t="str">
        <f>IFERROR(VLOOKUP(Table1[[#This Row],[Ticker]],[1]!Table2[[Symbol]:[Industry]],2,FALSE),"-")</f>
        <v>-</v>
      </c>
      <c r="D1419" t="s">
        <v>217</v>
      </c>
      <c r="E1419">
        <v>1058.8991171749999</v>
      </c>
      <c r="F1419">
        <v>671.05</v>
      </c>
      <c r="G1419">
        <v>11.2251240007911</v>
      </c>
      <c r="H1419">
        <v>-14.303667906225099</v>
      </c>
      <c r="I1419">
        <v>23.971341832992898</v>
      </c>
      <c r="J1419">
        <v>-21.746567895691602</v>
      </c>
      <c r="K1419">
        <v>768.244853250765</v>
      </c>
      <c r="L1419">
        <v>633.81113214899096</v>
      </c>
      <c r="M1419">
        <v>23.881324023347201</v>
      </c>
      <c r="N1419">
        <v>1.2109845034790101</v>
      </c>
      <c r="O1419">
        <v>43.051933536994198</v>
      </c>
      <c r="P1419">
        <v>54.602004377375799</v>
      </c>
      <c r="Q1419">
        <v>0.18194918133933</v>
      </c>
    </row>
    <row r="1420" spans="1:17" hidden="1" x14ac:dyDescent="0.3">
      <c r="A1420" t="s">
        <v>3007</v>
      </c>
      <c r="B1420" t="s">
        <v>3008</v>
      </c>
      <c r="C1420" t="str">
        <f>IFERROR(VLOOKUP(Table1[[#This Row],[Ticker]],[1]!Table2[[Symbol]:[Industry]],2,FALSE),"-")</f>
        <v>-</v>
      </c>
      <c r="D1420" t="s">
        <v>122</v>
      </c>
      <c r="E1420">
        <v>1056.4125985200001</v>
      </c>
      <c r="F1420">
        <v>10257.15</v>
      </c>
      <c r="G1420">
        <v>247.15585966021601</v>
      </c>
      <c r="H1420">
        <v>2.4802720963356002</v>
      </c>
      <c r="I1420">
        <v>131.66291350479401</v>
      </c>
      <c r="J1420">
        <v>8.6057899705376499</v>
      </c>
      <c r="K1420">
        <v>8518.6098782250301</v>
      </c>
      <c r="L1420">
        <v>6009.5617430972097</v>
      </c>
      <c r="M1420">
        <v>74.902863779459594</v>
      </c>
      <c r="N1420">
        <v>0.73361639151112801</v>
      </c>
      <c r="O1420">
        <v>2.4470735048234702</v>
      </c>
      <c r="P1420">
        <v>316.68630159245998</v>
      </c>
      <c r="Q1420">
        <v>0.120962014705624</v>
      </c>
    </row>
    <row r="1421" spans="1:17" hidden="1" x14ac:dyDescent="0.3">
      <c r="A1421" t="s">
        <v>3009</v>
      </c>
      <c r="B1421" t="s">
        <v>3010</v>
      </c>
      <c r="C1421" t="str">
        <f>IFERROR(VLOOKUP(Table1[[#This Row],[Ticker]],[1]!Table2[[Symbol]:[Industry]],2,FALSE),"-")</f>
        <v>-</v>
      </c>
      <c r="D1421" t="s">
        <v>539</v>
      </c>
      <c r="E1421">
        <v>1055.06225922</v>
      </c>
      <c r="F1421">
        <v>979.8</v>
      </c>
      <c r="G1421">
        <v>133.475397267076</v>
      </c>
      <c r="H1421">
        <v>-20.375088574115001</v>
      </c>
      <c r="I1421">
        <v>-35.944938600926399</v>
      </c>
      <c r="J1421">
        <v>5.5353901113168202</v>
      </c>
      <c r="K1421">
        <v>1278.0989375295701</v>
      </c>
      <c r="L1421">
        <v>1187.1979771123999</v>
      </c>
      <c r="M1421">
        <v>31.646627216968898</v>
      </c>
      <c r="N1421">
        <v>1.19948301848482</v>
      </c>
      <c r="O1421">
        <v>125.494998979383</v>
      </c>
      <c r="P1421">
        <v>204.85376477909099</v>
      </c>
      <c r="Q1421">
        <v>0.219212730461152</v>
      </c>
    </row>
    <row r="1422" spans="1:17" hidden="1" x14ac:dyDescent="0.3">
      <c r="A1422" t="s">
        <v>3011</v>
      </c>
      <c r="B1422" t="s">
        <v>3012</v>
      </c>
      <c r="C1422" t="str">
        <f>IFERROR(VLOOKUP(Table1[[#This Row],[Ticker]],[1]!Table2[[Symbol]:[Industry]],2,FALSE),"-")</f>
        <v>-</v>
      </c>
      <c r="D1422" t="s">
        <v>248</v>
      </c>
      <c r="E1422">
        <v>1052.4831141309901</v>
      </c>
      <c r="F1422">
        <v>20.03</v>
      </c>
      <c r="G1422">
        <v>75.0724095753406</v>
      </c>
      <c r="H1422">
        <v>-2.1104012809905299</v>
      </c>
      <c r="I1422">
        <v>-34.8202644948312</v>
      </c>
      <c r="J1422">
        <v>-2.5251135865179899</v>
      </c>
      <c r="K1422">
        <v>21.1232459251151</v>
      </c>
      <c r="L1422">
        <v>19.381514343813802</v>
      </c>
      <c r="M1422">
        <v>32.107360142449203</v>
      </c>
      <c r="N1422">
        <v>0.76592868220765198</v>
      </c>
      <c r="O1422">
        <v>107.938092860708</v>
      </c>
      <c r="P1422">
        <v>127.613636363636</v>
      </c>
      <c r="Q1422">
        <v>9.8659334103291002E-2</v>
      </c>
    </row>
    <row r="1423" spans="1:17" hidden="1" x14ac:dyDescent="0.3">
      <c r="A1423" t="s">
        <v>3013</v>
      </c>
      <c r="B1423" t="s">
        <v>3014</v>
      </c>
      <c r="C1423" t="str">
        <f>IFERROR(VLOOKUP(Table1[[#This Row],[Ticker]],[1]!Table2[[Symbol]:[Industry]],2,FALSE),"-")</f>
        <v>-</v>
      </c>
      <c r="D1423" t="s">
        <v>1003</v>
      </c>
      <c r="E1423">
        <v>1043.6261178</v>
      </c>
      <c r="F1423">
        <v>740.6</v>
      </c>
      <c r="G1423">
        <v>33.628886489501603</v>
      </c>
      <c r="H1423">
        <v>-3.6375107853152699</v>
      </c>
      <c r="I1423">
        <v>5.1706972253955401</v>
      </c>
      <c r="J1423">
        <v>3.2715374574289702</v>
      </c>
      <c r="K1423">
        <v>745.82913016160296</v>
      </c>
      <c r="L1423">
        <v>664.59652792396605</v>
      </c>
      <c r="M1423">
        <v>38.735980143317498</v>
      </c>
      <c r="N1423">
        <v>0.57282401687967599</v>
      </c>
      <c r="O1423">
        <v>16.884958142046901</v>
      </c>
      <c r="P1423">
        <v>60.8950684336302</v>
      </c>
      <c r="Q1423">
        <v>9.9600662309482002E-2</v>
      </c>
    </row>
    <row r="1424" spans="1:17" hidden="1" x14ac:dyDescent="0.3">
      <c r="A1424" t="s">
        <v>3015</v>
      </c>
      <c r="B1424" t="s">
        <v>3016</v>
      </c>
      <c r="C1424" t="str">
        <f>IFERROR(VLOOKUP(Table1[[#This Row],[Ticker]],[1]!Table2[[Symbol]:[Industry]],2,FALSE),"-")</f>
        <v>-</v>
      </c>
      <c r="D1424" t="s">
        <v>536</v>
      </c>
      <c r="E1424">
        <v>1038.5934608</v>
      </c>
      <c r="F1424">
        <v>6197.45</v>
      </c>
      <c r="G1424">
        <v>88.432779846693407</v>
      </c>
      <c r="H1424">
        <v>-0.29540097667643</v>
      </c>
      <c r="I1424">
        <v>7.5064841945268199</v>
      </c>
      <c r="J1424">
        <v>1.5802374184264001</v>
      </c>
      <c r="K1424">
        <v>6049.7111759199397</v>
      </c>
      <c r="L1424">
        <v>5077.7081522585504</v>
      </c>
      <c r="M1424">
        <v>46.141586493343503</v>
      </c>
      <c r="N1424">
        <v>0.61557757618978703</v>
      </c>
      <c r="O1424">
        <v>12.541448498979401</v>
      </c>
      <c r="P1424">
        <v>138.27181853133399</v>
      </c>
      <c r="Q1424">
        <v>0.17763106114237001</v>
      </c>
    </row>
    <row r="1425" spans="1:17" hidden="1" x14ac:dyDescent="0.3">
      <c r="A1425" t="s">
        <v>3017</v>
      </c>
      <c r="B1425" t="s">
        <v>3018</v>
      </c>
      <c r="C1425" t="str">
        <f>IFERROR(VLOOKUP(Table1[[#This Row],[Ticker]],[1]!Table2[[Symbol]:[Industry]],2,FALSE),"-")</f>
        <v>-</v>
      </c>
      <c r="D1425" t="s">
        <v>141</v>
      </c>
      <c r="E1425">
        <v>1037.9936147999999</v>
      </c>
      <c r="F1425">
        <v>849.65</v>
      </c>
      <c r="G1425">
        <v>17.389061999526898</v>
      </c>
      <c r="H1425">
        <v>-8.1661039248120595</v>
      </c>
      <c r="I1425">
        <v>-23.990391812909198</v>
      </c>
      <c r="J1425">
        <v>2.3276964045613902</v>
      </c>
      <c r="K1425">
        <v>861.62984114159406</v>
      </c>
      <c r="L1425">
        <v>831.41064155552294</v>
      </c>
      <c r="M1425">
        <v>53.129088494826902</v>
      </c>
      <c r="N1425">
        <v>1.15764076080375</v>
      </c>
      <c r="O1425">
        <v>32.4074618960748</v>
      </c>
      <c r="P1425">
        <v>53.880286154124697</v>
      </c>
    </row>
    <row r="1426" spans="1:17" hidden="1" x14ac:dyDescent="0.3">
      <c r="A1426" t="s">
        <v>3019</v>
      </c>
      <c r="B1426" t="s">
        <v>3020</v>
      </c>
      <c r="C1426" t="str">
        <f>IFERROR(VLOOKUP(Table1[[#This Row],[Ticker]],[1]!Table2[[Symbol]:[Industry]],2,FALSE),"-")</f>
        <v>-</v>
      </c>
      <c r="D1426" t="s">
        <v>51</v>
      </c>
      <c r="E1426">
        <v>1037.81952</v>
      </c>
      <c r="F1426">
        <v>207.1</v>
      </c>
      <c r="G1426">
        <v>25.6784456274363</v>
      </c>
      <c r="H1426">
        <v>-5.5590629866107601</v>
      </c>
      <c r="I1426">
        <v>-9.3756052904813405</v>
      </c>
      <c r="J1426">
        <v>-8.6845224134371701</v>
      </c>
      <c r="K1426">
        <v>229.16107786743601</v>
      </c>
      <c r="L1426">
        <v>203.63820241534799</v>
      </c>
      <c r="M1426">
        <v>24.412051232559399</v>
      </c>
      <c r="N1426">
        <v>1.14875053993476</v>
      </c>
      <c r="O1426">
        <v>27.9575084500241</v>
      </c>
      <c r="P1426">
        <v>66.345381526104404</v>
      </c>
      <c r="Q1426">
        <v>4.8752921174327002E-2</v>
      </c>
    </row>
    <row r="1427" spans="1:17" hidden="1" x14ac:dyDescent="0.3">
      <c r="A1427" t="s">
        <v>3021</v>
      </c>
      <c r="B1427" t="s">
        <v>3022</v>
      </c>
      <c r="C1427" t="str">
        <f>IFERROR(VLOOKUP(Table1[[#This Row],[Ticker]],[1]!Table2[[Symbol]:[Industry]],2,FALSE),"-")</f>
        <v>-</v>
      </c>
      <c r="D1427" t="s">
        <v>423</v>
      </c>
      <c r="E1427">
        <v>1037.0657686500001</v>
      </c>
      <c r="F1427">
        <v>81.75</v>
      </c>
      <c r="G1427">
        <v>-11.829038088033601</v>
      </c>
      <c r="H1427">
        <v>40.8278620350601</v>
      </c>
      <c r="I1427">
        <v>25.7701063049353</v>
      </c>
      <c r="J1427">
        <v>-4.4319737062901403</v>
      </c>
      <c r="K1427">
        <v>67.725187179928</v>
      </c>
      <c r="L1427">
        <v>65.184340138358905</v>
      </c>
      <c r="M1427">
        <v>65.714779762893201</v>
      </c>
      <c r="N1427">
        <v>2.5994739265625499</v>
      </c>
      <c r="O1427">
        <v>19.877675840978501</v>
      </c>
      <c r="P1427">
        <v>75.429184549356194</v>
      </c>
      <c r="Q1427">
        <v>4.9349108782282998E-2</v>
      </c>
    </row>
    <row r="1428" spans="1:17" hidden="1" x14ac:dyDescent="0.3">
      <c r="A1428" t="s">
        <v>3023</v>
      </c>
      <c r="B1428" t="s">
        <v>3024</v>
      </c>
      <c r="C1428" t="str">
        <f>IFERROR(VLOOKUP(Table1[[#This Row],[Ticker]],[1]!Table2[[Symbol]:[Industry]],2,FALSE),"-")</f>
        <v>-</v>
      </c>
      <c r="D1428" t="s">
        <v>539</v>
      </c>
      <c r="E1428">
        <v>1036.9497751500001</v>
      </c>
      <c r="F1428">
        <v>449.25</v>
      </c>
      <c r="G1428">
        <v>-22.648257861921799</v>
      </c>
      <c r="H1428">
        <v>1.0676020111050599</v>
      </c>
      <c r="I1428">
        <v>-28.6876300340796</v>
      </c>
      <c r="J1428">
        <v>-4.3808257159099204</v>
      </c>
      <c r="K1428">
        <v>467.28501102104798</v>
      </c>
      <c r="L1428">
        <v>463.16142876767202</v>
      </c>
      <c r="M1428">
        <v>30.1222981869698</v>
      </c>
      <c r="N1428">
        <v>0.49354750675241998</v>
      </c>
      <c r="O1428">
        <v>45.776293823038301</v>
      </c>
      <c r="P1428">
        <v>26.906779661016898</v>
      </c>
      <c r="Q1428">
        <v>-4.1207771729933E-2</v>
      </c>
    </row>
    <row r="1429" spans="1:17" hidden="1" x14ac:dyDescent="0.3">
      <c r="A1429" t="s">
        <v>3025</v>
      </c>
      <c r="B1429" t="s">
        <v>3026</v>
      </c>
      <c r="C1429" t="str">
        <f>IFERROR(VLOOKUP(Table1[[#This Row],[Ticker]],[1]!Table2[[Symbol]:[Industry]],2,FALSE),"-")</f>
        <v>-</v>
      </c>
      <c r="D1429" t="s">
        <v>710</v>
      </c>
      <c r="E1429">
        <v>1036.854</v>
      </c>
      <c r="F1429">
        <v>109.2</v>
      </c>
      <c r="G1429">
        <v>136.07881971771499</v>
      </c>
      <c r="H1429">
        <v>-12.2662636685163</v>
      </c>
      <c r="I1429">
        <v>39.555040008900697</v>
      </c>
      <c r="J1429">
        <v>-3.6374891199461499</v>
      </c>
      <c r="K1429">
        <v>111.701484392814</v>
      </c>
      <c r="L1429">
        <v>84.428020174794199</v>
      </c>
      <c r="M1429">
        <v>37.321582184799702</v>
      </c>
      <c r="N1429">
        <v>0.30533266101958001</v>
      </c>
      <c r="O1429">
        <v>25</v>
      </c>
      <c r="P1429">
        <v>166.34146341463401</v>
      </c>
      <c r="Q1429">
        <v>9.8897582697250006E-2</v>
      </c>
    </row>
    <row r="1430" spans="1:17" hidden="1" x14ac:dyDescent="0.3">
      <c r="A1430" t="s">
        <v>3027</v>
      </c>
      <c r="B1430" t="s">
        <v>3028</v>
      </c>
      <c r="C1430" t="str">
        <f>IFERROR(VLOOKUP(Table1[[#This Row],[Ticker]],[1]!Table2[[Symbol]:[Industry]],2,FALSE),"-")</f>
        <v>-</v>
      </c>
      <c r="D1430" t="s">
        <v>539</v>
      </c>
      <c r="E1430">
        <v>1034.60023864</v>
      </c>
      <c r="F1430">
        <v>293.2</v>
      </c>
      <c r="G1430">
        <v>128.52754767793101</v>
      </c>
      <c r="H1430">
        <v>36.886069742042103</v>
      </c>
      <c r="I1430">
        <v>78.247826169374903</v>
      </c>
      <c r="J1430">
        <v>8.4680581182541292</v>
      </c>
      <c r="K1430">
        <v>238.51789057266899</v>
      </c>
      <c r="L1430">
        <v>183.545732125005</v>
      </c>
      <c r="M1430">
        <v>55.979986601510298</v>
      </c>
      <c r="N1430">
        <v>1.29960535607198</v>
      </c>
      <c r="O1430">
        <v>13.06275579809</v>
      </c>
      <c r="P1430">
        <v>166.54545454545399</v>
      </c>
      <c r="Q1430">
        <v>0.165479701293856</v>
      </c>
    </row>
    <row r="1431" spans="1:17" hidden="1" x14ac:dyDescent="0.3">
      <c r="A1431" t="s">
        <v>3029</v>
      </c>
      <c r="B1431" t="s">
        <v>3030</v>
      </c>
      <c r="C1431" t="str">
        <f>IFERROR(VLOOKUP(Table1[[#This Row],[Ticker]],[1]!Table2[[Symbol]:[Industry]],2,FALSE),"-")</f>
        <v>-</v>
      </c>
      <c r="D1431" t="s">
        <v>136</v>
      </c>
      <c r="E1431">
        <v>1032.2165469199999</v>
      </c>
      <c r="F1431">
        <v>207.86</v>
      </c>
      <c r="G1431">
        <v>17.507760946680399</v>
      </c>
      <c r="H1431">
        <v>2.9606430774928199</v>
      </c>
      <c r="I1431">
        <v>29.1897623514459</v>
      </c>
      <c r="J1431">
        <v>9.3176194834036501</v>
      </c>
      <c r="K1431">
        <v>194.35603418896801</v>
      </c>
      <c r="L1431">
        <v>172.48557324053701</v>
      </c>
      <c r="M1431">
        <v>51.7696095105129</v>
      </c>
      <c r="N1431">
        <v>1.6093027115927601</v>
      </c>
      <c r="O1431">
        <v>12.0128932935629</v>
      </c>
      <c r="P1431">
        <v>60.757927300850703</v>
      </c>
    </row>
    <row r="1432" spans="1:17" hidden="1" x14ac:dyDescent="0.3">
      <c r="A1432" t="s">
        <v>3031</v>
      </c>
      <c r="B1432" t="s">
        <v>3032</v>
      </c>
      <c r="C1432" t="str">
        <f>IFERROR(VLOOKUP(Table1[[#This Row],[Ticker]],[1]!Table2[[Symbol]:[Industry]],2,FALSE),"-")</f>
        <v>-</v>
      </c>
      <c r="D1432" t="s">
        <v>625</v>
      </c>
      <c r="E1432">
        <v>1030.53826699</v>
      </c>
      <c r="F1432">
        <v>2346.1</v>
      </c>
      <c r="G1432">
        <v>18.810721946054201</v>
      </c>
      <c r="H1432">
        <v>-11.4439589732361</v>
      </c>
      <c r="I1432">
        <v>-0.871085825887707</v>
      </c>
      <c r="J1432">
        <v>-5.8517503575714801E-2</v>
      </c>
      <c r="K1432">
        <v>2287.73988180794</v>
      </c>
      <c r="L1432">
        <v>2022.2931533915601</v>
      </c>
      <c r="M1432">
        <v>46.7100148353354</v>
      </c>
      <c r="N1432">
        <v>0.41800241945544703</v>
      </c>
      <c r="O1432">
        <v>24.005796854353999</v>
      </c>
      <c r="P1432">
        <v>54.858085808580803</v>
      </c>
      <c r="Q1432">
        <v>6.4694707481097E-2</v>
      </c>
    </row>
    <row r="1433" spans="1:17" hidden="1" x14ac:dyDescent="0.3">
      <c r="A1433" t="s">
        <v>3033</v>
      </c>
      <c r="B1433" t="s">
        <v>3034</v>
      </c>
      <c r="C1433" t="str">
        <f>IFERROR(VLOOKUP(Table1[[#This Row],[Ticker]],[1]!Table2[[Symbol]:[Industry]],2,FALSE),"-")</f>
        <v>-</v>
      </c>
      <c r="D1433" t="s">
        <v>536</v>
      </c>
      <c r="E1433">
        <v>1030.05448</v>
      </c>
      <c r="F1433">
        <v>1281.8</v>
      </c>
      <c r="G1433">
        <v>71.493465085695405</v>
      </c>
      <c r="H1433">
        <v>8.3041529993350007</v>
      </c>
      <c r="I1433">
        <v>-24.9063076018911</v>
      </c>
      <c r="J1433">
        <v>7.38953790708086</v>
      </c>
      <c r="K1433">
        <v>1213.9517854144101</v>
      </c>
      <c r="L1433">
        <v>1139.5653285030601</v>
      </c>
      <c r="M1433">
        <v>79.729804861097193</v>
      </c>
      <c r="N1433">
        <v>1.3437503003969999</v>
      </c>
      <c r="O1433">
        <v>26.3691683569979</v>
      </c>
      <c r="P1433">
        <v>123.69982547993</v>
      </c>
      <c r="Q1433">
        <v>0.17166562023981799</v>
      </c>
    </row>
    <row r="1434" spans="1:17" hidden="1" x14ac:dyDescent="0.3">
      <c r="A1434" t="s">
        <v>3035</v>
      </c>
      <c r="B1434" t="s">
        <v>3036</v>
      </c>
      <c r="C1434" t="str">
        <f>IFERROR(VLOOKUP(Table1[[#This Row],[Ticker]],[1]!Table2[[Symbol]:[Industry]],2,FALSE),"-")</f>
        <v>-</v>
      </c>
      <c r="D1434" t="s">
        <v>300</v>
      </c>
      <c r="E1434">
        <v>1028.1460273</v>
      </c>
      <c r="F1434">
        <v>172.39</v>
      </c>
      <c r="G1434">
        <v>37.409808375992803</v>
      </c>
      <c r="H1434">
        <v>9.0656789960635695</v>
      </c>
      <c r="I1434">
        <v>27.7511850914203</v>
      </c>
      <c r="J1434">
        <v>4.8411144836574298</v>
      </c>
      <c r="K1434">
        <v>157.959030953575</v>
      </c>
      <c r="L1434">
        <v>138.66472349077301</v>
      </c>
      <c r="M1434">
        <v>50.055253987010303</v>
      </c>
      <c r="N1434">
        <v>1.4714162104894799</v>
      </c>
      <c r="O1434">
        <v>13.1156099541736</v>
      </c>
      <c r="P1434">
        <v>72.045908183632704</v>
      </c>
      <c r="Q1434">
        <v>0.118027666071731</v>
      </c>
    </row>
    <row r="1435" spans="1:17" hidden="1" x14ac:dyDescent="0.3">
      <c r="A1435" t="s">
        <v>3037</v>
      </c>
      <c r="B1435" t="s">
        <v>3038</v>
      </c>
      <c r="C1435" t="str">
        <f>IFERROR(VLOOKUP(Table1[[#This Row],[Ticker]],[1]!Table2[[Symbol]:[Industry]],2,FALSE),"-")</f>
        <v>-</v>
      </c>
      <c r="D1435" t="s">
        <v>258</v>
      </c>
      <c r="E1435">
        <v>1022.996</v>
      </c>
      <c r="F1435">
        <v>1967.3</v>
      </c>
      <c r="G1435">
        <v>82.9512765222658</v>
      </c>
      <c r="H1435">
        <v>18.7319376255628</v>
      </c>
      <c r="I1435">
        <v>49.077084147785797</v>
      </c>
      <c r="J1435">
        <v>-8.0424524945357092</v>
      </c>
      <c r="K1435">
        <v>1727.71420385583</v>
      </c>
      <c r="L1435">
        <v>1405.3308348026301</v>
      </c>
      <c r="M1435">
        <v>52.939520184192503</v>
      </c>
      <c r="N1435">
        <v>1.0892651567881</v>
      </c>
      <c r="O1435">
        <v>15.945712397702399</v>
      </c>
      <c r="P1435">
        <v>110.17039688050799</v>
      </c>
      <c r="Q1435">
        <v>6.9639731569890007E-2</v>
      </c>
    </row>
    <row r="1436" spans="1:17" hidden="1" x14ac:dyDescent="0.3">
      <c r="A1436" t="s">
        <v>3039</v>
      </c>
      <c r="B1436" t="s">
        <v>3040</v>
      </c>
      <c r="C1436" t="str">
        <f>IFERROR(VLOOKUP(Table1[[#This Row],[Ticker]],[1]!Table2[[Symbol]:[Industry]],2,FALSE),"-")</f>
        <v>-</v>
      </c>
      <c r="D1436" t="s">
        <v>2288</v>
      </c>
      <c r="E1436">
        <v>1014.12658852999</v>
      </c>
      <c r="F1436">
        <v>998.15</v>
      </c>
      <c r="G1436">
        <v>366.38087095485201</v>
      </c>
      <c r="H1436">
        <v>-22.444075841063601</v>
      </c>
      <c r="I1436">
        <v>52.282289802883298</v>
      </c>
      <c r="J1436">
        <v>-0.752165507207466</v>
      </c>
      <c r="K1436">
        <v>1093.32774888676</v>
      </c>
      <c r="L1436">
        <v>755.11850471963101</v>
      </c>
      <c r="M1436">
        <v>25.859010283412001</v>
      </c>
      <c r="N1436">
        <v>0.58242345122240602</v>
      </c>
      <c r="O1436">
        <v>40.2594800380704</v>
      </c>
      <c r="P1436">
        <v>415.04127966976199</v>
      </c>
    </row>
    <row r="1437" spans="1:17" hidden="1" x14ac:dyDescent="0.3">
      <c r="A1437" t="s">
        <v>3041</v>
      </c>
      <c r="B1437" t="s">
        <v>3042</v>
      </c>
      <c r="C1437" t="str">
        <f>IFERROR(VLOOKUP(Table1[[#This Row],[Ticker]],[1]!Table2[[Symbol]:[Industry]],2,FALSE),"-")</f>
        <v>-</v>
      </c>
      <c r="D1437" t="s">
        <v>136</v>
      </c>
      <c r="E1437">
        <v>1008.8512315</v>
      </c>
      <c r="F1437">
        <v>494.2</v>
      </c>
      <c r="G1437">
        <v>71.066299049133505</v>
      </c>
      <c r="H1437">
        <v>-18.185512425086401</v>
      </c>
      <c r="I1437">
        <v>84.749319286252998</v>
      </c>
      <c r="J1437">
        <v>1.6222548345346299</v>
      </c>
      <c r="M1437">
        <v>46.954202701029097</v>
      </c>
      <c r="O1437">
        <v>47.703358963982197</v>
      </c>
      <c r="P1437">
        <v>105.83090379008701</v>
      </c>
    </row>
    <row r="1438" spans="1:17" hidden="1" x14ac:dyDescent="0.3">
      <c r="A1438" t="s">
        <v>3043</v>
      </c>
      <c r="B1438" t="s">
        <v>3044</v>
      </c>
      <c r="C1438" t="str">
        <f>IFERROR(VLOOKUP(Table1[[#This Row],[Ticker]],[1]!Table2[[Symbol]:[Industry]],2,FALSE),"-")</f>
        <v>-</v>
      </c>
      <c r="D1438" t="s">
        <v>1709</v>
      </c>
      <c r="E1438">
        <v>1008.2583708449999</v>
      </c>
      <c r="F1438">
        <v>82.05</v>
      </c>
      <c r="G1438">
        <v>255.98208732191799</v>
      </c>
      <c r="H1438">
        <v>13.057912112022001</v>
      </c>
      <c r="I1438">
        <v>71.663805986221604</v>
      </c>
      <c r="J1438">
        <v>15.347662930574399</v>
      </c>
      <c r="K1438">
        <v>70.931975290571202</v>
      </c>
      <c r="L1438">
        <v>57.855965178204798</v>
      </c>
      <c r="M1438">
        <v>73.487932668798507</v>
      </c>
      <c r="N1438">
        <v>1.6844123299278999</v>
      </c>
      <c r="O1438">
        <v>7.2516758074344798</v>
      </c>
      <c r="P1438">
        <v>295.42168674698701</v>
      </c>
      <c r="Q1438">
        <v>5.6158043631161003E-2</v>
      </c>
    </row>
    <row r="1439" spans="1:17" hidden="1" x14ac:dyDescent="0.3">
      <c r="A1439" t="s">
        <v>3045</v>
      </c>
      <c r="B1439" t="s">
        <v>3046</v>
      </c>
      <c r="C1439" t="str">
        <f>IFERROR(VLOOKUP(Table1[[#This Row],[Ticker]],[1]!Table2[[Symbol]:[Industry]],2,FALSE),"-")</f>
        <v>-</v>
      </c>
      <c r="D1439" t="s">
        <v>24</v>
      </c>
      <c r="E1439">
        <v>1008.000142656</v>
      </c>
      <c r="F1439">
        <v>39.840000000000003</v>
      </c>
      <c r="G1439">
        <v>49.742726114913602</v>
      </c>
      <c r="H1439">
        <v>-2.2908804587097902</v>
      </c>
      <c r="I1439">
        <v>-18.750817751562899</v>
      </c>
      <c r="J1439">
        <v>-6.0836367601236496</v>
      </c>
      <c r="K1439">
        <v>42.387415179619403</v>
      </c>
      <c r="L1439">
        <v>39.080493424338002</v>
      </c>
      <c r="M1439">
        <v>35.2897696979012</v>
      </c>
      <c r="N1439">
        <v>1.7989210893982599</v>
      </c>
      <c r="O1439">
        <v>48.092369477911603</v>
      </c>
      <c r="P1439">
        <v>87.042253521126696</v>
      </c>
      <c r="Q1439">
        <v>9.6770939271117004E-2</v>
      </c>
    </row>
    <row r="1440" spans="1:17" hidden="1" x14ac:dyDescent="0.3">
      <c r="A1440" t="s">
        <v>3047</v>
      </c>
      <c r="B1440" t="s">
        <v>3048</v>
      </c>
      <c r="C1440" t="str">
        <f>IFERROR(VLOOKUP(Table1[[#This Row],[Ticker]],[1]!Table2[[Symbol]:[Industry]],2,FALSE),"-")</f>
        <v>-</v>
      </c>
      <c r="D1440" t="s">
        <v>625</v>
      </c>
      <c r="E1440">
        <v>1007.47418443999</v>
      </c>
      <c r="F1440">
        <v>105.4</v>
      </c>
      <c r="G1440">
        <v>18.878227735051301</v>
      </c>
      <c r="H1440">
        <v>15.092097873051801</v>
      </c>
      <c r="I1440">
        <v>12.7268010265651</v>
      </c>
      <c r="J1440">
        <v>-11.098776226725001</v>
      </c>
      <c r="K1440">
        <v>95.959722337604305</v>
      </c>
      <c r="L1440">
        <v>84.913592467517006</v>
      </c>
      <c r="M1440">
        <v>51.462715173970501</v>
      </c>
      <c r="N1440">
        <v>2.7055981071952102</v>
      </c>
      <c r="O1440">
        <v>16.6982922201138</v>
      </c>
      <c r="P1440">
        <v>54.658840792369702</v>
      </c>
    </row>
    <row r="1441" spans="1:17" hidden="1" x14ac:dyDescent="0.3">
      <c r="A1441" t="s">
        <v>3049</v>
      </c>
      <c r="B1441" t="s">
        <v>3050</v>
      </c>
      <c r="C1441" t="str">
        <f>IFERROR(VLOOKUP(Table1[[#This Row],[Ticker]],[1]!Table2[[Symbol]:[Industry]],2,FALSE),"-")</f>
        <v>-</v>
      </c>
      <c r="D1441" t="s">
        <v>514</v>
      </c>
      <c r="E1441">
        <v>1006.472258272</v>
      </c>
      <c r="F1441">
        <v>164.32</v>
      </c>
      <c r="G1441">
        <v>1.49195682760273</v>
      </c>
      <c r="H1441">
        <v>13.8011291219012</v>
      </c>
      <c r="I1441">
        <v>0.105145878594191</v>
      </c>
      <c r="J1441">
        <v>15.1844253629852</v>
      </c>
      <c r="K1441">
        <v>139.306936911213</v>
      </c>
      <c r="L1441">
        <v>142.905921888324</v>
      </c>
      <c r="M1441">
        <v>79.638547122828797</v>
      </c>
      <c r="N1441">
        <v>3.1343961160859499</v>
      </c>
      <c r="O1441">
        <v>23.2351509250243</v>
      </c>
      <c r="P1441">
        <v>46.257231864708402</v>
      </c>
      <c r="Q1441">
        <v>-7.7946441733486999E-2</v>
      </c>
    </row>
    <row r="1442" spans="1:17" hidden="1" x14ac:dyDescent="0.3">
      <c r="A1442" t="s">
        <v>3051</v>
      </c>
      <c r="B1442" t="s">
        <v>3052</v>
      </c>
      <c r="C1442" t="str">
        <f>IFERROR(VLOOKUP(Table1[[#This Row],[Ticker]],[1]!Table2[[Symbol]:[Industry]],2,FALSE),"-")</f>
        <v>-</v>
      </c>
      <c r="D1442" t="s">
        <v>3053</v>
      </c>
      <c r="E1442">
        <v>1004.9634</v>
      </c>
      <c r="F1442">
        <v>509.1</v>
      </c>
      <c r="G1442">
        <v>222.09545760052001</v>
      </c>
      <c r="H1442">
        <v>0.59030851827955799</v>
      </c>
      <c r="I1442">
        <v>103.40445825712401</v>
      </c>
      <c r="J1442">
        <v>28.2381428216198</v>
      </c>
      <c r="K1442">
        <v>469.552241157445</v>
      </c>
      <c r="M1442">
        <v>59.046542216256199</v>
      </c>
      <c r="N1442">
        <v>0.453819188906534</v>
      </c>
      <c r="O1442">
        <v>31.585150265173802</v>
      </c>
      <c r="P1442">
        <v>263.642857142857</v>
      </c>
    </row>
    <row r="1443" spans="1:17" hidden="1" x14ac:dyDescent="0.3">
      <c r="A1443" t="s">
        <v>3054</v>
      </c>
      <c r="B1443" t="s">
        <v>3055</v>
      </c>
      <c r="C1443" t="str">
        <f>IFERROR(VLOOKUP(Table1[[#This Row],[Ticker]],[1]!Table2[[Symbol]:[Industry]],2,FALSE),"-")</f>
        <v>-</v>
      </c>
      <c r="D1443" t="s">
        <v>423</v>
      </c>
      <c r="E1443">
        <v>1003.7803275</v>
      </c>
      <c r="F1443">
        <v>315.55</v>
      </c>
      <c r="G1443">
        <v>-15.757370708526899</v>
      </c>
      <c r="H1443">
        <v>-7.5170412670842301</v>
      </c>
      <c r="I1443">
        <v>-25.539970878052699</v>
      </c>
      <c r="J1443">
        <v>5.7067058815068901</v>
      </c>
      <c r="K1443">
        <v>320.70560646099398</v>
      </c>
      <c r="L1443">
        <v>331.64220453361997</v>
      </c>
      <c r="M1443">
        <v>54.060976584916098</v>
      </c>
      <c r="N1443">
        <v>0.56554482742930701</v>
      </c>
      <c r="O1443">
        <v>60.592616067184203</v>
      </c>
      <c r="P1443">
        <v>18.583239383690302</v>
      </c>
      <c r="Q1443">
        <v>1.0125464828478E-2</v>
      </c>
    </row>
    <row r="1444" spans="1:17" hidden="1" x14ac:dyDescent="0.3">
      <c r="A1444" t="s">
        <v>3056</v>
      </c>
      <c r="B1444" t="s">
        <v>3057</v>
      </c>
      <c r="C1444" t="str">
        <f>IFERROR(VLOOKUP(Table1[[#This Row],[Ticker]],[1]!Table2[[Symbol]:[Industry]],2,FALSE),"-")</f>
        <v>-</v>
      </c>
      <c r="D1444" t="s">
        <v>625</v>
      </c>
      <c r="E1444">
        <v>1003.2658692</v>
      </c>
      <c r="F1444">
        <v>213</v>
      </c>
      <c r="G1444">
        <v>-8.3442394970340903</v>
      </c>
      <c r="H1444">
        <v>-2.2568383966937899</v>
      </c>
      <c r="I1444">
        <v>-5.9825152193761699</v>
      </c>
      <c r="J1444">
        <v>-14.6251553576123</v>
      </c>
      <c r="K1444">
        <v>220.41390900906899</v>
      </c>
      <c r="L1444">
        <v>204.24185995599899</v>
      </c>
      <c r="M1444">
        <v>29.741684592076499</v>
      </c>
      <c r="N1444">
        <v>1.6054687785570601</v>
      </c>
      <c r="O1444">
        <v>26.760563380281699</v>
      </c>
      <c r="P1444">
        <v>33.920150895944602</v>
      </c>
      <c r="Q1444">
        <v>-3.9160739291140001E-3</v>
      </c>
    </row>
    <row r="1445" spans="1:17" hidden="1" x14ac:dyDescent="0.3">
      <c r="A1445" t="s">
        <v>3058</v>
      </c>
      <c r="B1445" t="s">
        <v>3059</v>
      </c>
      <c r="C1445" t="str">
        <f>IFERROR(VLOOKUP(Table1[[#This Row],[Ticker]],[1]!Table2[[Symbol]:[Industry]],2,FALSE),"-")</f>
        <v>-</v>
      </c>
      <c r="D1445" t="s">
        <v>465</v>
      </c>
      <c r="E1445">
        <v>1001.5863000000001</v>
      </c>
      <c r="F1445">
        <v>31.55</v>
      </c>
      <c r="G1445">
        <v>104.392115394073</v>
      </c>
      <c r="H1445">
        <v>20.3120853290133</v>
      </c>
      <c r="I1445">
        <v>18.4908020311215</v>
      </c>
      <c r="J1445">
        <v>15.8621389484892</v>
      </c>
      <c r="K1445">
        <v>28.2104081281562</v>
      </c>
      <c r="L1445">
        <v>24.412464434552401</v>
      </c>
      <c r="M1445">
        <v>77.860446685395104</v>
      </c>
      <c r="N1445">
        <v>1.0979643527823699</v>
      </c>
      <c r="O1445">
        <v>7.2900158478605297</v>
      </c>
      <c r="P1445">
        <v>136.625</v>
      </c>
      <c r="Q1445">
        <v>0.17019133256565799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Price_Filter_14_08_2024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2024-08-15T05:13:17Z</dcterms:created>
  <dcterms:modified xsi:type="dcterms:W3CDTF">2024-10-22T03:12:47Z</dcterms:modified>
</cp:coreProperties>
</file>